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53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13.xml" ContentType="application/vnd.openxmlformats-officedocument.spreadsheetml.worksheet+xml"/>
  <Override PartName="/xl/worksheets/sheet42.xml" ContentType="application/vnd.openxmlformats-officedocument.spreadsheetml.worksheet+xml"/>
  <Override PartName="/xl/worksheets/sheet60.xml" ContentType="application/vnd.openxmlformats-officedocument.spreadsheetml.worksheet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139.xml" ContentType="application/vnd.openxmlformats-officedocument.spreadsheetml.worksheet+xml"/>
  <Default Extension="xml" ContentType="application/xml"/>
  <Override PartName="/xl/worksheets/sheet128.xml" ContentType="application/vnd.openxmlformats-officedocument.spreadsheetml.worksheet+xml"/>
  <Override PartName="/xl/worksheets/sheet3.xml" ContentType="application/vnd.openxmlformats-officedocument.spreadsheetml.worksheet+xml"/>
  <Override PartName="/xl/worksheets/sheet98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35.xml" ContentType="application/vnd.openxmlformats-officedocument.spreadsheetml.worksheet+xml"/>
  <Override PartName="/xl/worksheets/sheet69.xml" ContentType="application/vnd.openxmlformats-officedocument.spreadsheetml.worksheet+xml"/>
  <Override PartName="/xl/worksheets/sheet87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24.xml" ContentType="application/vnd.openxmlformats-officedocument.spreadsheetml.worksheet+xml"/>
  <Override PartName="/xl/worksheets/sheet29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76.xml" ContentType="application/vnd.openxmlformats-officedocument.spreadsheetml.worksheet+xml"/>
  <Override PartName="/xl/worksheets/sheet94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42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36.xml" ContentType="application/vnd.openxmlformats-officedocument.spreadsheetml.worksheet+xml"/>
  <Override PartName="/xl/worksheets/sheet54.xml" ContentType="application/vnd.openxmlformats-officedocument.spreadsheetml.worksheet+xml"/>
  <Override PartName="/xl/worksheets/sheet65.xml" ContentType="application/vnd.openxmlformats-officedocument.spreadsheetml.worksheet+xml"/>
  <Override PartName="/xl/worksheets/sheet83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20.xml" ContentType="application/vnd.openxmlformats-officedocument.spreadsheetml.worksheet+xml"/>
  <Override PartName="/xl/worksheets/sheet25.xml" ContentType="application/vnd.openxmlformats-officedocument.spreadsheetml.worksheet+xml"/>
  <Override PartName="/xl/worksheets/sheet43.xml" ContentType="application/vnd.openxmlformats-officedocument.spreadsheetml.worksheet+xml"/>
  <Override PartName="/xl/worksheets/sheet72.xml" ContentType="application/vnd.openxmlformats-officedocument.spreadsheetml.worksheet+xml"/>
  <Override PartName="/xl/worksheets/sheet90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32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8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36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worksheets/sheet77.xml" ContentType="application/vnd.openxmlformats-officedocument.spreadsheetml.worksheet+xml"/>
  <Override PartName="/xl/worksheets/sheet79.xml" ContentType="application/vnd.openxmlformats-officedocument.spreadsheetml.worksheet+xml"/>
  <Override PartName="/xl/worksheets/sheet88.xml" ContentType="application/vnd.openxmlformats-officedocument.spreadsheetml.worksheet+xml"/>
  <Override PartName="/xl/worksheets/sheet97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34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  <Override PartName="/xl/worksheets/sheet86.xml" ContentType="application/vnd.openxmlformats-officedocument.spreadsheetml.worksheet+xml"/>
  <Override PartName="/xl/worksheets/sheet95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xl/worksheets/sheet84.xml" ContentType="application/vnd.openxmlformats-officedocument.spreadsheetml.worksheet+xml"/>
  <Override PartName="/xl/worksheets/sheet93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30.xml" ContentType="application/vnd.openxmlformats-officedocument.spreadsheetml.workshee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62.xml" ContentType="application/vnd.openxmlformats-officedocument.spreadsheetml.worksheet+xml"/>
  <Override PartName="/xl/worksheets/sheet91.xml" ContentType="application/vnd.openxmlformats-officedocument.spreadsheetml.workshee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51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Override PartName="/xl/worksheets/sheet5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37.xml" ContentType="application/vnd.openxmlformats-officedocument.spreadsheetml.worksheet+xml"/>
  <Override PartName="/xl/worksheets/sheet89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78.xml" ContentType="application/vnd.openxmlformats-officedocument.spreadsheetml.worksheet+xml"/>
  <Override PartName="/xl/worksheets/sheet96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33.xml" ContentType="application/vnd.openxmlformats-officedocument.spreadsheetml.worksheet+xml"/>
  <Override PartName="/xl/worksheets/sheet38.xml" ContentType="application/vnd.openxmlformats-officedocument.spreadsheetml.worksheet+xml"/>
  <Override PartName="/xl/worksheets/sheet67.xml" ContentType="application/vnd.openxmlformats-officedocument.spreadsheetml.worksheet+xml"/>
  <Override PartName="/xl/worksheets/sheet85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22.xml" ContentType="application/vnd.openxmlformats-officedocument.spreadsheetml.worksheet+xml"/>
  <Override PartName="/xl/worksheets/sheet27.xml" ContentType="application/vnd.openxmlformats-officedocument.spreadsheetml.worksheet+xml"/>
  <Override PartName="/xl/worksheets/sheet45.xml" ContentType="application/vnd.openxmlformats-officedocument.spreadsheetml.worksheet+xml"/>
  <Override PartName="/xl/worksheets/sheet56.xml" ContentType="application/vnd.openxmlformats-officedocument.spreadsheetml.worksheet+xml"/>
  <Override PartName="/xl/worksheets/sheet74.xml" ContentType="application/vnd.openxmlformats-officedocument.spreadsheetml.worksheet+xml"/>
  <Override PartName="/xl/worksheets/sheet92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6.xml" ContentType="application/vnd.openxmlformats-officedocument.spreadsheetml.worksheet+xml"/>
  <Override PartName="/xl/worksheets/sheet34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81.xml" ContentType="application/vnd.openxmlformats-officedocument.spreadsheetml.worksheet+xml"/>
  <Override PartName="/xl/worksheets/sheet100.xml" ContentType="application/vnd.openxmlformats-officedocument.spreadsheetml.worksheet+xml"/>
  <Override PartName="/xl/worksheets/sheet23.xml" ContentType="application/vnd.openxmlformats-officedocument.spreadsheetml.worksheet+xml"/>
  <Override PartName="/xl/worksheets/sheet41.xml" ContentType="application/vnd.openxmlformats-officedocument.spreadsheetml.worksheet+xml"/>
  <Override PartName="/xl/worksheets/sheet70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7100" windowHeight="11760" tabRatio="848"/>
  </bookViews>
  <sheets>
    <sheet name="Fundusz Gwarantowany" sheetId="1" r:id="rId1"/>
    <sheet name="Fundusz Stabilnego Wzrostu" sheetId="4" r:id="rId2"/>
    <sheet name="Fundusz Dynamiczny" sheetId="5" r:id="rId3"/>
    <sheet name="Fundusz Obligacji Plus" sheetId="10" r:id="rId4"/>
    <sheet name="Fundusz Aktywnej Alokacji" sheetId="11" r:id="rId5"/>
    <sheet name="Fundusz Akcji Plus" sheetId="16" r:id="rId6"/>
    <sheet name="Fundusz Akcji Małych i Ś.Spółek" sheetId="17" r:id="rId7"/>
    <sheet name="Fundusz Selektywny" sheetId="79" r:id="rId8"/>
    <sheet name="Fundusz Polskich Obl. Skarb." sheetId="78" r:id="rId9"/>
    <sheet name="Fundusz Pieniężny" sheetId="81" r:id="rId10"/>
    <sheet name="Fundusz Total Return" sheetId="82" r:id="rId11"/>
    <sheet name="Fundusz Akcji Glob." sheetId="122" r:id="rId12"/>
    <sheet name="Fundusz Obligacji Glob." sheetId="121" r:id="rId13"/>
    <sheet name="Fundusz Energet." sheetId="120" r:id="rId14"/>
    <sheet name="Portfel Aktywnej Alokacji " sheetId="69" r:id="rId15"/>
    <sheet name="Portfel Dynamiczny " sheetId="67" r:id="rId16"/>
    <sheet name="Portfel Stabilnego Wzrostu" sheetId="53" r:id="rId17"/>
    <sheet name="Portfel ARR" sheetId="94" r:id="rId18"/>
    <sheet name="Portfel ARW" sheetId="93" r:id="rId19"/>
    <sheet name="Portfel OZ" sheetId="95" r:id="rId20"/>
    <sheet name="Fundusz Konserwatywny" sheetId="6" r:id="rId21"/>
    <sheet name="Fundusz Zrównoważony" sheetId="7" r:id="rId22"/>
    <sheet name="Fundusz Aktywny" sheetId="8" r:id="rId23"/>
    <sheet name="Fundusz Międzynarodowy" sheetId="9" r:id="rId24"/>
    <sheet name="Fundusz Azjatycki" sheetId="13" r:id="rId25"/>
    <sheet name="INDEKS1" sheetId="12" r:id="rId26"/>
    <sheet name="INDEKS2" sheetId="14" r:id="rId27"/>
    <sheet name="Allianz Akcji " sheetId="28" r:id="rId28"/>
    <sheet name="Allianz Akcji Plus" sheetId="29" r:id="rId29"/>
    <sheet name="Allianz Aktywnej Alokacji" sheetId="31" r:id="rId30"/>
    <sheet name="Allianz Akcji Małych i Ś.Spółek" sheetId="30" r:id="rId31"/>
    <sheet name="Allianz Obligacji Plus" sheetId="49" r:id="rId32"/>
    <sheet name="Allianz Selektywny" sheetId="42" r:id="rId33"/>
    <sheet name="Allianz Stabilnego Wzrostu" sheetId="22" r:id="rId34"/>
    <sheet name="Allianz Pieniężny" sheetId="48" r:id="rId35"/>
    <sheet name="Allianz Polskich Obl.Sk." sheetId="83" r:id="rId36"/>
    <sheet name="Allianz Energetyczny" sheetId="156" r:id="rId37"/>
    <sheet name="Altus ASZD" sheetId="112" r:id="rId38"/>
    <sheet name="Aviva NT" sheetId="98" r:id="rId39"/>
    <sheet name="Aviva Dł.Pap.Korp." sheetId="97" r:id="rId40"/>
    <sheet name="Aviva Obligacji Dyn." sheetId="126" r:id="rId41"/>
    <sheet name="Aviva PA" sheetId="96" r:id="rId42"/>
    <sheet name="Investor Akcji" sheetId="123" r:id="rId43"/>
    <sheet name="Investor Akcji Dużych Spółek" sheetId="33" r:id="rId44"/>
    <sheet name="Investor Gold" sheetId="43" r:id="rId45"/>
    <sheet name="Investor TOP 25 Małych Spółek" sheetId="34" r:id="rId46"/>
    <sheet name="Investor Zrównoważony Rynków W." sheetId="24" r:id="rId47"/>
    <sheet name="Investor Ameryka Łacińska" sheetId="57" r:id="rId48"/>
    <sheet name="Investor BRIC" sheetId="55" r:id="rId49"/>
    <sheet name="Investor Indie i Chiny" sheetId="56" r:id="rId50"/>
    <sheet name="Investor Turcja" sheetId="125" r:id="rId51"/>
    <sheet name="Investor Zrównoważony" sheetId="124" r:id="rId52"/>
    <sheet name="ING Akcji" sheetId="36" r:id="rId53"/>
    <sheet name="ING D" sheetId="115" r:id="rId54"/>
    <sheet name="ING Globalnych Możliwości" sheetId="76" r:id="rId55"/>
    <sheet name="ING Obligacji " sheetId="51" r:id="rId56"/>
    <sheet name="ING Selektywny" sheetId="37" r:id="rId57"/>
    <sheet name="ING Sp.Dyw.USA" sheetId="127" r:id="rId58"/>
    <sheet name="ING Środk. Sektora Finans." sheetId="45" r:id="rId59"/>
    <sheet name="ING Środ. Euro. Bud. i Nier." sheetId="44" r:id="rId60"/>
    <sheet name="ING Glob. Długu Korp." sheetId="90" r:id="rId61"/>
    <sheet name="ING Glob. Sp.Dyw." sheetId="91" r:id="rId62"/>
    <sheet name="ING Eur. Sp.Dyw." sheetId="92" r:id="rId63"/>
    <sheet name="ING J" sheetId="138" r:id="rId64"/>
    <sheet name="ING ORW" sheetId="137" r:id="rId65"/>
    <sheet name="ING NA" sheetId="136" r:id="rId66"/>
    <sheet name="Legg Mason Akcji " sheetId="35" r:id="rId67"/>
    <sheet name="Legg Mason Obligacji" sheetId="153" r:id="rId68"/>
    <sheet name="Legg Mason Pieniężny " sheetId="47" r:id="rId69"/>
    <sheet name="Legg Mason  Strateg FIO" sheetId="27" r:id="rId70"/>
    <sheet name="Noble FM" sheetId="114" r:id="rId71"/>
    <sheet name="Noble AMISS" sheetId="139" r:id="rId72"/>
    <sheet name="Noble GR" sheetId="157" r:id="rId73"/>
    <sheet name="Pioneer AP" sheetId="89" r:id="rId74"/>
    <sheet name="Pioneer ARW" sheetId="88" r:id="rId75"/>
    <sheet name="Pioneer DS" sheetId="128" r:id="rId76"/>
    <sheet name="Pioneer OS" sheetId="129" r:id="rId77"/>
    <sheet name="Pioneer Surowców i Energii" sheetId="46" r:id="rId78"/>
    <sheet name="Pioneer Obligacji Plus" sheetId="85" r:id="rId79"/>
    <sheet name="Pioneer Pieniężny" sheetId="103" r:id="rId80"/>
    <sheet name="Pioneer P+" sheetId="102" r:id="rId81"/>
    <sheet name="Pioneer Stab.Inwest." sheetId="104" r:id="rId82"/>
    <sheet name="PKO Akcji Nowa Europa" sheetId="38" r:id="rId83"/>
    <sheet name="PKO Obligacji Długoterminowych" sheetId="21" r:id="rId84"/>
    <sheet name="PKO Stabilnego Wzrostu Plus" sheetId="23" r:id="rId85"/>
    <sheet name="PKO Zrównoważony Plus" sheetId="25" r:id="rId86"/>
    <sheet name="PZU AK" sheetId="130" r:id="rId87"/>
    <sheet name="PZU AMiŚS" sheetId="39" r:id="rId88"/>
    <sheet name="PZU ARR" sheetId="101" r:id="rId89"/>
    <sheet name="PZU EME" sheetId="100" r:id="rId90"/>
    <sheet name="PZU Zrówn." sheetId="99" r:id="rId91"/>
    <sheet name="Skarbiec K" sheetId="113" r:id="rId92"/>
    <sheet name="Skarbiec L" sheetId="140" r:id="rId93"/>
    <sheet name="Skarbiec SW" sheetId="141" r:id="rId94"/>
    <sheet name="UniKorona Akcje" sheetId="110" r:id="rId95"/>
    <sheet name="UniAkcje Małych i Śr. Spółek" sheetId="41" r:id="rId96"/>
    <sheet name="UniAkcje Nowa Europa" sheetId="40" r:id="rId97"/>
    <sheet name="UniStabilny Wzrost" sheetId="65" r:id="rId98"/>
    <sheet name="UniKorona Pieniężny" sheetId="62" r:id="rId99"/>
    <sheet name="UniKorona Zrównoważony" sheetId="26" r:id="rId100"/>
    <sheet name="UniKorona Obligacje" sheetId="20" r:id="rId101"/>
    <sheet name="UniObligacje Nowa Europa" sheetId="63" r:id="rId102"/>
    <sheet name="UniAkcje Wzrostu" sheetId="64" r:id="rId103"/>
    <sheet name="UniLokata" sheetId="105" r:id="rId104"/>
    <sheet name="Schroder ISF EE" sheetId="133" r:id="rId105"/>
    <sheet name="Schroder ISF FME" sheetId="132" r:id="rId106"/>
    <sheet name="Schroder ISF GDG" sheetId="135" r:id="rId107"/>
    <sheet name="Schroder ISF GHIB" sheetId="134" r:id="rId108"/>
    <sheet name="Schroder ISF ACB" sheetId="147" r:id="rId109"/>
    <sheet name="Schroder ISF EMDAR" sheetId="146" r:id="rId110"/>
    <sheet name="Franklin USO" sheetId="106" r:id="rId111"/>
    <sheet name="Franklin GFS" sheetId="107" r:id="rId112"/>
    <sheet name="Franklin NR" sheetId="152" r:id="rId113"/>
    <sheet name="Franklin EDF" sheetId="151" r:id="rId114"/>
    <sheet name="JPM EMO" sheetId="149" r:id="rId115"/>
    <sheet name="JPM GH 234" sheetId="148" r:id="rId116"/>
    <sheet name="Templeton GB" sheetId="109" r:id="rId117"/>
    <sheet name="Templeton GTR" sheetId="108" r:id="rId118"/>
    <sheet name="Templeton AG" sheetId="150" r:id="rId119"/>
    <sheet name="Templeton BRIC" sheetId="159" r:id="rId120"/>
    <sheet name="Millenium Master I" sheetId="70" r:id="rId121"/>
    <sheet name="Millenium Master II" sheetId="71" r:id="rId122"/>
    <sheet name="Millenium Master III" sheetId="72" r:id="rId123"/>
    <sheet name="Millenium Master IV" sheetId="73" r:id="rId124"/>
    <sheet name="Millenium Master V" sheetId="74" r:id="rId125"/>
    <sheet name="Millenium Master VI" sheetId="75" r:id="rId126"/>
    <sheet name="Millenium Master VII" sheetId="77" r:id="rId127"/>
    <sheet name="Aktywny - Surowce i Nowe Gosp." sheetId="58" r:id="rId128"/>
    <sheet name="Zabezpieczony - Dalekiego Wsch." sheetId="61" r:id="rId129"/>
    <sheet name="Zabezpieczony - Rynku Polskiego" sheetId="59" r:id="rId130"/>
    <sheet name="Zabezpieczony - Europy Wsch." sheetId="60" r:id="rId131"/>
    <sheet name="Strategii Multiobligacyjnych" sheetId="84" r:id="rId132"/>
    <sheet name="Quercus A" sheetId="131" r:id="rId133"/>
    <sheet name="Quercus G" sheetId="118" r:id="rId134"/>
    <sheet name="Quercus Sh" sheetId="117" r:id="rId135"/>
    <sheet name="Quercus St" sheetId="116" r:id="rId136"/>
    <sheet name="Quercus OK" sheetId="119" r:id="rId137"/>
    <sheet name="Quercus LEV" sheetId="143" r:id="rId138"/>
    <sheet name="Quercus R" sheetId="144" r:id="rId139"/>
    <sheet name="Quercus SEL" sheetId="145" r:id="rId140"/>
    <sheet name="Quercus T" sheetId="142" r:id="rId141"/>
    <sheet name="dodatkowedane" sheetId="80" r:id="rId142"/>
  </sheets>
  <definedNames>
    <definedName name="_xlnm.Print_Area" localSheetId="127">'Aktywny - Surowce i Nowe Gosp.'!$B$2:$E$74</definedName>
    <definedName name="_xlnm.Print_Area" localSheetId="33">'Allianz Stabilnego Wzrostu'!$B$2:$E$74</definedName>
    <definedName name="_xlnm.Print_Area" localSheetId="37">'Altus ASZD'!$B$2:$E$74</definedName>
    <definedName name="_xlnm.Print_Area" localSheetId="39">'Aviva Dł.Pap.Korp.'!$B$2:$E$74</definedName>
    <definedName name="_xlnm.Print_Area" localSheetId="38">'Aviva NT'!$B$2:$E$74</definedName>
    <definedName name="_xlnm.Print_Area" localSheetId="40">'Aviva Obligacji Dyn.'!$B$2:$E$74</definedName>
    <definedName name="_xlnm.Print_Area" localSheetId="41">'Aviva PA'!$B$2:$E$74</definedName>
    <definedName name="_xlnm.Print_Area" localSheetId="111">'Franklin GFS'!$B$2:$E$74</definedName>
    <definedName name="_xlnm.Print_Area" localSheetId="110">'Franklin USO'!$B$2:$E$74</definedName>
    <definedName name="_xlnm.Print_Area" localSheetId="11">'Fundusz Akcji Glob.'!$B$2:$E$74</definedName>
    <definedName name="_xlnm.Print_Area" localSheetId="6">'Fundusz Akcji Małych i Ś.Spółek'!$B$2:$E$74</definedName>
    <definedName name="_xlnm.Print_Area" localSheetId="5">'Fundusz Akcji Plus'!$B$2:$E$74</definedName>
    <definedName name="_xlnm.Print_Area" localSheetId="4">'Fundusz Aktywnej Alokacji'!$B$2:$E$74</definedName>
    <definedName name="_xlnm.Print_Area" localSheetId="22">'Fundusz Aktywny'!$B$2:$E$74</definedName>
    <definedName name="_xlnm.Print_Area" localSheetId="24">'Fundusz Azjatycki'!$B$2:$E$74</definedName>
    <definedName name="_xlnm.Print_Area" localSheetId="2">'Fundusz Dynamiczny'!$B$2:$E$74</definedName>
    <definedName name="_xlnm.Print_Area" localSheetId="13">'Fundusz Energet.'!$B$2:$E$74</definedName>
    <definedName name="_xlnm.Print_Area" localSheetId="0">'Fundusz Gwarantowany'!$B$2:$E$74</definedName>
    <definedName name="_xlnm.Print_Area" localSheetId="20">'Fundusz Konserwatywny'!$B$2:$E$74</definedName>
    <definedName name="_xlnm.Print_Area" localSheetId="23">'Fundusz Międzynarodowy'!$B$2:$E$74</definedName>
    <definedName name="_xlnm.Print_Area" localSheetId="12">'Fundusz Obligacji Glob.'!$B$2:$E$74</definedName>
    <definedName name="_xlnm.Print_Area" localSheetId="3">'Fundusz Obligacji Plus'!$B$2:$E$74</definedName>
    <definedName name="_xlnm.Print_Area" localSheetId="9">'Fundusz Pieniężny'!$B$2:$E$74</definedName>
    <definedName name="_xlnm.Print_Area" localSheetId="8">'Fundusz Polskich Obl. Skarb.'!$B$2:$E$74</definedName>
    <definedName name="_xlnm.Print_Area" localSheetId="7">'Fundusz Selektywny'!$B$2:$E$74</definedName>
    <definedName name="_xlnm.Print_Area" localSheetId="1">'Fundusz Stabilnego Wzrostu'!$B$2:$E$74</definedName>
    <definedName name="_xlnm.Print_Area" localSheetId="10">'Fundusz Total Return'!$B$2:$E$74</definedName>
    <definedName name="_xlnm.Print_Area" localSheetId="21">'Fundusz Zrównoważony'!$B$2:$E$74</definedName>
    <definedName name="_xlnm.Print_Area" localSheetId="25">INDEKS1!$B$2:$E$74</definedName>
    <definedName name="_xlnm.Print_Area" localSheetId="26">INDEKS2!$B$2:$E$74</definedName>
    <definedName name="_xlnm.Print_Area" localSheetId="53">'ING D'!$B$2:$E$74</definedName>
    <definedName name="_xlnm.Print_Area" localSheetId="62">'ING Eur. Sp.Dyw.'!$B$2:$E$74</definedName>
    <definedName name="_xlnm.Print_Area" localSheetId="60">'ING Glob. Długu Korp.'!$B$2:$E$74</definedName>
    <definedName name="_xlnm.Print_Area" localSheetId="61">'ING Glob. Sp.Dyw.'!$B$2:$E$74</definedName>
    <definedName name="_xlnm.Print_Area" localSheetId="57">'ING Sp.Dyw.USA'!$B$2:$E$74</definedName>
    <definedName name="_xlnm.Print_Area" localSheetId="42">'Investor Akcji'!$B$2:$E$74</definedName>
    <definedName name="_xlnm.Print_Area" localSheetId="50">'Investor Turcja'!$B$2:$E$74</definedName>
    <definedName name="_xlnm.Print_Area" localSheetId="51">'Investor Zrównoważony'!$B$2:$E$74</definedName>
    <definedName name="_xlnm.Print_Area" localSheetId="70">'Noble FM'!$B$2:$E$74</definedName>
    <definedName name="_xlnm.Print_Area" localSheetId="73">'Pioneer AP'!$B$2:$E$74</definedName>
    <definedName name="_xlnm.Print_Area" localSheetId="74">'Pioneer ARW'!$B$2:$E$74</definedName>
    <definedName name="_xlnm.Print_Area" localSheetId="75">'Pioneer DS'!$B$2:$E$74</definedName>
    <definedName name="_xlnm.Print_Area" localSheetId="78">'Pioneer Obligacji Plus'!$B$2:$E$74</definedName>
    <definedName name="_xlnm.Print_Area" localSheetId="76">'Pioneer OS'!$B$2:$E$74</definedName>
    <definedName name="_xlnm.Print_Area" localSheetId="80">'Pioneer P+'!$B$2:$E$74</definedName>
    <definedName name="_xlnm.Print_Area" localSheetId="79">'Pioneer Pieniężny'!$B$2:$E$74</definedName>
    <definedName name="_xlnm.Print_Area" localSheetId="81">'Pioneer Stab.Inwest.'!$B$2:$E$74</definedName>
    <definedName name="_xlnm.Print_Area" localSheetId="14">'Portfel Aktywnej Alokacji '!$B$2:$E$74</definedName>
    <definedName name="_xlnm.Print_Area" localSheetId="17">'Portfel ARR'!$B$2:$E$74</definedName>
    <definedName name="_xlnm.Print_Area" localSheetId="18">'Portfel ARW'!$B$2:$E$74</definedName>
    <definedName name="_xlnm.Print_Area" localSheetId="15">'Portfel Dynamiczny '!$B$2:$E$74</definedName>
    <definedName name="_xlnm.Print_Area" localSheetId="19">'Portfel OZ'!$B$2:$E$74</definedName>
    <definedName name="_xlnm.Print_Area" localSheetId="16">'Portfel Stabilnego Wzrostu'!$B$2:$E$74</definedName>
    <definedName name="_xlnm.Print_Area" localSheetId="86">'PZU AK'!$B$2:$E$74</definedName>
    <definedName name="_xlnm.Print_Area" localSheetId="87">'PZU AMiŚS'!$B$2:$E$74</definedName>
    <definedName name="_xlnm.Print_Area" localSheetId="88">'PZU ARR'!$B$2:$E$74</definedName>
    <definedName name="_xlnm.Print_Area" localSheetId="89">'PZU EME'!$B$2:$E$74</definedName>
    <definedName name="_xlnm.Print_Area" localSheetId="90">'PZU Zrówn.'!$B$2:$E$74</definedName>
    <definedName name="_xlnm.Print_Area" localSheetId="132">'Quercus A'!$B$2:$E$74</definedName>
    <definedName name="_xlnm.Print_Area" localSheetId="133">'Quercus G'!$B$2:$E$74</definedName>
    <definedName name="_xlnm.Print_Area" localSheetId="136">'Quercus OK'!$B$2:$E$74</definedName>
    <definedName name="_xlnm.Print_Area" localSheetId="134">'Quercus Sh'!$B$2:$E$74</definedName>
    <definedName name="_xlnm.Print_Area" localSheetId="135">'Quercus St'!$B$2:$E$74</definedName>
    <definedName name="_xlnm.Print_Area" localSheetId="104">'Schroder ISF EE'!$B$2:$E$74</definedName>
    <definedName name="_xlnm.Print_Area" localSheetId="105">'Schroder ISF FME'!$B$2:$E$74</definedName>
    <definedName name="_xlnm.Print_Area" localSheetId="106">'Schroder ISF GDG'!$B$2:$E$74</definedName>
    <definedName name="_xlnm.Print_Area" localSheetId="107">'Schroder ISF GHIB'!$B$2:$E$74</definedName>
    <definedName name="_xlnm.Print_Area" localSheetId="91">'Skarbiec K'!$B$2:$E$74</definedName>
    <definedName name="_xlnm.Print_Area" localSheetId="116">'Templeton GB'!$B$2:$E$74</definedName>
    <definedName name="_xlnm.Print_Area" localSheetId="117">'Templeton GTR'!$B$2:$E$74</definedName>
    <definedName name="_xlnm.Print_Area" localSheetId="94">'UniKorona Akcje'!$B$2:$E$74</definedName>
    <definedName name="_xlnm.Print_Area" localSheetId="103">UniLokata!$B$2:$E$74</definedName>
    <definedName name="_xlnm.Print_Area" localSheetId="128">'Zabezpieczony - Dalekiego Wsch.'!$B$2:$E$74</definedName>
    <definedName name="_xlnm.Print_Area" localSheetId="129">'Zabezpieczony - Rynku Polskiego'!$B$2:$E$74</definedName>
  </definedNames>
  <calcPr calcId="125725"/>
</workbook>
</file>

<file path=xl/calcChain.xml><?xml version="1.0" encoding="utf-8"?>
<calcChain xmlns="http://schemas.openxmlformats.org/spreadsheetml/2006/main">
  <c r="D18" i="80"/>
  <c r="E10" i="122" l="1"/>
  <c r="D70" i="159" l="1"/>
  <c r="D69"/>
  <c r="D60"/>
  <c r="D54"/>
  <c r="D70" i="157"/>
  <c r="D69"/>
  <c r="D60"/>
  <c r="D54" s="1"/>
  <c r="D71" s="1"/>
  <c r="E54"/>
  <c r="E47" i="153"/>
  <c r="E44"/>
  <c r="D70"/>
  <c r="D69"/>
  <c r="D60"/>
  <c r="D54"/>
  <c r="D71" s="1"/>
  <c r="D72" s="1"/>
  <c r="E20"/>
  <c r="E24"/>
  <c r="E39" s="1"/>
  <c r="E9"/>
  <c r="E10" i="120"/>
  <c r="E10" i="121"/>
  <c r="E44" i="17"/>
  <c r="E39" i="125"/>
  <c r="D70" i="151"/>
  <c r="D69"/>
  <c r="D60"/>
  <c r="D54" s="1"/>
  <c r="D71" s="1"/>
  <c r="D73" s="1"/>
  <c r="E20"/>
  <c r="E65" s="1"/>
  <c r="E39"/>
  <c r="E9"/>
  <c r="D70" i="152"/>
  <c r="E70" s="1"/>
  <c r="D69"/>
  <c r="D60"/>
  <c r="D54" s="1"/>
  <c r="D71" s="1"/>
  <c r="D73" s="1"/>
  <c r="E39"/>
  <c r="E9"/>
  <c r="E20" s="1"/>
  <c r="D70" i="150"/>
  <c r="D69"/>
  <c r="D60"/>
  <c r="D54" s="1"/>
  <c r="D71" s="1"/>
  <c r="D73" s="1"/>
  <c r="E39"/>
  <c r="E9"/>
  <c r="E20" s="1"/>
  <c r="E65" s="1"/>
  <c r="D70" i="148"/>
  <c r="E70" s="1"/>
  <c r="D69"/>
  <c r="D60"/>
  <c r="D54"/>
  <c r="D71" s="1"/>
  <c r="D73" s="1"/>
  <c r="E39"/>
  <c r="E9"/>
  <c r="E20" s="1"/>
  <c r="D70" i="149"/>
  <c r="D69"/>
  <c r="D60"/>
  <c r="E20"/>
  <c r="E65" s="1"/>
  <c r="E39"/>
  <c r="E9"/>
  <c r="D70" i="146"/>
  <c r="D69"/>
  <c r="D60"/>
  <c r="D54"/>
  <c r="D71" s="1"/>
  <c r="D73" s="1"/>
  <c r="E39"/>
  <c r="E9"/>
  <c r="E20" s="1"/>
  <c r="D70" i="147"/>
  <c r="D69"/>
  <c r="D60"/>
  <c r="D54"/>
  <c r="D71" s="1"/>
  <c r="D73" s="1"/>
  <c r="E39"/>
  <c r="E9"/>
  <c r="E20" s="1"/>
  <c r="E20" i="142"/>
  <c r="E9"/>
  <c r="E20" i="145"/>
  <c r="E68" s="1"/>
  <c r="E9"/>
  <c r="E20" i="144"/>
  <c r="E65" s="1"/>
  <c r="E9"/>
  <c r="E20" i="143"/>
  <c r="E68" s="1"/>
  <c r="E9"/>
  <c r="D70" i="142"/>
  <c r="E70" s="1"/>
  <c r="E69"/>
  <c r="D69"/>
  <c r="D68"/>
  <c r="E65"/>
  <c r="E60"/>
  <c r="E54" s="1"/>
  <c r="D60"/>
  <c r="D54"/>
  <c r="D71" s="1"/>
  <c r="D72" s="1"/>
  <c r="E39"/>
  <c r="D70" i="145"/>
  <c r="D69"/>
  <c r="D68"/>
  <c r="D60"/>
  <c r="E39"/>
  <c r="D70" i="144"/>
  <c r="D69"/>
  <c r="E69" s="1"/>
  <c r="D68"/>
  <c r="D60"/>
  <c r="E60" s="1"/>
  <c r="E39"/>
  <c r="E70" i="143"/>
  <c r="D70"/>
  <c r="D69"/>
  <c r="D68"/>
  <c r="D60"/>
  <c r="E39"/>
  <c r="D70" i="141"/>
  <c r="D69"/>
  <c r="D60"/>
  <c r="D54" s="1"/>
  <c r="D71" s="1"/>
  <c r="D72" s="1"/>
  <c r="E39"/>
  <c r="E9"/>
  <c r="E20" s="1"/>
  <c r="D70" i="140"/>
  <c r="D69"/>
  <c r="D60"/>
  <c r="D54"/>
  <c r="D71" s="1"/>
  <c r="D72" s="1"/>
  <c r="E39"/>
  <c r="E9"/>
  <c r="E20" s="1"/>
  <c r="D70" i="139"/>
  <c r="D69"/>
  <c r="D60"/>
  <c r="E54"/>
  <c r="D54"/>
  <c r="D71" s="1"/>
  <c r="E39"/>
  <c r="E20"/>
  <c r="E9"/>
  <c r="D70" i="138"/>
  <c r="D69"/>
  <c r="D60"/>
  <c r="E39"/>
  <c r="E20"/>
  <c r="E9"/>
  <c r="D70" i="136"/>
  <c r="D69"/>
  <c r="D60"/>
  <c r="E39"/>
  <c r="E9"/>
  <c r="E20" s="1"/>
  <c r="D9"/>
  <c r="D70" i="137"/>
  <c r="D69"/>
  <c r="D60"/>
  <c r="D54"/>
  <c r="D71" s="1"/>
  <c r="D72" s="1"/>
  <c r="E20"/>
  <c r="E39"/>
  <c r="E9"/>
  <c r="E39" i="79"/>
  <c r="E20" i="125"/>
  <c r="E9"/>
  <c r="E10" i="94"/>
  <c r="E10" i="93"/>
  <c r="E10" i="95"/>
  <c r="E10" i="53"/>
  <c r="E10" i="67"/>
  <c r="E10" i="69"/>
  <c r="D71" i="13"/>
  <c r="E17"/>
  <c r="E16" s="1"/>
  <c r="D70" s="1"/>
  <c r="E17" i="9"/>
  <c r="D71" i="6"/>
  <c r="E10" i="81"/>
  <c r="E10" i="78"/>
  <c r="E10" i="79"/>
  <c r="E10" i="17"/>
  <c r="E10" i="16"/>
  <c r="E9" s="1"/>
  <c r="E10" i="11"/>
  <c r="E10" i="10"/>
  <c r="E9" s="1"/>
  <c r="D71" i="5"/>
  <c r="E10"/>
  <c r="E10" i="4"/>
  <c r="E10" i="1"/>
  <c r="D55"/>
  <c r="D60" i="119"/>
  <c r="D60" i="116"/>
  <c r="D60" i="117"/>
  <c r="E60" s="1"/>
  <c r="D60" i="118"/>
  <c r="D54" s="1"/>
  <c r="D71" s="1"/>
  <c r="D72" s="1"/>
  <c r="D60" i="131"/>
  <c r="D23" i="80"/>
  <c r="E18"/>
  <c r="D70" i="132"/>
  <c r="D69"/>
  <c r="D60"/>
  <c r="E39"/>
  <c r="E9"/>
  <c r="E20" s="1"/>
  <c r="D70" i="134"/>
  <c r="D69"/>
  <c r="D60"/>
  <c r="D54" s="1"/>
  <c r="D71" s="1"/>
  <c r="D73" s="1"/>
  <c r="E9"/>
  <c r="E20" s="1"/>
  <c r="E39"/>
  <c r="D70" i="135"/>
  <c r="D69"/>
  <c r="D60"/>
  <c r="D54"/>
  <c r="D71" s="1"/>
  <c r="D73" s="1"/>
  <c r="E39"/>
  <c r="E9"/>
  <c r="E20" s="1"/>
  <c r="D70" i="133"/>
  <c r="D69"/>
  <c r="D60"/>
  <c r="D54" s="1"/>
  <c r="D71" s="1"/>
  <c r="D73" s="1"/>
  <c r="E9"/>
  <c r="E20" s="1"/>
  <c r="E39"/>
  <c r="D68" i="131"/>
  <c r="E39"/>
  <c r="D70"/>
  <c r="D69"/>
  <c r="D70" i="130"/>
  <c r="D69"/>
  <c r="D60"/>
  <c r="E60" s="1"/>
  <c r="E54" s="1"/>
  <c r="E71" s="1"/>
  <c r="E72" s="1"/>
  <c r="E9"/>
  <c r="E20" s="1"/>
  <c r="E39"/>
  <c r="D70" i="129"/>
  <c r="D69"/>
  <c r="D60"/>
  <c r="E60" s="1"/>
  <c r="E54" s="1"/>
  <c r="E71" s="1"/>
  <c r="E72" s="1"/>
  <c r="E39"/>
  <c r="E20"/>
  <c r="E9"/>
  <c r="D70" i="128"/>
  <c r="D69"/>
  <c r="D60"/>
  <c r="E60" s="1"/>
  <c r="E54" s="1"/>
  <c r="E71" s="1"/>
  <c r="E72" s="1"/>
  <c r="E39"/>
  <c r="E20"/>
  <c r="E9"/>
  <c r="D70" i="127"/>
  <c r="D69"/>
  <c r="D60"/>
  <c r="D54" s="1"/>
  <c r="D71" s="1"/>
  <c r="D72" s="1"/>
  <c r="E39"/>
  <c r="E9"/>
  <c r="E20" s="1"/>
  <c r="E60" s="1"/>
  <c r="E54" s="1"/>
  <c r="E71" s="1"/>
  <c r="E72" s="1"/>
  <c r="D70" i="126"/>
  <c r="D69"/>
  <c r="D60"/>
  <c r="E39"/>
  <c r="E9"/>
  <c r="E20" s="1"/>
  <c r="D70" i="125"/>
  <c r="D69"/>
  <c r="D60"/>
  <c r="D54" s="1"/>
  <c r="D71" s="1"/>
  <c r="D72" s="1"/>
  <c r="D70" i="124"/>
  <c r="D69"/>
  <c r="D60"/>
  <c r="E39"/>
  <c r="E9"/>
  <c r="E20"/>
  <c r="E60" s="1"/>
  <c r="E54" s="1"/>
  <c r="E71" s="1"/>
  <c r="E72" s="1"/>
  <c r="D70" i="123"/>
  <c r="D69"/>
  <c r="D60"/>
  <c r="D54" s="1"/>
  <c r="D71" s="1"/>
  <c r="D72" s="1"/>
  <c r="E39"/>
  <c r="E9"/>
  <c r="E20" s="1"/>
  <c r="D54" i="120"/>
  <c r="E39"/>
  <c r="E16"/>
  <c r="D70" s="1"/>
  <c r="E13"/>
  <c r="D69" s="1"/>
  <c r="D54" i="121"/>
  <c r="E39"/>
  <c r="E16"/>
  <c r="D70" s="1"/>
  <c r="E13"/>
  <c r="D69" s="1"/>
  <c r="E13" i="122"/>
  <c r="E9" s="1"/>
  <c r="D54"/>
  <c r="E16"/>
  <c r="D70"/>
  <c r="E39"/>
  <c r="D70" i="119"/>
  <c r="D69"/>
  <c r="D68"/>
  <c r="D54"/>
  <c r="D71" s="1"/>
  <c r="D72" s="1"/>
  <c r="E39"/>
  <c r="E9"/>
  <c r="E20"/>
  <c r="D70" i="116"/>
  <c r="D69"/>
  <c r="D68"/>
  <c r="D54"/>
  <c r="D71" s="1"/>
  <c r="D72" s="1"/>
  <c r="D68" i="117"/>
  <c r="D54"/>
  <c r="D71" s="1"/>
  <c r="D72" s="1"/>
  <c r="E39"/>
  <c r="D70"/>
  <c r="D69"/>
  <c r="E39" i="118"/>
  <c r="D70"/>
  <c r="D68"/>
  <c r="D70" i="115"/>
  <c r="D69"/>
  <c r="D60"/>
  <c r="D54"/>
  <c r="D71" s="1"/>
  <c r="D72" s="1"/>
  <c r="E9"/>
  <c r="E20"/>
  <c r="E60" s="1"/>
  <c r="E54" s="1"/>
  <c r="E71" s="1"/>
  <c r="E72" s="1"/>
  <c r="E39"/>
  <c r="D70" i="114"/>
  <c r="D69"/>
  <c r="D60"/>
  <c r="D54" s="1"/>
  <c r="D71" s="1"/>
  <c r="E54"/>
  <c r="E20"/>
  <c r="E39"/>
  <c r="E9"/>
  <c r="D70" i="113"/>
  <c r="D69"/>
  <c r="D60"/>
  <c r="D54" s="1"/>
  <c r="D71" s="1"/>
  <c r="D72" s="1"/>
  <c r="E39"/>
  <c r="E9"/>
  <c r="E20" s="1"/>
  <c r="E60" s="1"/>
  <c r="E54" s="1"/>
  <c r="E71" s="1"/>
  <c r="E72" s="1"/>
  <c r="D70" i="112"/>
  <c r="D69"/>
  <c r="D60"/>
  <c r="E39"/>
  <c r="E9"/>
  <c r="E20" s="1"/>
  <c r="E24" i="108"/>
  <c r="E24" i="109"/>
  <c r="E24" i="107"/>
  <c r="E24" i="106"/>
  <c r="E24" i="105"/>
  <c r="E24" i="99"/>
  <c r="E24" i="100"/>
  <c r="E24" i="101"/>
  <c r="E24" i="39"/>
  <c r="E39" i="21"/>
  <c r="E24" i="104"/>
  <c r="E24" i="102"/>
  <c r="E24" i="103"/>
  <c r="E24" i="85"/>
  <c r="E24" i="88"/>
  <c r="E20"/>
  <c r="E24" i="89"/>
  <c r="E24" i="92"/>
  <c r="E24" i="91"/>
  <c r="E24" i="90"/>
  <c r="E24" i="96"/>
  <c r="E24" i="98"/>
  <c r="E24" i="95"/>
  <c r="E10" i="59"/>
  <c r="E10" i="60"/>
  <c r="E10" i="61"/>
  <c r="E10" i="84"/>
  <c r="E10" i="58"/>
  <c r="D69" i="9"/>
  <c r="D60" i="6"/>
  <c r="D68" i="69"/>
  <c r="D68" i="82"/>
  <c r="D54" i="132"/>
  <c r="D71"/>
  <c r="D73" s="1"/>
  <c r="E9" i="131"/>
  <c r="E20" s="1"/>
  <c r="D54" i="128"/>
  <c r="D71" s="1"/>
  <c r="D72" s="1"/>
  <c r="D54" i="126"/>
  <c r="D71" s="1"/>
  <c r="D72" s="1"/>
  <c r="D54" i="124"/>
  <c r="D71" s="1"/>
  <c r="D72" s="1"/>
  <c r="E9" i="121"/>
  <c r="E20" s="1"/>
  <c r="E70" i="119"/>
  <c r="E60"/>
  <c r="E54" s="1"/>
  <c r="E71" s="1"/>
  <c r="E72" s="1"/>
  <c r="E65"/>
  <c r="E68"/>
  <c r="E69"/>
  <c r="E71" i="116"/>
  <c r="E72" s="1"/>
  <c r="E9" i="117"/>
  <c r="E20"/>
  <c r="E70" s="1"/>
  <c r="E65" i="118"/>
  <c r="D69"/>
  <c r="E68"/>
  <c r="E70"/>
  <c r="D54" i="112"/>
  <c r="D71" s="1"/>
  <c r="D72" s="1"/>
  <c r="E69" i="117"/>
  <c r="D68" i="84"/>
  <c r="D68" i="60"/>
  <c r="D68" i="59"/>
  <c r="D68" i="61"/>
  <c r="D68" i="58"/>
  <c r="D68" i="95"/>
  <c r="D68" i="93"/>
  <c r="D68" i="94"/>
  <c r="D68" i="13"/>
  <c r="D16" i="4"/>
  <c r="D13"/>
  <c r="D9"/>
  <c r="D20"/>
  <c r="E24"/>
  <c r="E39"/>
  <c r="D16" i="5"/>
  <c r="D13"/>
  <c r="D9"/>
  <c r="D20"/>
  <c r="E24"/>
  <c r="E39"/>
  <c r="D16" i="10"/>
  <c r="D13"/>
  <c r="D9"/>
  <c r="D20"/>
  <c r="E24"/>
  <c r="E39"/>
  <c r="D16" i="11"/>
  <c r="D13"/>
  <c r="D9"/>
  <c r="D20"/>
  <c r="E24"/>
  <c r="E39"/>
  <c r="D16" i="16"/>
  <c r="D13"/>
  <c r="D9"/>
  <c r="D20"/>
  <c r="E24"/>
  <c r="E39"/>
  <c r="D16" i="17"/>
  <c r="D13"/>
  <c r="D9"/>
  <c r="D20"/>
  <c r="E24"/>
  <c r="E39"/>
  <c r="D16" i="79"/>
  <c r="D13"/>
  <c r="D9"/>
  <c r="D20"/>
  <c r="E24"/>
  <c r="D16" i="78"/>
  <c r="D13"/>
  <c r="D9"/>
  <c r="D20"/>
  <c r="E24"/>
  <c r="E39"/>
  <c r="D16" i="81"/>
  <c r="D13"/>
  <c r="D9"/>
  <c r="D20"/>
  <c r="E24"/>
  <c r="E39"/>
  <c r="D16" i="82"/>
  <c r="D13"/>
  <c r="D9"/>
  <c r="D20"/>
  <c r="E24"/>
  <c r="E39"/>
  <c r="D16" i="6"/>
  <c r="D20" s="1"/>
  <c r="E24" s="1"/>
  <c r="E39" s="1"/>
  <c r="D9"/>
  <c r="D16" i="7"/>
  <c r="D9"/>
  <c r="D20"/>
  <c r="E24" s="1"/>
  <c r="E39" s="1"/>
  <c r="D16" i="8"/>
  <c r="D9"/>
  <c r="D20" s="1"/>
  <c r="E24" s="1"/>
  <c r="E39" s="1"/>
  <c r="D16" i="9"/>
  <c r="D9"/>
  <c r="D20" s="1"/>
  <c r="E24" s="1"/>
  <c r="E39" s="1"/>
  <c r="D16" i="13"/>
  <c r="D9"/>
  <c r="D20" s="1"/>
  <c r="E24" s="1"/>
  <c r="D20" i="12"/>
  <c r="D9"/>
  <c r="D20" i="14"/>
  <c r="D9"/>
  <c r="D20" i="28"/>
  <c r="D9"/>
  <c r="D20" i="29"/>
  <c r="D9"/>
  <c r="D20" i="31"/>
  <c r="D9"/>
  <c r="D9" i="30"/>
  <c r="D20" s="1"/>
  <c r="E24" s="1"/>
  <c r="E39" s="1"/>
  <c r="D20" i="49"/>
  <c r="D9"/>
  <c r="D20" i="42"/>
  <c r="D9"/>
  <c r="D20" i="22"/>
  <c r="D9"/>
  <c r="D9" i="48"/>
  <c r="D20"/>
  <c r="E24"/>
  <c r="E39"/>
  <c r="D20" i="83"/>
  <c r="D9"/>
  <c r="D16" i="69"/>
  <c r="D13"/>
  <c r="D9" s="1"/>
  <c r="D20" s="1"/>
  <c r="E24" s="1"/>
  <c r="E39" s="1"/>
  <c r="D16" i="67"/>
  <c r="D13"/>
  <c r="D9" s="1"/>
  <c r="D20" s="1"/>
  <c r="E24" s="1"/>
  <c r="E39" s="1"/>
  <c r="D16" i="53"/>
  <c r="D13"/>
  <c r="D9" s="1"/>
  <c r="D20" s="1"/>
  <c r="E24" s="1"/>
  <c r="E39" s="1"/>
  <c r="D16" i="94"/>
  <c r="D13"/>
  <c r="D9" s="1"/>
  <c r="D20" s="1"/>
  <c r="E24" s="1"/>
  <c r="E39" s="1"/>
  <c r="D16" i="93"/>
  <c r="D9"/>
  <c r="D20" s="1"/>
  <c r="E24" s="1"/>
  <c r="E39" s="1"/>
  <c r="D16" i="95"/>
  <c r="D9"/>
  <c r="D20"/>
  <c r="D20" i="98"/>
  <c r="D9"/>
  <c r="D9" i="97"/>
  <c r="D20"/>
  <c r="E24"/>
  <c r="E39"/>
  <c r="D20" i="96"/>
  <c r="D9"/>
  <c r="D9" i="33"/>
  <c r="D20"/>
  <c r="E24"/>
  <c r="E39"/>
  <c r="D20" i="43"/>
  <c r="D9"/>
  <c r="D9" i="34"/>
  <c r="D20"/>
  <c r="E24"/>
  <c r="E39"/>
  <c r="D20" i="24"/>
  <c r="D9"/>
  <c r="D9" i="57"/>
  <c r="D20"/>
  <c r="E24"/>
  <c r="E39"/>
  <c r="D20" i="55"/>
  <c r="D9"/>
  <c r="D9" i="56"/>
  <c r="D20"/>
  <c r="E24"/>
  <c r="E39"/>
  <c r="D20" i="36"/>
  <c r="D9"/>
  <c r="D9" i="76"/>
  <c r="D20"/>
  <c r="E24"/>
  <c r="E39"/>
  <c r="D20" i="51"/>
  <c r="D9"/>
  <c r="D9" i="37"/>
  <c r="D20"/>
  <c r="E24"/>
  <c r="E39"/>
  <c r="D20" i="45"/>
  <c r="D9"/>
  <c r="D9" i="44"/>
  <c r="D20"/>
  <c r="E24"/>
  <c r="E39"/>
  <c r="D20" i="90"/>
  <c r="D9"/>
  <c r="D9" i="91"/>
  <c r="D20"/>
  <c r="D20" i="92"/>
  <c r="D9"/>
  <c r="D9" i="35"/>
  <c r="D20"/>
  <c r="E24"/>
  <c r="E39"/>
  <c r="D9" i="47"/>
  <c r="D20"/>
  <c r="E24"/>
  <c r="E39"/>
  <c r="D20" i="27"/>
  <c r="D9"/>
  <c r="D20" i="89"/>
  <c r="D9"/>
  <c r="D9" i="88"/>
  <c r="D9" i="46"/>
  <c r="D20"/>
  <c r="E24"/>
  <c r="E39"/>
  <c r="D20" i="85"/>
  <c r="D9"/>
  <c r="D9" i="103"/>
  <c r="D20"/>
  <c r="D20" i="102"/>
  <c r="D9"/>
  <c r="D9" i="104"/>
  <c r="D20"/>
  <c r="D9" i="38"/>
  <c r="D20"/>
  <c r="E24" s="1"/>
  <c r="E39" s="1"/>
  <c r="D9" i="21"/>
  <c r="D20"/>
  <c r="E24"/>
  <c r="D9" i="23"/>
  <c r="D20"/>
  <c r="E24"/>
  <c r="E39"/>
  <c r="D9" i="25"/>
  <c r="D20"/>
  <c r="E24"/>
  <c r="E39"/>
  <c r="D9" i="39"/>
  <c r="D20"/>
  <c r="D9" i="101"/>
  <c r="D20"/>
  <c r="D9" i="100"/>
  <c r="D20"/>
  <c r="D9" i="99"/>
  <c r="D20"/>
  <c r="D9" i="41"/>
  <c r="D20"/>
  <c r="E24"/>
  <c r="E39"/>
  <c r="D9" i="40"/>
  <c r="D20"/>
  <c r="E24"/>
  <c r="E39"/>
  <c r="D9" i="65"/>
  <c r="D20"/>
  <c r="E24"/>
  <c r="E39"/>
  <c r="D9" i="62"/>
  <c r="D20"/>
  <c r="E24"/>
  <c r="E39"/>
  <c r="D9" i="110"/>
  <c r="D20"/>
  <c r="E24"/>
  <c r="E39"/>
  <c r="D9" i="26"/>
  <c r="D20"/>
  <c r="E24"/>
  <c r="E39"/>
  <c r="D9" i="20"/>
  <c r="D20"/>
  <c r="E24"/>
  <c r="E39"/>
  <c r="D9" i="63"/>
  <c r="D20"/>
  <c r="E24"/>
  <c r="E39"/>
  <c r="D9" i="64"/>
  <c r="D20"/>
  <c r="E24"/>
  <c r="E39"/>
  <c r="D9" i="105"/>
  <c r="D20"/>
  <c r="D9" i="106"/>
  <c r="D20"/>
  <c r="D9" i="107"/>
  <c r="D20"/>
  <c r="D9" i="109"/>
  <c r="D20"/>
  <c r="D9" i="108"/>
  <c r="D20"/>
  <c r="D9" i="70"/>
  <c r="D20"/>
  <c r="E24"/>
  <c r="E39"/>
  <c r="D9" i="71"/>
  <c r="D20"/>
  <c r="E24"/>
  <c r="E39"/>
  <c r="D9" i="72"/>
  <c r="D20"/>
  <c r="E24"/>
  <c r="E39"/>
  <c r="D9" i="73"/>
  <c r="D20"/>
  <c r="E24"/>
  <c r="E39"/>
  <c r="D9" i="74"/>
  <c r="D20"/>
  <c r="E24"/>
  <c r="E39"/>
  <c r="D9" i="75"/>
  <c r="D20"/>
  <c r="E24"/>
  <c r="E39"/>
  <c r="D9" i="77"/>
  <c r="D20"/>
  <c r="E24"/>
  <c r="E39"/>
  <c r="D16" i="58"/>
  <c r="D13"/>
  <c r="D10"/>
  <c r="D9"/>
  <c r="D20"/>
  <c r="E24"/>
  <c r="E39"/>
  <c r="D16" i="61"/>
  <c r="D13"/>
  <c r="D10"/>
  <c r="D9"/>
  <c r="D20"/>
  <c r="E24"/>
  <c r="E39"/>
  <c r="D16" i="59"/>
  <c r="D13"/>
  <c r="D10"/>
  <c r="D9"/>
  <c r="D20"/>
  <c r="E24"/>
  <c r="E39"/>
  <c r="D16" i="60"/>
  <c r="D13"/>
  <c r="D9"/>
  <c r="D20"/>
  <c r="E24"/>
  <c r="E39"/>
  <c r="D16" i="84"/>
  <c r="D13"/>
  <c r="D9"/>
  <c r="D20"/>
  <c r="E24"/>
  <c r="E39"/>
  <c r="D16" i="1"/>
  <c r="D13"/>
  <c r="D9"/>
  <c r="D20"/>
  <c r="E24"/>
  <c r="E39"/>
  <c r="E39" i="90"/>
  <c r="E39" i="88"/>
  <c r="D70" i="110"/>
  <c r="D69"/>
  <c r="D60"/>
  <c r="D54" s="1"/>
  <c r="D71" s="1"/>
  <c r="D72" s="1"/>
  <c r="E9"/>
  <c r="E20" s="1"/>
  <c r="E60" s="1"/>
  <c r="E54" s="1"/>
  <c r="E71" s="1"/>
  <c r="E72" s="1"/>
  <c r="D60" i="108"/>
  <c r="D54"/>
  <c r="E39"/>
  <c r="D70"/>
  <c r="D69"/>
  <c r="E9"/>
  <c r="E20"/>
  <c r="E69" s="1"/>
  <c r="D60" i="109"/>
  <c r="D54"/>
  <c r="D71" s="1"/>
  <c r="D73" s="1"/>
  <c r="E39"/>
  <c r="D70"/>
  <c r="D69"/>
  <c r="E9"/>
  <c r="E20" s="1"/>
  <c r="D70" i="107"/>
  <c r="D69"/>
  <c r="D60"/>
  <c r="D54" s="1"/>
  <c r="D71" s="1"/>
  <c r="D73" s="1"/>
  <c r="E39"/>
  <c r="E9"/>
  <c r="E20" s="1"/>
  <c r="D70" i="106"/>
  <c r="D60"/>
  <c r="E39"/>
  <c r="D69"/>
  <c r="D70" i="105"/>
  <c r="D69"/>
  <c r="D60"/>
  <c r="D54"/>
  <c r="D71" s="1"/>
  <c r="D72" s="1"/>
  <c r="E39"/>
  <c r="E9"/>
  <c r="E20" s="1"/>
  <c r="D70" i="104"/>
  <c r="D69"/>
  <c r="D60"/>
  <c r="D54"/>
  <c r="D71" s="1"/>
  <c r="D72" s="1"/>
  <c r="E39"/>
  <c r="E9"/>
  <c r="E20" s="1"/>
  <c r="E60" s="1"/>
  <c r="E54" s="1"/>
  <c r="E71" s="1"/>
  <c r="E72" s="1"/>
  <c r="D70" i="103"/>
  <c r="D69"/>
  <c r="D60"/>
  <c r="E39"/>
  <c r="E9"/>
  <c r="E20"/>
  <c r="D70" i="102"/>
  <c r="D69"/>
  <c r="D60"/>
  <c r="D54"/>
  <c r="D71"/>
  <c r="D72" s="1"/>
  <c r="E39"/>
  <c r="E9"/>
  <c r="E20"/>
  <c r="D70" i="100"/>
  <c r="D69"/>
  <c r="D60"/>
  <c r="D54" s="1"/>
  <c r="D71" s="1"/>
  <c r="D72" s="1"/>
  <c r="E39"/>
  <c r="E9"/>
  <c r="E20" s="1"/>
  <c r="D70" i="101"/>
  <c r="D69"/>
  <c r="D60"/>
  <c r="D54" s="1"/>
  <c r="D71" s="1"/>
  <c r="D72" s="1"/>
  <c r="E39"/>
  <c r="E9"/>
  <c r="E20"/>
  <c r="E60" s="1"/>
  <c r="E54" s="1"/>
  <c r="E71" s="1"/>
  <c r="E72" s="1"/>
  <c r="D70" i="99"/>
  <c r="D69"/>
  <c r="D60"/>
  <c r="D54"/>
  <c r="D71" s="1"/>
  <c r="D72" s="1"/>
  <c r="E39"/>
  <c r="E9"/>
  <c r="E20" s="1"/>
  <c r="E60" s="1"/>
  <c r="E54" s="1"/>
  <c r="E71" s="1"/>
  <c r="E72" s="1"/>
  <c r="D60" i="97"/>
  <c r="D70"/>
  <c r="D69"/>
  <c r="E9"/>
  <c r="E20" s="1"/>
  <c r="D60" i="98"/>
  <c r="E60" s="1"/>
  <c r="E39"/>
  <c r="D70"/>
  <c r="D69"/>
  <c r="D60" i="96"/>
  <c r="D54" s="1"/>
  <c r="D71" s="1"/>
  <c r="D72" s="1"/>
  <c r="E39"/>
  <c r="D70"/>
  <c r="D69"/>
  <c r="D54" i="95"/>
  <c r="D54" i="93"/>
  <c r="D54" i="94"/>
  <c r="E16" i="95"/>
  <c r="D70" s="1"/>
  <c r="D69"/>
  <c r="E39"/>
  <c r="E16" i="93"/>
  <c r="D70" s="1"/>
  <c r="E16" i="94"/>
  <c r="D70" s="1"/>
  <c r="D69"/>
  <c r="E13" i="53"/>
  <c r="D69" s="1"/>
  <c r="D70" i="92"/>
  <c r="D69"/>
  <c r="D60"/>
  <c r="E39"/>
  <c r="E9"/>
  <c r="E20" s="1"/>
  <c r="E60" s="1"/>
  <c r="E54" s="1"/>
  <c r="E71" s="1"/>
  <c r="E72" s="1"/>
  <c r="D70" i="91"/>
  <c r="D69"/>
  <c r="D60"/>
  <c r="E39"/>
  <c r="E9"/>
  <c r="E20" s="1"/>
  <c r="E60" s="1"/>
  <c r="E54" s="1"/>
  <c r="E71" s="1"/>
  <c r="E72" s="1"/>
  <c r="E20" i="89"/>
  <c r="E9"/>
  <c r="D70" i="90"/>
  <c r="D69"/>
  <c r="D60"/>
  <c r="D54" s="1"/>
  <c r="D71" s="1"/>
  <c r="D72" s="1"/>
  <c r="E9"/>
  <c r="E20" s="1"/>
  <c r="E24" i="49"/>
  <c r="D70" i="89"/>
  <c r="D69"/>
  <c r="D60"/>
  <c r="D54"/>
  <c r="D71" s="1"/>
  <c r="E54"/>
  <c r="E39"/>
  <c r="E9" i="88"/>
  <c r="D70"/>
  <c r="D69"/>
  <c r="D60"/>
  <c r="E60"/>
  <c r="E54" s="1"/>
  <c r="E71" s="1"/>
  <c r="E72" s="1"/>
  <c r="D54"/>
  <c r="D71" s="1"/>
  <c r="D72" s="1"/>
  <c r="E39" i="85"/>
  <c r="D70"/>
  <c r="D69"/>
  <c r="D60"/>
  <c r="D54" s="1"/>
  <c r="D71" s="1"/>
  <c r="D72" s="1"/>
  <c r="E54"/>
  <c r="E9"/>
  <c r="E20" s="1"/>
  <c r="E16" i="84"/>
  <c r="D70" s="1"/>
  <c r="E9" i="77"/>
  <c r="E20" s="1"/>
  <c r="D67" s="1"/>
  <c r="D54"/>
  <c r="D60"/>
  <c r="D69"/>
  <c r="D70"/>
  <c r="E9" i="83"/>
  <c r="E20"/>
  <c r="D60" s="1"/>
  <c r="D60" i="9"/>
  <c r="D54" s="1"/>
  <c r="E16" i="81"/>
  <c r="D70" s="1"/>
  <c r="E13" i="4"/>
  <c r="E9" s="1"/>
  <c r="E20" s="1"/>
  <c r="E13" i="5"/>
  <c r="D69" s="1"/>
  <c r="E13" i="10"/>
  <c r="D69" s="1"/>
  <c r="E13" i="11"/>
  <c r="D69" s="1"/>
  <c r="E13" i="16"/>
  <c r="D69" s="1"/>
  <c r="E13" i="17"/>
  <c r="E13" i="79"/>
  <c r="D69"/>
  <c r="E13" i="78"/>
  <c r="D69" s="1"/>
  <c r="E13" i="81"/>
  <c r="E9" s="1"/>
  <c r="D69" i="7"/>
  <c r="D69" i="12"/>
  <c r="D69" i="29"/>
  <c r="D69" i="42"/>
  <c r="E13" i="69"/>
  <c r="E13" i="67"/>
  <c r="D69" s="1"/>
  <c r="E9" i="43"/>
  <c r="E20" s="1"/>
  <c r="D69" i="24"/>
  <c r="E9" i="55"/>
  <c r="E20" s="1"/>
  <c r="D69" i="56"/>
  <c r="E9" i="36"/>
  <c r="E20" s="1"/>
  <c r="E60" s="1"/>
  <c r="E54" s="1"/>
  <c r="E71" s="1"/>
  <c r="E72" s="1"/>
  <c r="E9" i="51"/>
  <c r="E20" s="1"/>
  <c r="E60" s="1"/>
  <c r="E54" s="1"/>
  <c r="E71" s="1"/>
  <c r="E72" s="1"/>
  <c r="D69" i="37"/>
  <c r="E9" i="45"/>
  <c r="E9" i="35"/>
  <c r="E20" s="1"/>
  <c r="E9" i="47"/>
  <c r="E20" s="1"/>
  <c r="E60" s="1"/>
  <c r="E54" s="1"/>
  <c r="E71" s="1"/>
  <c r="E72" s="1"/>
  <c r="D69" i="46"/>
  <c r="E9" i="21"/>
  <c r="E20" s="1"/>
  <c r="D69" i="23"/>
  <c r="E9" i="25"/>
  <c r="E9" i="40"/>
  <c r="E20"/>
  <c r="E9" i="62"/>
  <c r="E20" s="1"/>
  <c r="E9" i="26"/>
  <c r="E20" s="1"/>
  <c r="E60" s="1"/>
  <c r="E54" s="1"/>
  <c r="E71" s="1"/>
  <c r="E72" s="1"/>
  <c r="D69" i="64"/>
  <c r="E9" i="70"/>
  <c r="E20" s="1"/>
  <c r="D67" s="1"/>
  <c r="E9" i="71"/>
  <c r="E20" s="1"/>
  <c r="D67" s="1"/>
  <c r="D69" i="73"/>
  <c r="D69" i="74"/>
  <c r="E9" i="75"/>
  <c r="E20" s="1"/>
  <c r="D67" s="1"/>
  <c r="E13" i="58"/>
  <c r="E13" i="61"/>
  <c r="D69"/>
  <c r="E13" i="59"/>
  <c r="E9" s="1"/>
  <c r="E13" i="60"/>
  <c r="E13" i="84"/>
  <c r="E9" s="1"/>
  <c r="E20" s="1"/>
  <c r="E13" i="1"/>
  <c r="D54" i="84"/>
  <c r="E39" i="39"/>
  <c r="E24" i="27"/>
  <c r="E39"/>
  <c r="E24" i="45"/>
  <c r="E39"/>
  <c r="E24" i="51"/>
  <c r="E39"/>
  <c r="E24" i="36"/>
  <c r="E39"/>
  <c r="E24" i="55"/>
  <c r="E39"/>
  <c r="E24" i="24"/>
  <c r="E39"/>
  <c r="E24" i="43"/>
  <c r="E39"/>
  <c r="E24" i="83"/>
  <c r="E39"/>
  <c r="E24" i="22"/>
  <c r="E39"/>
  <c r="E24" i="42"/>
  <c r="E39"/>
  <c r="E39" i="49"/>
  <c r="E24" i="31"/>
  <c r="E39"/>
  <c r="E24" i="29"/>
  <c r="E39"/>
  <c r="E24" i="28"/>
  <c r="E39"/>
  <c r="E24" i="14"/>
  <c r="E39" s="1"/>
  <c r="E24" i="12"/>
  <c r="E39"/>
  <c r="D70" i="82"/>
  <c r="D54" i="81"/>
  <c r="E9" i="72"/>
  <c r="E20" s="1"/>
  <c r="D67" s="1"/>
  <c r="E9" i="73"/>
  <c r="E20" s="1"/>
  <c r="D67" s="1"/>
  <c r="E9" i="24"/>
  <c r="E20" s="1"/>
  <c r="E9" i="57"/>
  <c r="E20" s="1"/>
  <c r="E60" s="1"/>
  <c r="E54" s="1"/>
  <c r="E71" s="1"/>
  <c r="E72" s="1"/>
  <c r="E9" i="56"/>
  <c r="E20" s="1"/>
  <c r="E9" i="76"/>
  <c r="E20" s="1"/>
  <c r="E9" i="37"/>
  <c r="E20" s="1"/>
  <c r="E60" s="1"/>
  <c r="E54" s="1"/>
  <c r="E71" s="1"/>
  <c r="E72" s="1"/>
  <c r="E20" i="45"/>
  <c r="E9" i="44"/>
  <c r="E20" s="1"/>
  <c r="E9" i="27"/>
  <c r="E20" s="1"/>
  <c r="E9" i="46"/>
  <c r="E20" s="1"/>
  <c r="E60" s="1"/>
  <c r="E54" s="1"/>
  <c r="E71" s="1"/>
  <c r="E72" s="1"/>
  <c r="E9" i="38"/>
  <c r="E20" s="1"/>
  <c r="E9" i="23"/>
  <c r="E20" s="1"/>
  <c r="E60" s="1"/>
  <c r="E54" s="1"/>
  <c r="E71" s="1"/>
  <c r="E72" s="1"/>
  <c r="E20" i="25"/>
  <c r="E9" i="39"/>
  <c r="E20"/>
  <c r="E9" i="65"/>
  <c r="E20" s="1"/>
  <c r="E9" i="20"/>
  <c r="E20"/>
  <c r="E9" i="63"/>
  <c r="E20" s="1"/>
  <c r="E60" s="1"/>
  <c r="E54" s="1"/>
  <c r="E71" s="1"/>
  <c r="E72" s="1"/>
  <c r="E9" i="64"/>
  <c r="E20" s="1"/>
  <c r="E9" i="33"/>
  <c r="E20" s="1"/>
  <c r="E9" i="49"/>
  <c r="E20" s="1"/>
  <c r="E60" s="1"/>
  <c r="E54" s="1"/>
  <c r="E71" s="1"/>
  <c r="E72" s="1"/>
  <c r="E9" i="30"/>
  <c r="E20" s="1"/>
  <c r="E60" s="1"/>
  <c r="E54" s="1"/>
  <c r="E71" s="1"/>
  <c r="E72" s="1"/>
  <c r="E9" i="48"/>
  <c r="E20"/>
  <c r="E9" i="28"/>
  <c r="E20" s="1"/>
  <c r="E60" s="1"/>
  <c r="E54" s="1"/>
  <c r="E71" s="1"/>
  <c r="E72" s="1"/>
  <c r="E9" i="13"/>
  <c r="E9" i="8"/>
  <c r="D54" i="1"/>
  <c r="D54" i="4"/>
  <c r="D54" i="5"/>
  <c r="D54" i="11"/>
  <c r="D54" i="16"/>
  <c r="D54" i="17"/>
  <c r="D54" i="79"/>
  <c r="D54" i="78"/>
  <c r="D69" i="8"/>
  <c r="D69" i="13"/>
  <c r="D60" i="24"/>
  <c r="E60" s="1"/>
  <c r="E54" s="1"/>
  <c r="E71" s="1"/>
  <c r="E72" s="1"/>
  <c r="D54" i="59"/>
  <c r="D54" i="60"/>
  <c r="E16" i="58"/>
  <c r="E16" i="4"/>
  <c r="E16" i="5"/>
  <c r="D70" s="1"/>
  <c r="E9"/>
  <c r="E16" i="10"/>
  <c r="D70" s="1"/>
  <c r="E16" i="11"/>
  <c r="D70"/>
  <c r="E16" i="16"/>
  <c r="D70" s="1"/>
  <c r="E16" i="17"/>
  <c r="D70" s="1"/>
  <c r="E9"/>
  <c r="E16" i="79"/>
  <c r="D70" s="1"/>
  <c r="E16" i="78"/>
  <c r="D70" s="1"/>
  <c r="E9" i="6"/>
  <c r="E16"/>
  <c r="D70" s="1"/>
  <c r="E16" i="7"/>
  <c r="D70" s="1"/>
  <c r="E16" i="8"/>
  <c r="D70" s="1"/>
  <c r="E16" i="9"/>
  <c r="D70" s="1"/>
  <c r="E16" i="69"/>
  <c r="D70" s="1"/>
  <c r="E16" i="67"/>
  <c r="D70" s="1"/>
  <c r="E16" i="53"/>
  <c r="D70" s="1"/>
  <c r="E16" i="61"/>
  <c r="D70" s="1"/>
  <c r="E16" i="59"/>
  <c r="D70" s="1"/>
  <c r="E9" i="60"/>
  <c r="E16"/>
  <c r="D70" s="1"/>
  <c r="E9" i="1"/>
  <c r="E16"/>
  <c r="D54" i="6"/>
  <c r="D60" i="7"/>
  <c r="D60" i="8"/>
  <c r="D54" s="1"/>
  <c r="D60" i="13"/>
  <c r="D60" i="12"/>
  <c r="D60" i="14"/>
  <c r="D54" s="1"/>
  <c r="D60" i="28"/>
  <c r="D60" i="29"/>
  <c r="E60" s="1"/>
  <c r="E54" s="1"/>
  <c r="E71" s="1"/>
  <c r="E72" s="1"/>
  <c r="D60" i="31"/>
  <c r="D54"/>
  <c r="D71"/>
  <c r="D72" s="1"/>
  <c r="D60" i="49"/>
  <c r="D54"/>
  <c r="D71" s="1"/>
  <c r="D72" s="1"/>
  <c r="D60" i="30"/>
  <c r="D60" i="42"/>
  <c r="D60" i="22"/>
  <c r="D54"/>
  <c r="D71"/>
  <c r="D72" s="1"/>
  <c r="D60" i="48"/>
  <c r="D54" s="1"/>
  <c r="D71" s="1"/>
  <c r="D72" s="1"/>
  <c r="D54" i="67"/>
  <c r="D60" i="33"/>
  <c r="D54" s="1"/>
  <c r="D71" s="1"/>
  <c r="D72" s="1"/>
  <c r="D60" i="43"/>
  <c r="D54" s="1"/>
  <c r="D71" s="1"/>
  <c r="D72" s="1"/>
  <c r="D60" i="34"/>
  <c r="D60" i="57"/>
  <c r="D54" s="1"/>
  <c r="D71" s="1"/>
  <c r="D72" s="1"/>
  <c r="D60" i="55"/>
  <c r="E60" s="1"/>
  <c r="E54" s="1"/>
  <c r="E71" s="1"/>
  <c r="E72" s="1"/>
  <c r="D60" i="56"/>
  <c r="D54" s="1"/>
  <c r="D71" s="1"/>
  <c r="D72" s="1"/>
  <c r="D60" i="36"/>
  <c r="D60" i="76"/>
  <c r="E60" s="1"/>
  <c r="E54" s="1"/>
  <c r="E71" s="1"/>
  <c r="E72" s="1"/>
  <c r="D54"/>
  <c r="D71"/>
  <c r="D72" s="1"/>
  <c r="D60" i="51"/>
  <c r="D60" i="37"/>
  <c r="D60" i="45"/>
  <c r="E60"/>
  <c r="E54" s="1"/>
  <c r="E71" s="1"/>
  <c r="E72" s="1"/>
  <c r="D60" i="44"/>
  <c r="D60" i="35"/>
  <c r="E60" s="1"/>
  <c r="E54" s="1"/>
  <c r="E71" s="1"/>
  <c r="E72" s="1"/>
  <c r="D60" i="47"/>
  <c r="D54" s="1"/>
  <c r="D60" i="27"/>
  <c r="D60" i="46"/>
  <c r="D60" i="38"/>
  <c r="D60" i="21"/>
  <c r="D60" i="23"/>
  <c r="D54"/>
  <c r="D71" s="1"/>
  <c r="D72" s="1"/>
  <c r="D60" i="25"/>
  <c r="D60" i="39"/>
  <c r="E60" s="1"/>
  <c r="E54" s="1"/>
  <c r="E71" s="1"/>
  <c r="E72" s="1"/>
  <c r="D60" i="41"/>
  <c r="D60" i="40"/>
  <c r="E60" s="1"/>
  <c r="E54" s="1"/>
  <c r="E71" s="1"/>
  <c r="E72" s="1"/>
  <c r="D60" i="65"/>
  <c r="E60" s="1"/>
  <c r="E54" s="1"/>
  <c r="E71" s="1"/>
  <c r="E72" s="1"/>
  <c r="D54"/>
  <c r="D71" s="1"/>
  <c r="D72" s="1"/>
  <c r="D60" i="62"/>
  <c r="D54" s="1"/>
  <c r="D71" s="1"/>
  <c r="D72" s="1"/>
  <c r="D60" i="26"/>
  <c r="D60" i="20"/>
  <c r="D60" i="63"/>
  <c r="D60" i="64"/>
  <c r="D54" s="1"/>
  <c r="D71" s="1"/>
  <c r="D72" s="1"/>
  <c r="D60" i="70"/>
  <c r="D60" i="71"/>
  <c r="D60" i="72"/>
  <c r="D54"/>
  <c r="D60" i="73"/>
  <c r="D60" i="74"/>
  <c r="D60" i="75"/>
  <c r="D70" i="12"/>
  <c r="D70" i="14"/>
  <c r="D70" i="28"/>
  <c r="D70" i="29"/>
  <c r="D70" i="31"/>
  <c r="D70" i="49"/>
  <c r="D70" i="30"/>
  <c r="D70" i="42"/>
  <c r="D70" i="22"/>
  <c r="D70" i="48"/>
  <c r="D70" i="33"/>
  <c r="D70" i="43"/>
  <c r="D70" i="34"/>
  <c r="D70" i="24"/>
  <c r="D70" i="57"/>
  <c r="D70" i="55"/>
  <c r="D70" i="56"/>
  <c r="D70" i="36"/>
  <c r="D70" i="76"/>
  <c r="D70" i="51"/>
  <c r="D70" i="37"/>
  <c r="D70" i="45"/>
  <c r="D70" i="44"/>
  <c r="D70" i="35"/>
  <c r="D70" i="47"/>
  <c r="D70" i="27"/>
  <c r="D70" i="46"/>
  <c r="D70" i="38"/>
  <c r="D70" i="21"/>
  <c r="D70" i="23"/>
  <c r="D70" i="25"/>
  <c r="D70" i="39"/>
  <c r="D70" i="40"/>
  <c r="D70" i="65"/>
  <c r="D70" i="62"/>
  <c r="D70" i="26"/>
  <c r="D70" i="20"/>
  <c r="D70" i="63"/>
  <c r="D70" i="64"/>
  <c r="D70" i="70"/>
  <c r="D70" i="72"/>
  <c r="D70" i="73"/>
  <c r="D70" i="75"/>
  <c r="D70" i="58"/>
  <c r="D69" i="17"/>
  <c r="D69" i="6"/>
  <c r="D69" i="28"/>
  <c r="D69" i="49"/>
  <c r="D69" i="30"/>
  <c r="D69" i="48"/>
  <c r="D69" i="69"/>
  <c r="D69" i="33"/>
  <c r="D69" i="57"/>
  <c r="D69" i="55"/>
  <c r="D69" i="76"/>
  <c r="D69" i="44"/>
  <c r="D69" i="35"/>
  <c r="D69" i="27"/>
  <c r="D69" i="38"/>
  <c r="D69" i="21"/>
  <c r="D69" i="39"/>
  <c r="D69" i="65"/>
  <c r="D69" i="20"/>
  <c r="D69" i="63"/>
  <c r="D69" i="72"/>
  <c r="D69" i="75"/>
  <c r="D69" i="59"/>
  <c r="D69" i="60"/>
  <c r="D69" i="1"/>
  <c r="D54" i="10"/>
  <c r="D54" i="7"/>
  <c r="D71" s="1"/>
  <c r="D72" s="1"/>
  <c r="D54" i="12"/>
  <c r="D54" i="28"/>
  <c r="D71" s="1"/>
  <c r="D72" s="1"/>
  <c r="D54" i="30"/>
  <c r="D71" s="1"/>
  <c r="D72" s="1"/>
  <c r="D54" i="42"/>
  <c r="D71" s="1"/>
  <c r="D72" s="1"/>
  <c r="D54" i="69"/>
  <c r="D54" i="53"/>
  <c r="D54" i="34"/>
  <c r="D71" s="1"/>
  <c r="D72" s="1"/>
  <c r="D54" i="24"/>
  <c r="D71" s="1"/>
  <c r="D72" s="1"/>
  <c r="D54" i="36"/>
  <c r="D71" s="1"/>
  <c r="D72" s="1"/>
  <c r="D54" i="51"/>
  <c r="D71" s="1"/>
  <c r="D72" s="1"/>
  <c r="D54" i="37"/>
  <c r="D71" s="1"/>
  <c r="D72" s="1"/>
  <c r="D54" i="45"/>
  <c r="D71" s="1"/>
  <c r="D72" s="1"/>
  <c r="D54" i="70"/>
  <c r="D54" i="71"/>
  <c r="D54" i="73"/>
  <c r="D54" i="74"/>
  <c r="D54" i="75"/>
  <c r="D54" i="58"/>
  <c r="D71" s="1"/>
  <c r="D72" s="1"/>
  <c r="D54" i="61"/>
  <c r="D70" i="41"/>
  <c r="D70" i="71"/>
  <c r="D70" i="74"/>
  <c r="D69" i="71"/>
  <c r="E9" i="74"/>
  <c r="E20" s="1"/>
  <c r="D67" s="1"/>
  <c r="D54" i="46"/>
  <c r="D71" s="1"/>
  <c r="D72" s="1"/>
  <c r="D54" i="35"/>
  <c r="D71" s="1"/>
  <c r="D72" s="1"/>
  <c r="D54" i="44"/>
  <c r="D71" s="1"/>
  <c r="D72" s="1"/>
  <c r="D54" i="41"/>
  <c r="D71" s="1"/>
  <c r="D72" s="1"/>
  <c r="D54" i="21"/>
  <c r="D71"/>
  <c r="D72" s="1"/>
  <c r="D54" i="63"/>
  <c r="D71" s="1"/>
  <c r="D72" s="1"/>
  <c r="D54" i="25"/>
  <c r="D71" s="1"/>
  <c r="D72" s="1"/>
  <c r="D54" i="13"/>
  <c r="D54" i="26"/>
  <c r="D71" s="1"/>
  <c r="D72" s="1"/>
  <c r="D54" i="40"/>
  <c r="D71" s="1"/>
  <c r="D72" s="1"/>
  <c r="E9" i="9"/>
  <c r="E20" s="1"/>
  <c r="E60" s="1"/>
  <c r="E54" s="1"/>
  <c r="E9" i="79"/>
  <c r="E20" s="1"/>
  <c r="E9" i="58"/>
  <c r="E20" s="1"/>
  <c r="D69"/>
  <c r="D69" i="41"/>
  <c r="E9"/>
  <c r="E20" s="1"/>
  <c r="E60" s="1"/>
  <c r="E54" s="1"/>
  <c r="E71" s="1"/>
  <c r="E72" s="1"/>
  <c r="E9" i="78"/>
  <c r="E20" s="1"/>
  <c r="E9" i="11"/>
  <c r="E20" s="1"/>
  <c r="E9" i="34"/>
  <c r="E20" s="1"/>
  <c r="E60" s="1"/>
  <c r="E54" s="1"/>
  <c r="E71" s="1"/>
  <c r="E72" s="1"/>
  <c r="D69"/>
  <c r="E9" i="22"/>
  <c r="E20" s="1"/>
  <c r="E60" s="1"/>
  <c r="E54" s="1"/>
  <c r="E71" s="1"/>
  <c r="E72" s="1"/>
  <c r="D69"/>
  <c r="E9" i="31"/>
  <c r="E20" s="1"/>
  <c r="E60" s="1"/>
  <c r="E54" s="1"/>
  <c r="E71" s="1"/>
  <c r="E72" s="1"/>
  <c r="D69"/>
  <c r="E9" i="14"/>
  <c r="E20" s="1"/>
  <c r="D69"/>
  <c r="D69" i="62"/>
  <c r="D69" i="70"/>
  <c r="D69" i="26"/>
  <c r="D69" i="40"/>
  <c r="D69" i="51"/>
  <c r="D69" i="43"/>
  <c r="E9" i="61"/>
  <c r="E20"/>
  <c r="E9" i="67"/>
  <c r="E20" s="1"/>
  <c r="E9" i="7"/>
  <c r="E20" s="1"/>
  <c r="E60" s="1"/>
  <c r="E54" s="1"/>
  <c r="E9" i="29"/>
  <c r="E20"/>
  <c r="E9" i="42"/>
  <c r="E20" s="1"/>
  <c r="E9" i="12"/>
  <c r="E20" s="1"/>
  <c r="D69" i="25"/>
  <c r="D69" i="47"/>
  <c r="D69" i="45"/>
  <c r="D69" i="36"/>
  <c r="D54" i="20"/>
  <c r="D71" s="1"/>
  <c r="D72" s="1"/>
  <c r="D54" i="38"/>
  <c r="D71" s="1"/>
  <c r="D72" s="1"/>
  <c r="E20" i="60"/>
  <c r="E60" i="25"/>
  <c r="E54" s="1"/>
  <c r="E71" s="1"/>
  <c r="E72" s="1"/>
  <c r="D69" i="84"/>
  <c r="E9" i="53"/>
  <c r="E20" s="1"/>
  <c r="D69" i="81"/>
  <c r="E20" i="17"/>
  <c r="D71" i="108"/>
  <c r="D73"/>
  <c r="E9" i="106"/>
  <c r="E20" s="1"/>
  <c r="D54" i="103"/>
  <c r="D71" s="1"/>
  <c r="D72" s="1"/>
  <c r="E60" i="102"/>
  <c r="E54" s="1"/>
  <c r="E71" s="1"/>
  <c r="E72" s="1"/>
  <c r="D54" i="97"/>
  <c r="D71"/>
  <c r="D72" s="1"/>
  <c r="E9" i="98"/>
  <c r="E20" s="1"/>
  <c r="E9" i="96"/>
  <c r="E20" s="1"/>
  <c r="E9" i="94"/>
  <c r="E20" s="1"/>
  <c r="E9" i="95"/>
  <c r="D54" i="92"/>
  <c r="D71" s="1"/>
  <c r="D72" s="1"/>
  <c r="D54" i="91"/>
  <c r="D71"/>
  <c r="D72" s="1"/>
  <c r="E20" i="5"/>
  <c r="E65" s="1"/>
  <c r="D70" i="4"/>
  <c r="E65" i="108"/>
  <c r="E60" i="20"/>
  <c r="E54" s="1"/>
  <c r="E71" s="1"/>
  <c r="E72" s="1"/>
  <c r="E60" i="103"/>
  <c r="E54" s="1"/>
  <c r="E71" s="1"/>
  <c r="E72" s="1"/>
  <c r="D54" i="27"/>
  <c r="D71" s="1"/>
  <c r="D72" s="1"/>
  <c r="D67" i="12"/>
  <c r="E69" i="60"/>
  <c r="E60"/>
  <c r="E20" i="8"/>
  <c r="D69" i="82"/>
  <c r="D71" i="4"/>
  <c r="D72" s="1"/>
  <c r="D69"/>
  <c r="D71" i="82"/>
  <c r="D72" s="1"/>
  <c r="D71" i="1"/>
  <c r="D72" s="1"/>
  <c r="E60" i="38" l="1"/>
  <c r="E54" s="1"/>
  <c r="E71" s="1"/>
  <c r="E72" s="1"/>
  <c r="E60" i="58"/>
  <c r="E65"/>
  <c r="E68"/>
  <c r="D71" i="59"/>
  <c r="D72" s="1"/>
  <c r="E65" i="60"/>
  <c r="E54" s="1"/>
  <c r="D71" i="84"/>
  <c r="D72" s="1"/>
  <c r="E70" i="60"/>
  <c r="D71"/>
  <c r="D72" s="1"/>
  <c r="E68"/>
  <c r="E20" i="59"/>
  <c r="E65" i="61"/>
  <c r="D71"/>
  <c r="D72" s="1"/>
  <c r="E70"/>
  <c r="E70" i="58"/>
  <c r="E69"/>
  <c r="D71" i="159"/>
  <c r="D73" s="1"/>
  <c r="E72" i="157"/>
  <c r="D72"/>
  <c r="D60" i="156"/>
  <c r="E60" i="153"/>
  <c r="E54" s="1"/>
  <c r="E71" s="1"/>
  <c r="E72" s="1"/>
  <c r="E20" i="122"/>
  <c r="E69" i="151"/>
  <c r="E70"/>
  <c r="E60"/>
  <c r="E54"/>
  <c r="E68"/>
  <c r="E60" i="152"/>
  <c r="E54" s="1"/>
  <c r="E65"/>
  <c r="E68"/>
  <c r="E69"/>
  <c r="E60" i="150"/>
  <c r="E54" s="1"/>
  <c r="E69"/>
  <c r="E68"/>
  <c r="E70"/>
  <c r="E69" i="149"/>
  <c r="E60"/>
  <c r="D54"/>
  <c r="D71" s="1"/>
  <c r="D73" s="1"/>
  <c r="E70"/>
  <c r="E60" i="148"/>
  <c r="E54" s="1"/>
  <c r="E71" s="1"/>
  <c r="E73" s="1"/>
  <c r="E65"/>
  <c r="E68"/>
  <c r="E69"/>
  <c r="E54" i="149"/>
  <c r="E68"/>
  <c r="E60" i="147"/>
  <c r="E68"/>
  <c r="E69"/>
  <c r="E65"/>
  <c r="E70"/>
  <c r="E70" i="146"/>
  <c r="E68"/>
  <c r="E65"/>
  <c r="E69"/>
  <c r="E60"/>
  <c r="E54" s="1"/>
  <c r="E71" s="1"/>
  <c r="E73" s="1"/>
  <c r="E71" i="142"/>
  <c r="E72" s="1"/>
  <c r="E68"/>
  <c r="E70" i="145"/>
  <c r="E65"/>
  <c r="E60"/>
  <c r="E69"/>
  <c r="E54" i="144"/>
  <c r="E68"/>
  <c r="E70"/>
  <c r="E65" i="143"/>
  <c r="E60"/>
  <c r="E54" s="1"/>
  <c r="E71" s="1"/>
  <c r="E72" s="1"/>
  <c r="E69"/>
  <c r="D54" i="145"/>
  <c r="D71" s="1"/>
  <c r="D72" s="1"/>
  <c r="D54" i="144"/>
  <c r="D71" s="1"/>
  <c r="D72" s="1"/>
  <c r="D54" i="143"/>
  <c r="D71" s="1"/>
  <c r="D72" s="1"/>
  <c r="E60" i="141"/>
  <c r="E54" s="1"/>
  <c r="E71" s="1"/>
  <c r="E72" s="1"/>
  <c r="E60" i="140"/>
  <c r="E54" s="1"/>
  <c r="E71" s="1"/>
  <c r="E72" s="1"/>
  <c r="D72" i="139"/>
  <c r="E71"/>
  <c r="E72" s="1"/>
  <c r="E60" i="138"/>
  <c r="E54" s="1"/>
  <c r="E71" s="1"/>
  <c r="E72" s="1"/>
  <c r="D54"/>
  <c r="D71" s="1"/>
  <c r="D72" s="1"/>
  <c r="E60" i="136"/>
  <c r="E54" s="1"/>
  <c r="E71" s="1"/>
  <c r="E72" s="1"/>
  <c r="D54"/>
  <c r="D71" s="1"/>
  <c r="D72" s="1"/>
  <c r="E60" i="137"/>
  <c r="E54" s="1"/>
  <c r="E71" s="1"/>
  <c r="E72" s="1"/>
  <c r="E71" i="85"/>
  <c r="E72" s="1"/>
  <c r="D54" i="129"/>
  <c r="D71" s="1"/>
  <c r="D72" s="1"/>
  <c r="D72" i="89"/>
  <c r="E71"/>
  <c r="E72" s="1"/>
  <c r="D54" i="83"/>
  <c r="E60"/>
  <c r="D71"/>
  <c r="D72" s="1"/>
  <c r="E60" i="48"/>
  <c r="E54" s="1"/>
  <c r="E71" s="1"/>
  <c r="E72" s="1"/>
  <c r="E60" i="42"/>
  <c r="E54" s="1"/>
  <c r="E71" s="1"/>
  <c r="E72" s="1"/>
  <c r="D54" i="29"/>
  <c r="D71" s="1"/>
  <c r="D72" s="1"/>
  <c r="E60" i="56"/>
  <c r="E54" s="1"/>
  <c r="E71" s="1"/>
  <c r="E72" s="1"/>
  <c r="D54" i="55"/>
  <c r="D71" s="1"/>
  <c r="D72" s="1"/>
  <c r="E60" i="43"/>
  <c r="E54" s="1"/>
  <c r="E71" s="1"/>
  <c r="E72" s="1"/>
  <c r="E60" i="33"/>
  <c r="E54" s="1"/>
  <c r="E71" s="1"/>
  <c r="E72" s="1"/>
  <c r="E60" i="123"/>
  <c r="E54" s="1"/>
  <c r="E71" s="1"/>
  <c r="E72" s="1"/>
  <c r="E69" i="96"/>
  <c r="E68"/>
  <c r="E65"/>
  <c r="E70"/>
  <c r="E60"/>
  <c r="E69" i="126"/>
  <c r="E68"/>
  <c r="E65"/>
  <c r="E70"/>
  <c r="E60"/>
  <c r="E65" i="97"/>
  <c r="E69"/>
  <c r="E68"/>
  <c r="E60"/>
  <c r="E54" s="1"/>
  <c r="E70"/>
  <c r="E54" i="98"/>
  <c r="E71" s="1"/>
  <c r="E72" s="1"/>
  <c r="E70"/>
  <c r="E69"/>
  <c r="E68"/>
  <c r="E65"/>
  <c r="D54"/>
  <c r="D71" s="1"/>
  <c r="D72" s="1"/>
  <c r="E69" i="112"/>
  <c r="E68"/>
  <c r="E65"/>
  <c r="E70"/>
  <c r="E60"/>
  <c r="E54" s="1"/>
  <c r="E71" s="1"/>
  <c r="E72" s="1"/>
  <c r="E71" i="114"/>
  <c r="E72" s="1"/>
  <c r="D72"/>
  <c r="E60" i="27"/>
  <c r="E54" s="1"/>
  <c r="E71" s="1"/>
  <c r="E72" s="1"/>
  <c r="D71" i="47"/>
  <c r="D72"/>
  <c r="E60" i="44"/>
  <c r="E54" s="1"/>
  <c r="E71" s="1"/>
  <c r="E72" s="1"/>
  <c r="E60" i="90"/>
  <c r="E54" s="1"/>
  <c r="E71" s="1"/>
  <c r="E72" s="1"/>
  <c r="E68" i="117"/>
  <c r="E65"/>
  <c r="E54" s="1"/>
  <c r="E71" s="1"/>
  <c r="E72" s="1"/>
  <c r="E60" i="118"/>
  <c r="E69"/>
  <c r="E68" i="131"/>
  <c r="E70"/>
  <c r="E69"/>
  <c r="E65"/>
  <c r="E60"/>
  <c r="D54"/>
  <c r="D71" s="1"/>
  <c r="D72" s="1"/>
  <c r="E60" i="21"/>
  <c r="E54" s="1"/>
  <c r="E71" s="1"/>
  <c r="E72" s="1"/>
  <c r="D54" i="130"/>
  <c r="D71" s="1"/>
  <c r="D72" s="1"/>
  <c r="D54" i="39"/>
  <c r="D71" s="1"/>
  <c r="D72" s="1"/>
  <c r="E60" i="100"/>
  <c r="E54" s="1"/>
  <c r="E71" s="1"/>
  <c r="E72" s="1"/>
  <c r="E60" i="62"/>
  <c r="E54" s="1"/>
  <c r="E71" s="1"/>
  <c r="E72" s="1"/>
  <c r="E60" i="64"/>
  <c r="E54" s="1"/>
  <c r="E71" s="1"/>
  <c r="E72" s="1"/>
  <c r="E60" i="105"/>
  <c r="E54" s="1"/>
  <c r="E71" s="1"/>
  <c r="E72" s="1"/>
  <c r="E68" i="133"/>
  <c r="E65"/>
  <c r="E70"/>
  <c r="E69"/>
  <c r="E60"/>
  <c r="E69" i="132"/>
  <c r="E60"/>
  <c r="E54" s="1"/>
  <c r="E71" s="1"/>
  <c r="E73" s="1"/>
  <c r="E68"/>
  <c r="E65"/>
  <c r="E70"/>
  <c r="E65" i="135"/>
  <c r="E68"/>
  <c r="E69"/>
  <c r="E60"/>
  <c r="E54" s="1"/>
  <c r="E71" s="1"/>
  <c r="E73" s="1"/>
  <c r="E70"/>
  <c r="E70" i="134"/>
  <c r="E60"/>
  <c r="E65"/>
  <c r="E69"/>
  <c r="E68"/>
  <c r="E60" i="106"/>
  <c r="E70"/>
  <c r="E68"/>
  <c r="E65"/>
  <c r="E69"/>
  <c r="D54"/>
  <c r="D71" s="1"/>
  <c r="D73" s="1"/>
  <c r="E65" i="107"/>
  <c r="E70"/>
  <c r="E69"/>
  <c r="E68"/>
  <c r="E60"/>
  <c r="E54" s="1"/>
  <c r="E71" s="1"/>
  <c r="E73" s="1"/>
  <c r="E70" i="109"/>
  <c r="E60"/>
  <c r="E54" s="1"/>
  <c r="E71" s="1"/>
  <c r="E73" s="1"/>
  <c r="E69"/>
  <c r="E65"/>
  <c r="E68"/>
  <c r="E70" i="108"/>
  <c r="E68"/>
  <c r="E60"/>
  <c r="E54" s="1"/>
  <c r="D67" i="14"/>
  <c r="E67" i="12"/>
  <c r="E71" s="1"/>
  <c r="E73" s="1"/>
  <c r="D71"/>
  <c r="D73" s="1"/>
  <c r="E67" i="77"/>
  <c r="E71" s="1"/>
  <c r="E73" s="1"/>
  <c r="D71"/>
  <c r="D73" s="1"/>
  <c r="D71" i="75"/>
  <c r="D73" s="1"/>
  <c r="E67"/>
  <c r="E71" s="1"/>
  <c r="E73" s="1"/>
  <c r="E67" i="74"/>
  <c r="E71" s="1"/>
  <c r="E73" s="1"/>
  <c r="D71"/>
  <c r="D73" s="1"/>
  <c r="D71" i="73"/>
  <c r="D73" s="1"/>
  <c r="E67"/>
  <c r="E71" s="1"/>
  <c r="E73" s="1"/>
  <c r="E67" i="72"/>
  <c r="E71" s="1"/>
  <c r="E73" s="1"/>
  <c r="D71"/>
  <c r="D73" s="1"/>
  <c r="E67" i="71"/>
  <c r="E71" s="1"/>
  <c r="E73" s="1"/>
  <c r="D71"/>
  <c r="D73" s="1"/>
  <c r="E67" i="70"/>
  <c r="E71" s="1"/>
  <c r="E73" s="1"/>
  <c r="D71"/>
  <c r="D73" s="1"/>
  <c r="E60" i="61"/>
  <c r="E54" s="1"/>
  <c r="E68"/>
  <c r="E69"/>
  <c r="E70" i="84"/>
  <c r="E68"/>
  <c r="E69"/>
  <c r="E60"/>
  <c r="E65"/>
  <c r="E9" i="93"/>
  <c r="E20" s="1"/>
  <c r="D71" i="95"/>
  <c r="D73" s="1"/>
  <c r="E20"/>
  <c r="E69" s="1"/>
  <c r="E9" i="69"/>
  <c r="E20" s="1"/>
  <c r="E60" s="1"/>
  <c r="D71"/>
  <c r="D72" s="1"/>
  <c r="E20" i="13"/>
  <c r="D72"/>
  <c r="E69" i="9"/>
  <c r="E70"/>
  <c r="D71" i="8"/>
  <c r="D72" s="1"/>
  <c r="E70"/>
  <c r="D72" i="6"/>
  <c r="E20"/>
  <c r="E60" s="1"/>
  <c r="E54" s="1"/>
  <c r="D71" i="120"/>
  <c r="D72" s="1"/>
  <c r="E9"/>
  <c r="E20" s="1"/>
  <c r="E69" s="1"/>
  <c r="E60" i="121"/>
  <c r="E54" s="1"/>
  <c r="E70"/>
  <c r="D71"/>
  <c r="D72" s="1"/>
  <c r="E69"/>
  <c r="E60" i="122"/>
  <c r="E54" s="1"/>
  <c r="E70"/>
  <c r="D69"/>
  <c r="E71" i="82"/>
  <c r="E20" i="81"/>
  <c r="E69" s="1"/>
  <c r="D71"/>
  <c r="D72" s="1"/>
  <c r="E65"/>
  <c r="E70"/>
  <c r="E60"/>
  <c r="E68"/>
  <c r="E60" i="78"/>
  <c r="E68"/>
  <c r="E70"/>
  <c r="E69"/>
  <c r="D71"/>
  <c r="D72" s="1"/>
  <c r="E65"/>
  <c r="E54" s="1"/>
  <c r="E71" s="1"/>
  <c r="E72" s="1"/>
  <c r="D71" i="79"/>
  <c r="D72" s="1"/>
  <c r="E68"/>
  <c r="E65"/>
  <c r="E60"/>
  <c r="E70"/>
  <c r="E69"/>
  <c r="E70" i="17"/>
  <c r="D71"/>
  <c r="D72" s="1"/>
  <c r="E60"/>
  <c r="E69"/>
  <c r="E68"/>
  <c r="E65"/>
  <c r="E20" i="16"/>
  <c r="E65" s="1"/>
  <c r="D71"/>
  <c r="D72" s="1"/>
  <c r="D71" i="11"/>
  <c r="D72" s="1"/>
  <c r="E69"/>
  <c r="E65"/>
  <c r="E70"/>
  <c r="E60"/>
  <c r="E20" i="10"/>
  <c r="E60" s="1"/>
  <c r="E65"/>
  <c r="D71"/>
  <c r="D72" s="1"/>
  <c r="E69"/>
  <c r="D72" i="5"/>
  <c r="E69"/>
  <c r="E60"/>
  <c r="E54" s="1"/>
  <c r="E70"/>
  <c r="E60" i="4"/>
  <c r="E65"/>
  <c r="E69"/>
  <c r="E70"/>
  <c r="E20" i="1"/>
  <c r="E65" s="1"/>
  <c r="E55"/>
  <c r="E54" i="118"/>
  <c r="E71" s="1"/>
  <c r="E72" s="1"/>
  <c r="E23" i="80"/>
  <c r="E71" i="125"/>
  <c r="E72" s="1"/>
  <c r="E65" i="93"/>
  <c r="E60"/>
  <c r="E68"/>
  <c r="E70"/>
  <c r="D69"/>
  <c r="E69" s="1"/>
  <c r="E65" i="94"/>
  <c r="E60"/>
  <c r="E68"/>
  <c r="E69"/>
  <c r="E70"/>
  <c r="D71"/>
  <c r="D73" s="1"/>
  <c r="E65" i="53"/>
  <c r="E68"/>
  <c r="E60"/>
  <c r="E70"/>
  <c r="D71"/>
  <c r="D72" s="1"/>
  <c r="E69"/>
  <c r="E60" i="67"/>
  <c r="E65"/>
  <c r="E68"/>
  <c r="E69"/>
  <c r="D71"/>
  <c r="D72" s="1"/>
  <c r="E70"/>
  <c r="E39" i="13"/>
  <c r="E71" i="9"/>
  <c r="E72" s="1"/>
  <c r="D71"/>
  <c r="D72" s="1"/>
  <c r="E60" i="8"/>
  <c r="E54" s="1"/>
  <c r="E71" s="1"/>
  <c r="E72" s="1"/>
  <c r="E70" i="7"/>
  <c r="E71" s="1"/>
  <c r="E72" s="1"/>
  <c r="E54" i="58" l="1"/>
  <c r="E71" s="1"/>
  <c r="E72" s="1"/>
  <c r="E71" i="61"/>
  <c r="E72" s="1"/>
  <c r="E60" i="59"/>
  <c r="E69"/>
  <c r="E70"/>
  <c r="E65"/>
  <c r="E54" s="1"/>
  <c r="E68"/>
  <c r="E71" i="60"/>
  <c r="E72" s="1"/>
  <c r="E73" i="159"/>
  <c r="D71" i="156"/>
  <c r="D72" s="1"/>
  <c r="D54"/>
  <c r="E71" i="121"/>
  <c r="E72" s="1"/>
  <c r="E71" i="151"/>
  <c r="E73" s="1"/>
  <c r="E71" i="152"/>
  <c r="E73" s="1"/>
  <c r="E71" i="150"/>
  <c r="E73" s="1"/>
  <c r="E71" i="149"/>
  <c r="E73" s="1"/>
  <c r="E54" i="147"/>
  <c r="E71" s="1"/>
  <c r="E73" s="1"/>
  <c r="E54" i="145"/>
  <c r="E71" s="1"/>
  <c r="E72" s="1"/>
  <c r="E71" i="144"/>
  <c r="E72" s="1"/>
  <c r="E54" i="83"/>
  <c r="E71"/>
  <c r="E72" s="1"/>
  <c r="E54" i="96"/>
  <c r="E71" s="1"/>
  <c r="E72" s="1"/>
  <c r="E54" i="126"/>
  <c r="E71" s="1"/>
  <c r="E72" s="1"/>
  <c r="E71" i="97"/>
  <c r="E72" s="1"/>
  <c r="E54" i="131"/>
  <c r="E71" s="1"/>
  <c r="E72" s="1"/>
  <c r="E54" i="133"/>
  <c r="E71" s="1"/>
  <c r="E73" s="1"/>
  <c r="E54" i="134"/>
  <c r="E71" s="1"/>
  <c r="E73" s="1"/>
  <c r="E54" i="106"/>
  <c r="E71" s="1"/>
  <c r="E73" s="1"/>
  <c r="E71" i="108"/>
  <c r="E73" s="1"/>
  <c r="E67" i="14"/>
  <c r="E71" s="1"/>
  <c r="E73" s="1"/>
  <c r="D71"/>
  <c r="D73" s="1"/>
  <c r="E54" i="84"/>
  <c r="E71" s="1"/>
  <c r="E72" s="1"/>
  <c r="E54" i="93"/>
  <c r="E60" i="95"/>
  <c r="E65"/>
  <c r="E70"/>
  <c r="E68"/>
  <c r="E54" i="67"/>
  <c r="E71" s="1"/>
  <c r="E72" s="1"/>
  <c r="E65" i="69"/>
  <c r="E54" s="1"/>
  <c r="E70"/>
  <c r="E69"/>
  <c r="E68"/>
  <c r="E60" i="13"/>
  <c r="E54" s="1"/>
  <c r="E68"/>
  <c r="E70"/>
  <c r="E69" i="6"/>
  <c r="E70"/>
  <c r="E70" i="120"/>
  <c r="E60"/>
  <c r="E54" s="1"/>
  <c r="E71" i="122"/>
  <c r="E72" s="1"/>
  <c r="D71"/>
  <c r="D72" s="1"/>
  <c r="E69"/>
  <c r="E54" i="81"/>
  <c r="E71" s="1"/>
  <c r="E72" s="1"/>
  <c r="E54" i="79"/>
  <c r="E71" s="1"/>
  <c r="E72" s="1"/>
  <c r="E54" i="17"/>
  <c r="E71" s="1"/>
  <c r="E72" s="1"/>
  <c r="E70" i="16"/>
  <c r="E60"/>
  <c r="E54" s="1"/>
  <c r="E69"/>
  <c r="E54" i="11"/>
  <c r="E71" s="1"/>
  <c r="E72" s="1"/>
  <c r="E70" i="10"/>
  <c r="E54"/>
  <c r="E71" i="5"/>
  <c r="E72" s="1"/>
  <c r="E69" i="1"/>
  <c r="E54" i="4"/>
  <c r="E71" s="1"/>
  <c r="E72" s="1"/>
  <c r="E54" i="1"/>
  <c r="E70"/>
  <c r="E71" i="93"/>
  <c r="E73" s="1"/>
  <c r="D71"/>
  <c r="D73" s="1"/>
  <c r="E54" i="94"/>
  <c r="E71" s="1"/>
  <c r="E73" s="1"/>
  <c r="E54" i="53"/>
  <c r="E71" s="1"/>
  <c r="E72" s="1"/>
  <c r="E71" i="59" l="1"/>
  <c r="E72" s="1"/>
  <c r="E71" i="156"/>
  <c r="E72" s="1"/>
  <c r="E71" i="120"/>
  <c r="E72" s="1"/>
  <c r="E54" i="95"/>
  <c r="E71" s="1"/>
  <c r="E73" s="1"/>
  <c r="E71" i="69"/>
  <c r="E72" s="1"/>
  <c r="E71" i="13"/>
  <c r="E72" s="1"/>
  <c r="E71" i="6"/>
  <c r="E72" s="1"/>
  <c r="E71" i="16"/>
  <c r="E72" s="1"/>
  <c r="E71" i="10"/>
  <c r="E72" s="1"/>
  <c r="E71" i="1"/>
  <c r="E72" s="1"/>
</calcChain>
</file>

<file path=xl/sharedStrings.xml><?xml version="1.0" encoding="utf-8"?>
<sst xmlns="http://schemas.openxmlformats.org/spreadsheetml/2006/main" count="18764" uniqueCount="245">
  <si>
    <t>PÓŁROCZNE SPRAWOZDANIE UBEZPIECZENIOWEGO FUNDUSZU KAPITAŁOWEGO</t>
  </si>
  <si>
    <t>TOWARZYSTWO UBEZPIECZEŃ  ALLIANZ ŻYCIE POLSKA S.A.</t>
  </si>
  <si>
    <t>I. WARTOŚĆ AKTYWÓW NETTO FUNDUSZU</t>
  </si>
  <si>
    <t>(w zł)</t>
  </si>
  <si>
    <t xml:space="preserve">I.  </t>
  </si>
  <si>
    <t>AKTYWA</t>
  </si>
  <si>
    <t>1.</t>
  </si>
  <si>
    <t>lokaty</t>
  </si>
  <si>
    <t>2.</t>
  </si>
  <si>
    <t>środki pieniężne</t>
  </si>
  <si>
    <t>3.</t>
  </si>
  <si>
    <t>aktywa za zezwoleniem organu nadzoru, zgodnie z art. 154 ust. 9 ustawy z dnia 22 maja 2003 r. o działalności ubezpieczeniowej</t>
  </si>
  <si>
    <t>4.</t>
  </si>
  <si>
    <t>należności</t>
  </si>
  <si>
    <t>4.1.</t>
  </si>
  <si>
    <t>z tytułu transakcji zawartych na rynku finansowym</t>
  </si>
  <si>
    <t>4.2.</t>
  </si>
  <si>
    <t>pozostałe</t>
  </si>
  <si>
    <t xml:space="preserve">II.  </t>
  </si>
  <si>
    <t>ZOBOWIĄZANIA</t>
  </si>
  <si>
    <t>wobec ubezpieczających, ubezpieczonych, uposażonych lub uprawnionych z umów ubezpieczenia</t>
  </si>
  <si>
    <t xml:space="preserve">pozostałe </t>
  </si>
  <si>
    <t>III.  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</si>
  <si>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</si>
  <si>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</si>
  <si>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</si>
  <si>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</si>
  <si>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</si>
  <si>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I.</t>
  </si>
  <si>
    <t>Zwiększenia funduszu</t>
  </si>
  <si>
    <t>tytułem składek zwiększających wartość funduszu</t>
  </si>
  <si>
    <t>pozostałe przychody</t>
  </si>
  <si>
    <t>pozostałe zwiększenia</t>
  </si>
  <si>
    <t>II.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</si>
  <si>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</si>
  <si>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</si>
  <si>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</si>
  <si>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</si>
  <si>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</si>
  <si>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</si>
  <si>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</si>
  <si>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</si>
  <si>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</si>
  <si>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</si>
  <si>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</si>
  <si>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</si>
  <si>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 xml:space="preserve">Wynik netto z działalności inwestycyjnej </t>
  </si>
  <si>
    <t>D.</t>
  </si>
  <si>
    <t>Aktywa netto funduszu na koniec okresu sprawozdawczego</t>
  </si>
  <si>
    <t>III. LICZBA I WARTOŚĆ JEDNOSTEK ROZRACHUNKOWYCH</t>
  </si>
  <si>
    <t>Pozycja</t>
  </si>
  <si>
    <t>Liczba jednostek rozrachunkowych:</t>
  </si>
  <si>
    <t>na początek okresu sprawozdawczego</t>
  </si>
  <si>
    <t>na koniec okresu sprawozdawczego</t>
  </si>
  <si>
    <t>Wartość jednostki rozrachunkowej:</t>
  </si>
  <si>
    <t>minimalna wartość jednostki rozrachunkowej w okresie sprawozdawczym</t>
  </si>
  <si>
    <t>maksymalna wartość jednostki rozrachunkowej w okresie sprawozdawczym</t>
  </si>
  <si>
    <t xml:space="preserve">                   IV. ZESTAWIENIE LOKAT FUNDUSZU</t>
  </si>
  <si>
    <t xml:space="preserve">LOKATY </t>
  </si>
  <si>
    <t>Wartość bilansowa (w zł)</t>
  </si>
  <si>
    <t>Udział w aktywach netto funduszu (w %)</t>
  </si>
  <si>
    <t>Lokaty (suma 1-12)</t>
  </si>
  <si>
    <t>papiery wartościowe emitowane, poręczone lub gwarantowane przez Skarb Państwa lub organizacje międzynarodowe,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</si>
  <si>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</si>
  <si>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</si>
  <si>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</si>
  <si>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</si>
  <si>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</si>
  <si>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instrumenty pochodne, o ile  służą zmniejszeniu ryzyka związanego z innymi aktywami stanowiącymi pokrycie rezerw techniczno-ubezpieczeniowych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</si>
  <si>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</si>
  <si>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</si>
  <si>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</si>
  <si>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</si>
  <si>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</si>
  <si>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</si>
  <si>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</si>
  <si>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</si>
  <si>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</si>
  <si>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</si>
  <si>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Aktywa za zezwoleniem organu nadzoru, zgodnie z art. 154 ust. 9 ustawy z dnia 22 maja 2003 r. o działalności ubezpieczeniowej</t>
  </si>
  <si>
    <t>III.</t>
  </si>
  <si>
    <t>Środki pieniężne</t>
  </si>
  <si>
    <t>IV.</t>
  </si>
  <si>
    <t>Należności</t>
  </si>
  <si>
    <t>V.</t>
  </si>
  <si>
    <t>Zobowiązania</t>
  </si>
  <si>
    <t>VI.</t>
  </si>
  <si>
    <t>Aktywa netto (w tym)</t>
  </si>
  <si>
    <t>krajowe</t>
  </si>
  <si>
    <t>zagraniczne - kraje UE</t>
  </si>
  <si>
    <t>zagraniczne - kraje poza UE</t>
  </si>
  <si>
    <t>Fundusz Konserwatywny</t>
  </si>
  <si>
    <t>Fundusz Zrównoważony</t>
  </si>
  <si>
    <t>Fundusz Aktywny</t>
  </si>
  <si>
    <t>Fundusz Międzynarodowy</t>
  </si>
  <si>
    <t>Fundusz Azjatycki</t>
  </si>
  <si>
    <t>Aktywny - Surowce i Nowe Gospodarki</t>
  </si>
  <si>
    <t>Zabezpieczony - Rynku Polskiego</t>
  </si>
  <si>
    <t>Zabezpieczony - Europy Wschodniej</t>
  </si>
  <si>
    <t>Zabezpieczony - Dalekiego Wschodu</t>
  </si>
  <si>
    <t>Millenium Master I</t>
  </si>
  <si>
    <t>Millenium Master II</t>
  </si>
  <si>
    <t>Millenium Master III</t>
  </si>
  <si>
    <t>Millenium Master IV</t>
  </si>
  <si>
    <t>Millenium Master V</t>
  </si>
  <si>
    <t>Millenium Master VI</t>
  </si>
  <si>
    <t>Millenium Master VII</t>
  </si>
  <si>
    <t>Fundusz Gwarantowany</t>
  </si>
  <si>
    <t>Fundusz Stabilnego Wzrostu</t>
  </si>
  <si>
    <t>Fundusz Dynamiczny</t>
  </si>
  <si>
    <t>Fundusz Aktywnej Alokacji</t>
  </si>
  <si>
    <t>Fundusz Akcji Plus</t>
  </si>
  <si>
    <t>Fundusz Akcji Małych i Średnich Spółek</t>
  </si>
  <si>
    <t>Fundusz Selektywny</t>
  </si>
  <si>
    <t>Fundusz Polskich Obligacji Skarbowych</t>
  </si>
  <si>
    <t>Portfel Stabilnego Wzrostu</t>
  </si>
  <si>
    <t xml:space="preserve">Portfel Dynamiczny </t>
  </si>
  <si>
    <t>INFORMACJE DODATKOWE</t>
  </si>
  <si>
    <t xml:space="preserve">DO SPRAWOZDANIA PÓŁROCZNEGO </t>
  </si>
  <si>
    <t>FUNDUSZY KAPITAŁOWYCH</t>
  </si>
  <si>
    <t>TU ALLIANZ ŻYCIE POLSKA  S.A.</t>
  </si>
  <si>
    <t xml:space="preserve">Przypis składki brutto </t>
  </si>
  <si>
    <t xml:space="preserve">Potrącenia/ opłaty </t>
  </si>
  <si>
    <t xml:space="preserve">Składka netto </t>
  </si>
  <si>
    <t xml:space="preserve">Portfel Aktywnej Alokacji </t>
  </si>
  <si>
    <t>Fundusz Pieniężny</t>
  </si>
  <si>
    <t>Fundusz Total Return</t>
  </si>
  <si>
    <t>31-12-2013</t>
  </si>
  <si>
    <t>Strategii MultiObligacyjnych</t>
  </si>
  <si>
    <t xml:space="preserve"> Portfel Akcji Rynków Rozwiniętych</t>
  </si>
  <si>
    <t>Portfel Akcji Rynków Wschodzących</t>
  </si>
  <si>
    <t>Portfel Obligacji Zagranicznych</t>
  </si>
  <si>
    <t>Fundusz Akcji Globalnych</t>
  </si>
  <si>
    <t>Fundusz Obligacji Globalnych</t>
  </si>
  <si>
    <t>Fundusz Energetyczny</t>
  </si>
  <si>
    <t>30-06-2013</t>
  </si>
  <si>
    <t>31-12-2014</t>
  </si>
  <si>
    <t>SPORZĄDZONE NA DZIEŃ 31-12-2014</t>
  </si>
  <si>
    <t>Allianz FIO Akcji</t>
  </si>
  <si>
    <t>Allianz FIO Akcji Plus</t>
  </si>
  <si>
    <t>Allianz FIO Aktywnej Alokacji</t>
  </si>
  <si>
    <t>Allianz FIO Akcji Małych i Średnich Spółek</t>
  </si>
  <si>
    <t>Allianz FIO Obligacji Plus</t>
  </si>
  <si>
    <t>Allianz FIO Selektywny</t>
  </si>
  <si>
    <t>Allianz FIO Stabilnego Wzrostu</t>
  </si>
  <si>
    <t>Allianz FIO Pieniężny</t>
  </si>
  <si>
    <t>Allianz FIO Polskich Obligacji Skarbowych</t>
  </si>
  <si>
    <t>Allianz FIO Energetyczny</t>
  </si>
  <si>
    <t>Altus FIO Absolutnej Stopy Zwrotu Dłużny C</t>
  </si>
  <si>
    <t xml:space="preserve"> Aviva Investors FIO Nowoczesnych Technologii</t>
  </si>
  <si>
    <t xml:space="preserve"> Aviva Investors FIO Dłużnych Papierów Korporacyjnych</t>
  </si>
  <si>
    <t xml:space="preserve"> Aviva Investors FIO Obligacji Dynamiczny</t>
  </si>
  <si>
    <t xml:space="preserve"> Aviva Investors FIO Polskich Akcji</t>
  </si>
  <si>
    <t xml:space="preserve"> Investor FIO Akcji </t>
  </si>
  <si>
    <t xml:space="preserve"> Investor FIO Akcji Dużych Spółek</t>
  </si>
  <si>
    <t xml:space="preserve"> Investor SFIO Gold Otwarty</t>
  </si>
  <si>
    <t xml:space="preserve"> Investor FIO TOP 25 Małych Spółek</t>
  </si>
  <si>
    <t xml:space="preserve"> Investor SFIO Zrównoważony Rynków Wschodzących</t>
  </si>
  <si>
    <t>Investor SFIO Ameryka Łacińska</t>
  </si>
  <si>
    <t xml:space="preserve"> Investor SFIO BRIC</t>
  </si>
  <si>
    <t xml:space="preserve"> Investor SFIO Indie i Chiny</t>
  </si>
  <si>
    <t xml:space="preserve"> Investor SFIO Turcja</t>
  </si>
  <si>
    <t xml:space="preserve"> Investor FIO Zrównoważony</t>
  </si>
  <si>
    <t>ING FIO Akcji</t>
  </si>
  <si>
    <t xml:space="preserve"> ING SFIO (L) Depozytowy</t>
  </si>
  <si>
    <t xml:space="preserve"> ING SFIO (L) Globalnych Możliwości</t>
  </si>
  <si>
    <t>ING FIO Obligacji</t>
  </si>
  <si>
    <t xml:space="preserve"> ING FIO Selektywny</t>
  </si>
  <si>
    <t xml:space="preserve"> ING SFIO (L) Spółek Dywidendowych USA</t>
  </si>
  <si>
    <t xml:space="preserve">ING FIO Środkowoeuropejski Sektora Finansowego </t>
  </si>
  <si>
    <t>ING FIO Środkowoeuropejski Budownictwa i Nieruchomości</t>
  </si>
  <si>
    <t xml:space="preserve"> ING SFIO (L) Globalny Długu Korporacyjnego</t>
  </si>
  <si>
    <t xml:space="preserve"> ING SFIO (L) Globalny Spółek Dywidendowych</t>
  </si>
  <si>
    <t>ING SFIO (L) Europejski Spółek Dywidendowych</t>
  </si>
  <si>
    <t xml:space="preserve">ING SFIO (L) Japonia </t>
  </si>
  <si>
    <t xml:space="preserve">ING SFIO (L) Obligacji Rynków Wschodzących WL </t>
  </si>
  <si>
    <t>ING SFIO (L) Nowej Azji</t>
  </si>
  <si>
    <t>Legg Mason FIO Akcji</t>
  </si>
  <si>
    <t>Legg Mason FIO Obligacji</t>
  </si>
  <si>
    <t xml:space="preserve"> Legg Mason FIO Pieniężny</t>
  </si>
  <si>
    <t xml:space="preserve"> Legg Mason FIO Strateg </t>
  </si>
  <si>
    <t xml:space="preserve"> Noble Fund FIO Mieszany</t>
  </si>
  <si>
    <t xml:space="preserve"> Noble Fund FIO Akcji Małych i Średnich Spółek</t>
  </si>
  <si>
    <t xml:space="preserve"> Noble Fund FIO Global Return</t>
  </si>
  <si>
    <t xml:space="preserve"> Pioneer FIO Akcji Polskich</t>
  </si>
  <si>
    <t xml:space="preserve"> Pioneer FIO Dynamicznych Spółek</t>
  </si>
  <si>
    <t xml:space="preserve"> Pioneer FIO Obligacji Plus</t>
  </si>
  <si>
    <t xml:space="preserve"> Pioneer FIO Pieniężny </t>
  </si>
  <si>
    <t xml:space="preserve"> Pioneer FIO Pieniężny Plus</t>
  </si>
  <si>
    <t xml:space="preserve"> Pioneer FIO Stabilnego Inwestowania</t>
  </si>
  <si>
    <t>PKO FIO Akcji Nowa Europa</t>
  </si>
  <si>
    <t>PKO FIO Obligacji Długoterminowych</t>
  </si>
  <si>
    <t xml:space="preserve"> PKO FIO Stabilnego Wzrostu Plus</t>
  </si>
  <si>
    <t>PKO FIO Zrównoważony Plus</t>
  </si>
  <si>
    <t xml:space="preserve"> PZU FIO Akcji Krakowiak</t>
  </si>
  <si>
    <t xml:space="preserve"> PZU FIO Akcji Małych i Średnich Spółek</t>
  </si>
  <si>
    <t xml:space="preserve"> PZU SFIO GI Akcji Rynków Rozwiniętych</t>
  </si>
  <si>
    <t xml:space="preserve"> PZU FIO Energia Medycyna Ekologia</t>
  </si>
  <si>
    <t>PZU FIO Zrównoważony</t>
  </si>
  <si>
    <t xml:space="preserve"> Skarbiec FIO Kasa Pieniężny</t>
  </si>
  <si>
    <t xml:space="preserve"> Skarbiec FIO Lokacyjny</t>
  </si>
  <si>
    <t xml:space="preserve"> Skarbiec FIO Spółek Wzrostowych</t>
  </si>
  <si>
    <t>UniFundusze FIO UniKorona Akcje</t>
  </si>
  <si>
    <t>UniFundusze FIO UniAkcje Małych i Średnich Spółek</t>
  </si>
  <si>
    <t>UniFundusze FIO UniAkcje: Nowa Europa</t>
  </si>
  <si>
    <t xml:space="preserve"> UniFundusze FIO UniStabilny Wzrost</t>
  </si>
  <si>
    <t>UniFundusze FIO UniKorona Pieniężny</t>
  </si>
  <si>
    <t>UniFundusze FIO UniKorona Zrównoważony</t>
  </si>
  <si>
    <t>UniFundusze FIO UniKorona Obligacje</t>
  </si>
  <si>
    <t>UniFundusze FIO UniObligacje: Nowa Europa</t>
  </si>
  <si>
    <t>UniFundusze FIO UniAkcje Wzrostu</t>
  </si>
  <si>
    <t>UniFundusze FIO UniLokata</t>
  </si>
  <si>
    <t>Schroder ISF EURO Equity Hedged A1 (Acc) (PLN)</t>
  </si>
  <si>
    <t>Schroder ISF Frontier Markets Equity Hedged A1 (Acc) (PLN)</t>
  </si>
  <si>
    <t>Schroder ISF Global Diversified Growth Hedged A1 (Acc) (PLN)</t>
  </si>
  <si>
    <t>Schroder ISF Global High Income Bond Hedged A1 (Acc) (PLN)</t>
  </si>
  <si>
    <t>Schroder ISF Asian Convertible Bond Hedged A1 (Acc) (PLN)</t>
  </si>
  <si>
    <t>Schroder ISF Emerging Markets Debt Absolute Return Hedged A1 (Acc) (PLN)</t>
  </si>
  <si>
    <t xml:space="preserve"> Franklin U.S. Opportunities Fund N Hedged (Acc) (PLN)</t>
  </si>
  <si>
    <t>Franklin Global Fundamental Strategies Fund N Hedged (Acc) (PLN)</t>
  </si>
  <si>
    <t>Franklin Natural Resources Fund N Hedged (Acc) (PLN)</t>
  </si>
  <si>
    <t>Franklin European Dividend Fund N Hedged (Acc) (PLN)</t>
  </si>
  <si>
    <t xml:space="preserve"> Templeton Global Bond Fund N Hedged (Acc) (PLN)</t>
  </si>
  <si>
    <t xml:space="preserve"> Templeton Global Total Return Fund A Hedged (Acc) (PLN)</t>
  </si>
  <si>
    <t xml:space="preserve"> Templeton Asian Growth Fund N Hedged (Acc) (PLN)</t>
  </si>
  <si>
    <t xml:space="preserve"> Templeton BRIC Fund N Hedged (Acc) (PLN)</t>
  </si>
  <si>
    <t>Quercus SFIO Agresywny</t>
  </si>
  <si>
    <t>Quercus SFIO Gold</t>
  </si>
  <si>
    <t>Quercus SFIO Short</t>
  </si>
  <si>
    <t>Quercus SFIO Stabilny</t>
  </si>
  <si>
    <t>Quercus SFIO Ochrony Kapitału</t>
  </si>
  <si>
    <t>Quercus SFIO LEV</t>
  </si>
  <si>
    <t>Quercus SFIO Rosja</t>
  </si>
  <si>
    <t>Quercus SFIO Selektywny</t>
  </si>
  <si>
    <t>Quercus SFIO Turcja</t>
  </si>
  <si>
    <t xml:space="preserve"> Pioneer FG SFIO Surowców i Energii</t>
  </si>
  <si>
    <t xml:space="preserve"> Pioneer FG SFIO Obligacji Strategicznych</t>
  </si>
  <si>
    <t xml:space="preserve"> Pioneer FG SFIO Akcji Rynków Wschodzących</t>
  </si>
  <si>
    <t xml:space="preserve"> Indeks Polisa 2</t>
  </si>
  <si>
    <t xml:space="preserve"> Indeks Polisa 1</t>
  </si>
  <si>
    <t>JPM Emerging Markets Opportunities D (Acc) (PLN)</t>
  </si>
  <si>
    <t>JPM Global Healthcare D Hedged (Acc) (PLN)</t>
  </si>
  <si>
    <t>Fundusz Obligacji Plus</t>
  </si>
  <si>
    <t>NA DZIEŃ 31-12-2014</t>
  </si>
  <si>
    <t>_</t>
  </si>
</sst>
</file>

<file path=xl/styles.xml><?xml version="1.0" encoding="utf-8"?>
<styleSheet xmlns="http://schemas.openxmlformats.org/spreadsheetml/2006/main">
  <numFmts count="5">
    <numFmt numFmtId="43" formatCode="_-* #,##0.00\ _z_ł_-;\-* #,##0.00\ _z_ł_-;_-* &quot;-&quot;??\ _z_ł_-;_-@_-"/>
    <numFmt numFmtId="164" formatCode="#,##0.0000"/>
    <numFmt numFmtId="165" formatCode="0.0000"/>
    <numFmt numFmtId="166" formatCode="#,##0.00_ ;\-#,##0.00\ "/>
    <numFmt numFmtId="167" formatCode="_-* #,##0.0000\ _z_ł_-;\-* #,##0.0000\ _z_ł_-;_-* &quot;-&quot;????\ _z_ł_-;_-@_-"/>
  </numFmts>
  <fonts count="47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sz val="8"/>
      <color indexed="41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Tahoma"/>
      <family val="2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sz val="8"/>
      <color rgb="FF00B0F0"/>
      <name val="Arial"/>
      <family val="2"/>
      <charset val="238"/>
    </font>
    <font>
      <sz val="12"/>
      <color rgb="FF00B0F0"/>
      <name val="Arial"/>
      <family val="2"/>
      <charset val="238"/>
    </font>
    <font>
      <b/>
      <sz val="10"/>
      <color rgb="FF00B0F0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b/>
      <sz val="10"/>
      <color rgb="FF0070C0"/>
      <name val="Arial"/>
      <family val="2"/>
      <charset val="238"/>
    </font>
    <font>
      <sz val="10"/>
      <color rgb="FF0070C0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4" borderId="0" applyNumberFormat="0" applyBorder="0" applyAlignment="0" applyProtection="0"/>
    <xf numFmtId="0" fontId="17" fillId="0" borderId="3" applyNumberFormat="0" applyFill="0" applyAlignment="0" applyProtection="0"/>
    <xf numFmtId="0" fontId="18" fillId="21" borderId="4" applyNumberFormat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10" fillId="0" borderId="0"/>
    <xf numFmtId="0" fontId="24" fillId="20" borderId="1" applyNumberFormat="0" applyAlignment="0" applyProtection="0"/>
    <xf numFmtId="9" fontId="1" fillId="0" borderId="0" applyFont="0" applyFill="0" applyBorder="0" applyAlignment="0" applyProtection="0"/>
    <xf numFmtId="0" fontId="25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3" fillId="23" borderId="9" applyNumberFormat="0" applyFont="0" applyAlignment="0" applyProtection="0"/>
    <xf numFmtId="0" fontId="29" fillId="3" borderId="0" applyNumberFormat="0" applyBorder="0" applyAlignment="0" applyProtection="0"/>
    <xf numFmtId="0" fontId="44" fillId="0" borderId="0"/>
  </cellStyleXfs>
  <cellXfs count="352">
    <xf numFmtId="0" fontId="0" fillId="0" borderId="0" xfId="0"/>
    <xf numFmtId="0" fontId="2" fillId="24" borderId="0" xfId="0" applyFont="1" applyFill="1"/>
    <xf numFmtId="4" fontId="2" fillId="24" borderId="0" xfId="0" applyNumberFormat="1" applyFont="1" applyFill="1"/>
    <xf numFmtId="0" fontId="2" fillId="24" borderId="0" xfId="0" applyFont="1" applyFill="1" applyBorder="1" applyAlignment="1">
      <alignment horizontal="left" wrapText="1"/>
    </xf>
    <xf numFmtId="0" fontId="6" fillId="24" borderId="0" xfId="0" applyNumberFormat="1" applyFont="1" applyFill="1"/>
    <xf numFmtId="0" fontId="7" fillId="24" borderId="10" xfId="0" applyFont="1" applyFill="1" applyBorder="1" applyAlignment="1">
      <alignment horizontal="left" wrapText="1"/>
    </xf>
    <xf numFmtId="0" fontId="3" fillId="24" borderId="11" xfId="0" applyFont="1" applyFill="1" applyBorder="1" applyAlignment="1">
      <alignment horizontal="center" wrapText="1"/>
    </xf>
    <xf numFmtId="4" fontId="7" fillId="24" borderId="11" xfId="0" applyNumberFormat="1" applyFont="1" applyFill="1" applyBorder="1"/>
    <xf numFmtId="4" fontId="7" fillId="24" borderId="12" xfId="0" applyNumberFormat="1" applyFont="1" applyFill="1" applyBorder="1"/>
    <xf numFmtId="0" fontId="8" fillId="24" borderId="10" xfId="0" applyFont="1" applyFill="1" applyBorder="1" applyAlignment="1">
      <alignment wrapText="1"/>
    </xf>
    <xf numFmtId="0" fontId="9" fillId="24" borderId="13" xfId="0" applyFont="1" applyFill="1" applyBorder="1" applyAlignment="1">
      <alignment horizontal="center"/>
    </xf>
    <xf numFmtId="43" fontId="8" fillId="24" borderId="14" xfId="0" applyNumberFormat="1" applyFont="1" applyFill="1" applyBorder="1" applyAlignment="1">
      <alignment horizontal="center" wrapText="1"/>
    </xf>
    <xf numFmtId="4" fontId="8" fillId="24" borderId="15" xfId="0" applyNumberFormat="1" applyFont="1" applyFill="1" applyBorder="1" applyAlignment="1">
      <alignment horizontal="center" wrapText="1"/>
    </xf>
    <xf numFmtId="0" fontId="8" fillId="24" borderId="16" xfId="0" applyFont="1" applyFill="1" applyBorder="1" applyAlignment="1">
      <alignment wrapText="1"/>
    </xf>
    <xf numFmtId="0" fontId="8" fillId="24" borderId="17" xfId="0" applyFont="1" applyFill="1" applyBorder="1" applyAlignment="1">
      <alignment wrapText="1"/>
    </xf>
    <xf numFmtId="0" fontId="9" fillId="24" borderId="18" xfId="0" applyFont="1" applyFill="1" applyBorder="1" applyAlignment="1">
      <alignment horizontal="center" wrapText="1"/>
    </xf>
    <xf numFmtId="0" fontId="9" fillId="24" borderId="19" xfId="0" applyFont="1" applyFill="1" applyBorder="1" applyAlignment="1">
      <alignment wrapText="1"/>
    </xf>
    <xf numFmtId="43" fontId="9" fillId="24" borderId="19" xfId="0" applyNumberFormat="1" applyFont="1" applyFill="1" applyBorder="1" applyAlignment="1">
      <alignment horizontal="right" wrapText="1"/>
    </xf>
    <xf numFmtId="43" fontId="9" fillId="24" borderId="20" xfId="0" applyNumberFormat="1" applyFont="1" applyFill="1" applyBorder="1" applyAlignment="1">
      <alignment horizontal="right" wrapText="1"/>
    </xf>
    <xf numFmtId="0" fontId="9" fillId="24" borderId="21" xfId="0" applyFont="1" applyFill="1" applyBorder="1" applyAlignment="1">
      <alignment horizontal="center" wrapText="1"/>
    </xf>
    <xf numFmtId="43" fontId="8" fillId="24" borderId="22" xfId="0" applyNumberFormat="1" applyFont="1" applyFill="1" applyBorder="1" applyAlignment="1">
      <alignment horizontal="right" wrapText="1"/>
    </xf>
    <xf numFmtId="0" fontId="2" fillId="24" borderId="0" xfId="0" applyFont="1" applyFill="1" applyBorder="1" applyAlignment="1">
      <alignment horizontal="center" wrapText="1"/>
    </xf>
    <xf numFmtId="43" fontId="2" fillId="24" borderId="0" xfId="0" applyNumberFormat="1" applyFont="1" applyFill="1" applyBorder="1" applyAlignment="1">
      <alignment wrapText="1"/>
    </xf>
    <xf numFmtId="43" fontId="7" fillId="24" borderId="11" xfId="0" applyNumberFormat="1" applyFont="1" applyFill="1" applyBorder="1" applyAlignment="1">
      <alignment wrapText="1"/>
    </xf>
    <xf numFmtId="43" fontId="7" fillId="24" borderId="12" xfId="0" applyNumberFormat="1" applyFont="1" applyFill="1" applyBorder="1" applyAlignment="1">
      <alignment wrapText="1"/>
    </xf>
    <xf numFmtId="0" fontId="8" fillId="24" borderId="23" xfId="0" applyFont="1" applyFill="1" applyBorder="1" applyAlignment="1">
      <alignment horizontal="left" wrapText="1"/>
    </xf>
    <xf numFmtId="0" fontId="8" fillId="24" borderId="24" xfId="0" applyFont="1" applyFill="1" applyBorder="1" applyAlignment="1">
      <alignment horizontal="left" wrapText="1"/>
    </xf>
    <xf numFmtId="43" fontId="8" fillId="24" borderId="25" xfId="0" applyNumberFormat="1" applyFont="1" applyFill="1" applyBorder="1" applyAlignment="1">
      <alignment horizontal="right" wrapText="1"/>
    </xf>
    <xf numFmtId="0" fontId="8" fillId="24" borderId="18" xfId="0" applyFont="1" applyFill="1" applyBorder="1" applyAlignment="1">
      <alignment horizontal="left" wrapText="1"/>
    </xf>
    <xf numFmtId="0" fontId="8" fillId="24" borderId="19" xfId="0" applyFont="1" applyFill="1" applyBorder="1" applyAlignment="1">
      <alignment horizontal="left" wrapText="1"/>
    </xf>
    <xf numFmtId="0" fontId="9" fillId="24" borderId="18" xfId="0" applyFont="1" applyFill="1" applyBorder="1" applyAlignment="1">
      <alignment horizontal="left" wrapText="1" indent="1"/>
    </xf>
    <xf numFmtId="0" fontId="8" fillId="24" borderId="19" xfId="0" applyFont="1" applyFill="1" applyBorder="1" applyAlignment="1">
      <alignment wrapText="1"/>
    </xf>
    <xf numFmtId="0" fontId="9" fillId="24" borderId="27" xfId="0" applyFont="1" applyFill="1" applyBorder="1" applyAlignment="1">
      <alignment horizontal="left" wrapText="1" indent="1"/>
    </xf>
    <xf numFmtId="0" fontId="9" fillId="24" borderId="28" xfId="0" applyFont="1" applyFill="1" applyBorder="1" applyAlignment="1">
      <alignment wrapText="1"/>
    </xf>
    <xf numFmtId="0" fontId="8" fillId="24" borderId="29" xfId="0" applyFont="1" applyFill="1" applyBorder="1" applyAlignment="1">
      <alignment horizontal="left" wrapText="1"/>
    </xf>
    <xf numFmtId="0" fontId="8" fillId="24" borderId="30" xfId="0" applyFont="1" applyFill="1" applyBorder="1" applyAlignment="1">
      <alignment horizontal="left" wrapText="1"/>
    </xf>
    <xf numFmtId="0" fontId="9" fillId="24" borderId="0" xfId="0" applyFont="1" applyFill="1"/>
    <xf numFmtId="0" fontId="9" fillId="24" borderId="0" xfId="0" applyFont="1" applyFill="1" applyAlignment="1">
      <alignment wrapText="1"/>
    </xf>
    <xf numFmtId="4" fontId="9" fillId="24" borderId="0" xfId="0" applyNumberFormat="1" applyFont="1" applyFill="1"/>
    <xf numFmtId="0" fontId="3" fillId="24" borderId="11" xfId="0" applyFont="1" applyFill="1" applyBorder="1" applyAlignment="1"/>
    <xf numFmtId="0" fontId="8" fillId="24" borderId="11" xfId="0" applyFont="1" applyFill="1" applyBorder="1" applyAlignment="1">
      <alignment horizontal="center"/>
    </xf>
    <xf numFmtId="0" fontId="8" fillId="24" borderId="23" xfId="0" applyFont="1" applyFill="1" applyBorder="1"/>
    <xf numFmtId="0" fontId="8" fillId="24" borderId="24" xfId="0" applyNumberFormat="1" applyFont="1" applyFill="1" applyBorder="1" applyAlignment="1">
      <alignment wrapText="1"/>
    </xf>
    <xf numFmtId="4" fontId="8" fillId="24" borderId="24" xfId="0" applyNumberFormat="1" applyFont="1" applyFill="1" applyBorder="1"/>
    <xf numFmtId="0" fontId="9" fillId="24" borderId="18" xfId="0" applyFont="1" applyFill="1" applyBorder="1" applyAlignment="1">
      <alignment horizontal="center"/>
    </xf>
    <xf numFmtId="0" fontId="9" fillId="24" borderId="19" xfId="0" applyNumberFormat="1" applyFont="1" applyFill="1" applyBorder="1" applyAlignment="1">
      <alignment wrapText="1"/>
    </xf>
    <xf numFmtId="0" fontId="9" fillId="24" borderId="21" xfId="0" applyFont="1" applyFill="1" applyBorder="1" applyAlignment="1">
      <alignment horizontal="center"/>
    </xf>
    <xf numFmtId="0" fontId="9" fillId="24" borderId="20" xfId="0" applyNumberFormat="1" applyFont="1" applyFill="1" applyBorder="1" applyAlignment="1">
      <alignment wrapText="1"/>
    </xf>
    <xf numFmtId="0" fontId="3" fillId="24" borderId="10" xfId="0" applyFont="1" applyFill="1" applyBorder="1"/>
    <xf numFmtId="0" fontId="3" fillId="24" borderId="11" xfId="0" applyFont="1" applyFill="1" applyBorder="1"/>
    <xf numFmtId="0" fontId="7" fillId="24" borderId="11" xfId="0" applyFont="1" applyFill="1" applyBorder="1" applyAlignment="1">
      <alignment wrapText="1"/>
    </xf>
    <xf numFmtId="4" fontId="2" fillId="24" borderId="28" xfId="0" applyNumberFormat="1" applyFont="1" applyFill="1" applyBorder="1" applyAlignment="1">
      <alignment horizontal="center" wrapText="1"/>
    </xf>
    <xf numFmtId="4" fontId="2" fillId="24" borderId="31" xfId="0" applyNumberFormat="1" applyFont="1" applyFill="1" applyBorder="1" applyAlignment="1">
      <alignment horizontal="center" wrapText="1"/>
    </xf>
    <xf numFmtId="0" fontId="8" fillId="24" borderId="32" xfId="0" applyFont="1" applyFill="1" applyBorder="1" applyAlignment="1">
      <alignment horizontal="left" wrapText="1"/>
    </xf>
    <xf numFmtId="4" fontId="8" fillId="24" borderId="22" xfId="0" applyNumberFormat="1" applyFont="1" applyFill="1" applyBorder="1" applyAlignment="1">
      <alignment horizontal="right" wrapText="1"/>
    </xf>
    <xf numFmtId="10" fontId="8" fillId="24" borderId="33" xfId="38" applyNumberFormat="1" applyFont="1" applyFill="1" applyBorder="1"/>
    <xf numFmtId="0" fontId="9" fillId="24" borderId="34" xfId="0" applyFont="1" applyFill="1" applyBorder="1" applyAlignment="1">
      <alignment horizontal="center"/>
    </xf>
    <xf numFmtId="0" fontId="9" fillId="24" borderId="14" xfId="0" applyNumberFormat="1" applyFont="1" applyFill="1" applyBorder="1" applyAlignment="1">
      <alignment wrapText="1"/>
    </xf>
    <xf numFmtId="4" fontId="9" fillId="24" borderId="14" xfId="0" applyNumberFormat="1" applyFont="1" applyFill="1" applyBorder="1"/>
    <xf numFmtId="10" fontId="9" fillId="24" borderId="15" xfId="38" applyNumberFormat="1" applyFont="1" applyFill="1" applyBorder="1"/>
    <xf numFmtId="4" fontId="9" fillId="24" borderId="19" xfId="0" applyNumberFormat="1" applyFont="1" applyFill="1" applyBorder="1"/>
    <xf numFmtId="10" fontId="9" fillId="24" borderId="35" xfId="38" applyNumberFormat="1" applyFont="1" applyFill="1" applyBorder="1"/>
    <xf numFmtId="0" fontId="9" fillId="24" borderId="27" xfId="0" applyFont="1" applyFill="1" applyBorder="1" applyAlignment="1">
      <alignment horizontal="center"/>
    </xf>
    <xf numFmtId="0" fontId="9" fillId="24" borderId="28" xfId="0" applyNumberFormat="1" applyFont="1" applyFill="1" applyBorder="1" applyAlignment="1">
      <alignment wrapText="1"/>
    </xf>
    <xf numFmtId="4" fontId="9" fillId="24" borderId="28" xfId="0" applyNumberFormat="1" applyFont="1" applyFill="1" applyBorder="1"/>
    <xf numFmtId="10" fontId="9" fillId="24" borderId="31" xfId="38" applyNumberFormat="1" applyFont="1" applyFill="1" applyBorder="1"/>
    <xf numFmtId="0" fontId="9" fillId="24" borderId="29" xfId="0" applyFont="1" applyFill="1" applyBorder="1" applyAlignment="1">
      <alignment horizontal="center"/>
    </xf>
    <xf numFmtId="0" fontId="9" fillId="24" borderId="30" xfId="0" applyNumberFormat="1" applyFont="1" applyFill="1" applyBorder="1" applyAlignment="1">
      <alignment wrapText="1"/>
    </xf>
    <xf numFmtId="4" fontId="9" fillId="24" borderId="30" xfId="0" applyNumberFormat="1" applyFont="1" applyFill="1" applyBorder="1"/>
    <xf numFmtId="10" fontId="9" fillId="24" borderId="36" xfId="38" applyNumberFormat="1" applyFont="1" applyFill="1" applyBorder="1"/>
    <xf numFmtId="0" fontId="8" fillId="24" borderId="37" xfId="0" applyFont="1" applyFill="1" applyBorder="1"/>
    <xf numFmtId="0" fontId="8" fillId="24" borderId="38" xfId="0" applyNumberFormat="1" applyFont="1" applyFill="1" applyBorder="1" applyAlignment="1">
      <alignment wrapText="1"/>
    </xf>
    <xf numFmtId="4" fontId="8" fillId="24" borderId="38" xfId="0" applyNumberFormat="1" applyFont="1" applyFill="1" applyBorder="1"/>
    <xf numFmtId="10" fontId="8" fillId="24" borderId="39" xfId="38" applyNumberFormat="1" applyFont="1" applyFill="1" applyBorder="1"/>
    <xf numFmtId="10" fontId="8" fillId="24" borderId="40" xfId="38" applyNumberFormat="1" applyFont="1" applyFill="1" applyBorder="1"/>
    <xf numFmtId="4" fontId="9" fillId="24" borderId="20" xfId="0" applyNumberFormat="1" applyFont="1" applyFill="1" applyBorder="1"/>
    <xf numFmtId="10" fontId="9" fillId="24" borderId="41" xfId="38" applyNumberFormat="1" applyFont="1" applyFill="1" applyBorder="1"/>
    <xf numFmtId="0" fontId="0" fillId="24" borderId="0" xfId="0" applyFill="1"/>
    <xf numFmtId="4" fontId="8" fillId="24" borderId="25" xfId="0" applyNumberFormat="1" applyFont="1" applyFill="1" applyBorder="1"/>
    <xf numFmtId="164" fontId="9" fillId="24" borderId="26" xfId="0" applyNumberFormat="1" applyFont="1" applyFill="1" applyBorder="1"/>
    <xf numFmtId="164" fontId="9" fillId="24" borderId="42" xfId="0" applyNumberFormat="1" applyFont="1" applyFill="1" applyBorder="1"/>
    <xf numFmtId="4" fontId="8" fillId="24" borderId="43" xfId="0" applyNumberFormat="1" applyFont="1" applyFill="1" applyBorder="1" applyAlignment="1">
      <alignment horizontal="center" wrapText="1"/>
    </xf>
    <xf numFmtId="4" fontId="9" fillId="24" borderId="25" xfId="0" applyNumberFormat="1" applyFont="1" applyFill="1" applyBorder="1"/>
    <xf numFmtId="43" fontId="9" fillId="24" borderId="28" xfId="0" applyNumberFormat="1" applyFont="1" applyFill="1" applyBorder="1" applyAlignment="1">
      <alignment horizontal="right" wrapText="1"/>
    </xf>
    <xf numFmtId="0" fontId="8" fillId="24" borderId="13" xfId="0" applyFont="1" applyFill="1" applyBorder="1" applyAlignment="1">
      <alignment horizontal="center"/>
    </xf>
    <xf numFmtId="0" fontId="8" fillId="24" borderId="44" xfId="0" applyNumberFormat="1" applyFont="1" applyFill="1" applyBorder="1" applyAlignment="1">
      <alignment wrapText="1"/>
    </xf>
    <xf numFmtId="0" fontId="9" fillId="24" borderId="45" xfId="0" applyNumberFormat="1" applyFont="1" applyFill="1" applyBorder="1" applyAlignment="1">
      <alignment wrapText="1"/>
    </xf>
    <xf numFmtId="0" fontId="9" fillId="24" borderId="46" xfId="0" applyNumberFormat="1" applyFont="1" applyFill="1" applyBorder="1" applyAlignment="1">
      <alignment wrapText="1"/>
    </xf>
    <xf numFmtId="10" fontId="8" fillId="24" borderId="15" xfId="38" applyNumberFormat="1" applyFont="1" applyFill="1" applyBorder="1"/>
    <xf numFmtId="0" fontId="9" fillId="0" borderId="0" xfId="0" applyFont="1"/>
    <xf numFmtId="43" fontId="0" fillId="24" borderId="0" xfId="0" applyNumberFormat="1" applyFill="1"/>
    <xf numFmtId="165" fontId="9" fillId="24" borderId="26" xfId="0" applyNumberFormat="1" applyFont="1" applyFill="1" applyBorder="1"/>
    <xf numFmtId="165" fontId="9" fillId="24" borderId="42" xfId="0" applyNumberFormat="1" applyFont="1" applyFill="1" applyBorder="1"/>
    <xf numFmtId="0" fontId="23" fillId="0" borderId="0" xfId="35"/>
    <xf numFmtId="0" fontId="30" fillId="0" borderId="0" xfId="35" applyFont="1"/>
    <xf numFmtId="43" fontId="30" fillId="0" borderId="0" xfId="35" applyNumberFormat="1" applyFont="1"/>
    <xf numFmtId="0" fontId="31" fillId="0" borderId="32" xfId="35" applyFont="1" applyBorder="1"/>
    <xf numFmtId="0" fontId="31" fillId="0" borderId="47" xfId="35" applyFont="1" applyBorder="1"/>
    <xf numFmtId="43" fontId="31" fillId="0" borderId="48" xfId="35" applyNumberFormat="1" applyFont="1" applyBorder="1"/>
    <xf numFmtId="43" fontId="31" fillId="0" borderId="43" xfId="35" applyNumberFormat="1" applyFont="1" applyBorder="1"/>
    <xf numFmtId="43" fontId="31" fillId="0" borderId="0" xfId="35" applyNumberFormat="1" applyFont="1"/>
    <xf numFmtId="0" fontId="31" fillId="0" borderId="0" xfId="35" applyFont="1"/>
    <xf numFmtId="0" fontId="31" fillId="0" borderId="49" xfId="35" applyFont="1" applyBorder="1"/>
    <xf numFmtId="0" fontId="31" fillId="0" borderId="0" xfId="35" applyFont="1" applyBorder="1"/>
    <xf numFmtId="43" fontId="32" fillId="0" borderId="50" xfId="35" applyNumberFormat="1" applyFont="1" applyBorder="1" applyAlignment="1">
      <alignment horizontal="center"/>
    </xf>
    <xf numFmtId="43" fontId="32" fillId="0" borderId="51" xfId="35" applyNumberFormat="1" applyFont="1" applyBorder="1" applyAlignment="1">
      <alignment horizontal="center"/>
    </xf>
    <xf numFmtId="0" fontId="31" fillId="0" borderId="52" xfId="35" applyFont="1" applyBorder="1"/>
    <xf numFmtId="0" fontId="31" fillId="0" borderId="53" xfId="35" applyFont="1" applyBorder="1"/>
    <xf numFmtId="43" fontId="32" fillId="0" borderId="54" xfId="35" applyNumberFormat="1" applyFont="1" applyBorder="1" applyAlignment="1">
      <alignment horizontal="center"/>
    </xf>
    <xf numFmtId="43" fontId="32" fillId="0" borderId="55" xfId="35" applyNumberFormat="1" applyFont="1" applyBorder="1" applyAlignment="1">
      <alignment horizontal="center"/>
    </xf>
    <xf numFmtId="43" fontId="31" fillId="0" borderId="50" xfId="35" applyNumberFormat="1" applyFont="1" applyBorder="1"/>
    <xf numFmtId="43" fontId="31" fillId="0" borderId="51" xfId="35" applyNumberFormat="1" applyFont="1" applyBorder="1"/>
    <xf numFmtId="0" fontId="32" fillId="0" borderId="49" xfId="35" applyFont="1" applyBorder="1"/>
    <xf numFmtId="0" fontId="32" fillId="0" borderId="0" xfId="35" applyFont="1" applyBorder="1"/>
    <xf numFmtId="43" fontId="32" fillId="0" borderId="50" xfId="35" applyNumberFormat="1" applyFont="1" applyFill="1" applyBorder="1"/>
    <xf numFmtId="43" fontId="32" fillId="0" borderId="51" xfId="35" applyNumberFormat="1" applyFont="1" applyFill="1" applyBorder="1"/>
    <xf numFmtId="43" fontId="32" fillId="0" borderId="50" xfId="35" applyNumberFormat="1" applyFont="1" applyBorder="1"/>
    <xf numFmtId="43" fontId="32" fillId="0" borderId="51" xfId="35" applyNumberFormat="1" applyFont="1" applyBorder="1"/>
    <xf numFmtId="43" fontId="33" fillId="0" borderId="0" xfId="35" applyNumberFormat="1" applyFont="1"/>
    <xf numFmtId="4" fontId="31" fillId="0" borderId="0" xfId="35" applyNumberFormat="1" applyFont="1"/>
    <xf numFmtId="0" fontId="32" fillId="0" borderId="32" xfId="35" applyFont="1" applyBorder="1"/>
    <xf numFmtId="0" fontId="32" fillId="0" borderId="47" xfId="35" applyFont="1" applyBorder="1"/>
    <xf numFmtId="43" fontId="32" fillId="0" borderId="48" xfId="35" applyNumberFormat="1" applyFont="1" applyBorder="1"/>
    <xf numFmtId="43" fontId="32" fillId="0" borderId="43" xfId="35" applyNumberFormat="1" applyFont="1" applyBorder="1"/>
    <xf numFmtId="0" fontId="32" fillId="0" borderId="52" xfId="35" applyFont="1" applyBorder="1"/>
    <xf numFmtId="0" fontId="32" fillId="0" borderId="53" xfId="35" applyFont="1" applyBorder="1"/>
    <xf numFmtId="43" fontId="32" fillId="0" borderId="54" xfId="35" applyNumberFormat="1" applyFont="1" applyBorder="1"/>
    <xf numFmtId="43" fontId="32" fillId="0" borderId="55" xfId="35" applyNumberFormat="1" applyFont="1" applyBorder="1"/>
    <xf numFmtId="43" fontId="31" fillId="0" borderId="54" xfId="35" applyNumberFormat="1" applyFont="1" applyBorder="1"/>
    <xf numFmtId="43" fontId="31" fillId="0" borderId="55" xfId="35" applyNumberFormat="1" applyFont="1" applyBorder="1"/>
    <xf numFmtId="4" fontId="35" fillId="24" borderId="0" xfId="0" applyNumberFormat="1" applyFont="1" applyFill="1"/>
    <xf numFmtId="4" fontId="36" fillId="24" borderId="11" xfId="0" applyNumberFormat="1" applyFont="1" applyFill="1" applyBorder="1"/>
    <xf numFmtId="4" fontId="37" fillId="24" borderId="24" xfId="0" applyNumberFormat="1" applyFont="1" applyFill="1" applyBorder="1"/>
    <xf numFmtId="4" fontId="38" fillId="24" borderId="19" xfId="0" applyNumberFormat="1" applyFont="1" applyFill="1" applyBorder="1"/>
    <xf numFmtId="166" fontId="38" fillId="24" borderId="20" xfId="0" applyNumberFormat="1" applyFont="1" applyFill="1" applyBorder="1"/>
    <xf numFmtId="4" fontId="38" fillId="24" borderId="24" xfId="0" applyNumberFormat="1" applyFont="1" applyFill="1" applyBorder="1"/>
    <xf numFmtId="0" fontId="38" fillId="24" borderId="19" xfId="0" applyNumberFormat="1" applyFont="1" applyFill="1" applyBorder="1"/>
    <xf numFmtId="0" fontId="38" fillId="24" borderId="20" xfId="0" applyNumberFormat="1" applyFont="1" applyFill="1" applyBorder="1"/>
    <xf numFmtId="43" fontId="8" fillId="24" borderId="12" xfId="0" applyNumberFormat="1" applyFont="1" applyFill="1" applyBorder="1" applyAlignment="1">
      <alignment horizontal="right" wrapText="1"/>
    </xf>
    <xf numFmtId="43" fontId="8" fillId="24" borderId="24" xfId="36" applyNumberFormat="1" applyFont="1" applyFill="1" applyBorder="1" applyAlignment="1">
      <alignment horizontal="right" wrapText="1"/>
    </xf>
    <xf numFmtId="43" fontId="8" fillId="24" borderId="19" xfId="36" applyNumberFormat="1" applyFont="1" applyFill="1" applyBorder="1" applyAlignment="1">
      <alignment horizontal="right" wrapText="1"/>
    </xf>
    <xf numFmtId="43" fontId="9" fillId="24" borderId="19" xfId="36" applyNumberFormat="1" applyFont="1" applyFill="1" applyBorder="1" applyAlignment="1">
      <alignment horizontal="right" wrapText="1"/>
    </xf>
    <xf numFmtId="43" fontId="8" fillId="24" borderId="30" xfId="36" applyNumberFormat="1" applyFont="1" applyFill="1" applyBorder="1" applyAlignment="1">
      <alignment horizontal="right" wrapText="1"/>
    </xf>
    <xf numFmtId="4" fontId="8" fillId="24" borderId="22" xfId="0" applyNumberFormat="1" applyFont="1" applyFill="1" applyBorder="1" applyAlignment="1">
      <alignment horizontal="center" wrapText="1"/>
    </xf>
    <xf numFmtId="4" fontId="8" fillId="24" borderId="40" xfId="0" applyNumberFormat="1" applyFont="1" applyFill="1" applyBorder="1"/>
    <xf numFmtId="164" fontId="9" fillId="24" borderId="19" xfId="0" applyNumberFormat="1" applyFont="1" applyFill="1" applyBorder="1" applyAlignment="1"/>
    <xf numFmtId="164" fontId="9" fillId="24" borderId="35" xfId="0" applyNumberFormat="1" applyFont="1" applyFill="1" applyBorder="1"/>
    <xf numFmtId="164" fontId="9" fillId="24" borderId="20" xfId="0" applyNumberFormat="1" applyFont="1" applyFill="1" applyBorder="1" applyAlignment="1"/>
    <xf numFmtId="164" fontId="9" fillId="24" borderId="41" xfId="0" applyNumberFormat="1" applyFont="1" applyFill="1" applyBorder="1"/>
    <xf numFmtId="4" fontId="9" fillId="24" borderId="24" xfId="0" applyNumberFormat="1" applyFont="1" applyFill="1" applyBorder="1" applyAlignment="1"/>
    <xf numFmtId="4" fontId="9" fillId="24" borderId="40" xfId="0" applyNumberFormat="1" applyFont="1" applyFill="1" applyBorder="1"/>
    <xf numFmtId="0" fontId="9" fillId="24" borderId="19" xfId="0" applyNumberFormat="1" applyFont="1" applyFill="1" applyBorder="1" applyAlignment="1"/>
    <xf numFmtId="10" fontId="8" fillId="24" borderId="35" xfId="38" applyNumberFormat="1" applyFont="1" applyFill="1" applyBorder="1"/>
    <xf numFmtId="10" fontId="8" fillId="24" borderId="36" xfId="38" applyNumberFormat="1" applyFont="1" applyFill="1" applyBorder="1"/>
    <xf numFmtId="43" fontId="0" fillId="0" borderId="0" xfId="0" applyNumberFormat="1"/>
    <xf numFmtId="0" fontId="9" fillId="24" borderId="45" xfId="0" applyFont="1" applyFill="1" applyBorder="1" applyAlignment="1">
      <alignment wrapText="1"/>
    </xf>
    <xf numFmtId="0" fontId="9" fillId="24" borderId="46" xfId="0" applyFont="1" applyFill="1" applyBorder="1" applyAlignment="1">
      <alignment wrapText="1"/>
    </xf>
    <xf numFmtId="43" fontId="8" fillId="24" borderId="24" xfId="0" applyNumberFormat="1" applyFont="1" applyFill="1" applyBorder="1" applyAlignment="1">
      <alignment horizontal="right" wrapText="1"/>
    </xf>
    <xf numFmtId="43" fontId="8" fillId="24" borderId="19" xfId="0" applyNumberFormat="1" applyFont="1" applyFill="1" applyBorder="1" applyAlignment="1">
      <alignment horizontal="right" wrapText="1"/>
    </xf>
    <xf numFmtId="43" fontId="8" fillId="24" borderId="30" xfId="0" applyNumberFormat="1" applyFont="1" applyFill="1" applyBorder="1" applyAlignment="1">
      <alignment horizontal="right" wrapText="1"/>
    </xf>
    <xf numFmtId="164" fontId="9" fillId="24" borderId="19" xfId="0" applyNumberFormat="1" applyFont="1" applyFill="1" applyBorder="1"/>
    <xf numFmtId="164" fontId="9" fillId="24" borderId="20" xfId="0" applyNumberFormat="1" applyFont="1" applyFill="1" applyBorder="1"/>
    <xf numFmtId="164" fontId="9" fillId="24" borderId="24" xfId="0" applyNumberFormat="1" applyFont="1" applyFill="1" applyBorder="1"/>
    <xf numFmtId="4" fontId="8" fillId="24" borderId="14" xfId="0" applyNumberFormat="1" applyFont="1" applyFill="1" applyBorder="1" applyAlignment="1">
      <alignment horizontal="center" wrapText="1"/>
    </xf>
    <xf numFmtId="43" fontId="39" fillId="24" borderId="14" xfId="0" applyNumberFormat="1" applyFont="1" applyFill="1" applyBorder="1" applyAlignment="1">
      <alignment horizontal="center" wrapText="1"/>
    </xf>
    <xf numFmtId="4" fontId="0" fillId="24" borderId="0" xfId="0" applyNumberFormat="1" applyFill="1"/>
    <xf numFmtId="43" fontId="39" fillId="24" borderId="24" xfId="0" applyNumberFormat="1" applyFont="1" applyFill="1" applyBorder="1" applyAlignment="1">
      <alignment horizontal="right" wrapText="1"/>
    </xf>
    <xf numFmtId="43" fontId="39" fillId="24" borderId="25" xfId="0" applyNumberFormat="1" applyFont="1" applyFill="1" applyBorder="1" applyAlignment="1">
      <alignment horizontal="right" wrapText="1"/>
    </xf>
    <xf numFmtId="43" fontId="39" fillId="24" borderId="19" xfId="0" applyNumberFormat="1" applyFont="1" applyFill="1" applyBorder="1" applyAlignment="1">
      <alignment horizontal="right" wrapText="1"/>
    </xf>
    <xf numFmtId="43" fontId="40" fillId="24" borderId="19" xfId="0" applyNumberFormat="1" applyFont="1" applyFill="1" applyBorder="1" applyAlignment="1">
      <alignment horizontal="right" wrapText="1"/>
    </xf>
    <xf numFmtId="43" fontId="39" fillId="24" borderId="30" xfId="0" applyNumberFormat="1" applyFont="1" applyFill="1" applyBorder="1" applyAlignment="1">
      <alignment horizontal="right" wrapText="1"/>
    </xf>
    <xf numFmtId="43" fontId="40" fillId="24" borderId="28" xfId="0" applyNumberFormat="1" applyFont="1" applyFill="1" applyBorder="1" applyAlignment="1">
      <alignment horizontal="right" wrapText="1"/>
    </xf>
    <xf numFmtId="43" fontId="40" fillId="24" borderId="20" xfId="0" applyNumberFormat="1" applyFont="1" applyFill="1" applyBorder="1" applyAlignment="1">
      <alignment horizontal="right" wrapText="1"/>
    </xf>
    <xf numFmtId="43" fontId="39" fillId="24" borderId="22" xfId="0" applyNumberFormat="1" applyFont="1" applyFill="1" applyBorder="1" applyAlignment="1">
      <alignment horizontal="right" wrapText="1"/>
    </xf>
    <xf numFmtId="43" fontId="41" fillId="24" borderId="0" xfId="0" applyNumberFormat="1" applyFont="1" applyFill="1" applyBorder="1" applyAlignment="1">
      <alignment wrapText="1"/>
    </xf>
    <xf numFmtId="43" fontId="42" fillId="24" borderId="11" xfId="0" applyNumberFormat="1" applyFont="1" applyFill="1" applyBorder="1" applyAlignment="1">
      <alignment wrapText="1"/>
    </xf>
    <xf numFmtId="43" fontId="42" fillId="24" borderId="12" xfId="0" applyNumberFormat="1" applyFont="1" applyFill="1" applyBorder="1" applyAlignment="1">
      <alignment wrapText="1"/>
    </xf>
    <xf numFmtId="4" fontId="41" fillId="24" borderId="0" xfId="0" applyNumberFormat="1" applyFont="1" applyFill="1"/>
    <xf numFmtId="4" fontId="42" fillId="24" borderId="11" xfId="0" applyNumberFormat="1" applyFont="1" applyFill="1" applyBorder="1"/>
    <xf numFmtId="4" fontId="39" fillId="24" borderId="24" xfId="0" applyNumberFormat="1" applyFont="1" applyFill="1" applyBorder="1"/>
    <xf numFmtId="164" fontId="40" fillId="24" borderId="19" xfId="0" applyNumberFormat="1" applyFont="1" applyFill="1" applyBorder="1"/>
    <xf numFmtId="164" fontId="40" fillId="24" borderId="20" xfId="0" applyNumberFormat="1" applyFont="1" applyFill="1" applyBorder="1"/>
    <xf numFmtId="164" fontId="40" fillId="24" borderId="24" xfId="0" applyNumberFormat="1" applyFont="1" applyFill="1" applyBorder="1"/>
    <xf numFmtId="4" fontId="40" fillId="24" borderId="0" xfId="0" applyNumberFormat="1" applyFont="1" applyFill="1"/>
    <xf numFmtId="0" fontId="42" fillId="24" borderId="11" xfId="0" applyFont="1" applyFill="1" applyBorder="1" applyAlignment="1">
      <alignment wrapText="1"/>
    </xf>
    <xf numFmtId="4" fontId="41" fillId="24" borderId="28" xfId="0" applyNumberFormat="1" applyFont="1" applyFill="1" applyBorder="1" applyAlignment="1">
      <alignment horizontal="center" wrapText="1"/>
    </xf>
    <xf numFmtId="4" fontId="39" fillId="24" borderId="22" xfId="0" applyNumberFormat="1" applyFont="1" applyFill="1" applyBorder="1" applyAlignment="1">
      <alignment horizontal="right" wrapText="1"/>
    </xf>
    <xf numFmtId="4" fontId="40" fillId="24" borderId="14" xfId="0" applyNumberFormat="1" applyFont="1" applyFill="1" applyBorder="1"/>
    <xf numFmtId="4" fontId="40" fillId="24" borderId="19" xfId="0" applyNumberFormat="1" applyFont="1" applyFill="1" applyBorder="1"/>
    <xf numFmtId="4" fontId="40" fillId="24" borderId="28" xfId="0" applyNumberFormat="1" applyFont="1" applyFill="1" applyBorder="1"/>
    <xf numFmtId="43" fontId="39" fillId="24" borderId="24" xfId="36" applyNumberFormat="1" applyFont="1" applyFill="1" applyBorder="1" applyAlignment="1">
      <alignment horizontal="right" wrapText="1"/>
    </xf>
    <xf numFmtId="43" fontId="39" fillId="24" borderId="19" xfId="36" applyNumberFormat="1" applyFont="1" applyFill="1" applyBorder="1" applyAlignment="1">
      <alignment horizontal="right" wrapText="1"/>
    </xf>
    <xf numFmtId="43" fontId="40" fillId="24" borderId="19" xfId="36" applyNumberFormat="1" applyFont="1" applyFill="1" applyBorder="1" applyAlignment="1">
      <alignment horizontal="right" wrapText="1"/>
    </xf>
    <xf numFmtId="43" fontId="39" fillId="24" borderId="30" xfId="36" applyNumberFormat="1" applyFont="1" applyFill="1" applyBorder="1" applyAlignment="1">
      <alignment horizontal="right" wrapText="1"/>
    </xf>
    <xf numFmtId="164" fontId="40" fillId="24" borderId="19" xfId="0" applyNumberFormat="1" applyFont="1" applyFill="1" applyBorder="1" applyAlignment="1"/>
    <xf numFmtId="164" fontId="40" fillId="24" borderId="20" xfId="0" applyNumberFormat="1" applyFont="1" applyFill="1" applyBorder="1" applyAlignment="1"/>
    <xf numFmtId="4" fontId="40" fillId="24" borderId="24" xfId="0" applyNumberFormat="1" applyFont="1" applyFill="1" applyBorder="1" applyAlignment="1"/>
    <xf numFmtId="0" fontId="40" fillId="24" borderId="19" xfId="0" applyNumberFormat="1" applyFont="1" applyFill="1" applyBorder="1" applyAlignment="1"/>
    <xf numFmtId="4" fontId="39" fillId="24" borderId="14" xfId="0" applyNumberFormat="1" applyFont="1" applyFill="1" applyBorder="1" applyAlignment="1">
      <alignment horizontal="center" wrapText="1"/>
    </xf>
    <xf numFmtId="164" fontId="39" fillId="24" borderId="24" xfId="0" applyNumberFormat="1" applyFont="1" applyFill="1" applyBorder="1"/>
    <xf numFmtId="4" fontId="40" fillId="24" borderId="24" xfId="0" applyNumberFormat="1" applyFont="1" applyFill="1" applyBorder="1"/>
    <xf numFmtId="4" fontId="8" fillId="24" borderId="57" xfId="0" applyNumberFormat="1" applyFont="1" applyFill="1" applyBorder="1"/>
    <xf numFmtId="164" fontId="9" fillId="24" borderId="58" xfId="0" applyNumberFormat="1" applyFont="1" applyFill="1" applyBorder="1"/>
    <xf numFmtId="164" fontId="9" fillId="24" borderId="59" xfId="0" applyNumberFormat="1" applyFont="1" applyFill="1" applyBorder="1"/>
    <xf numFmtId="164" fontId="9" fillId="24" borderId="57" xfId="0" applyNumberFormat="1" applyFont="1" applyFill="1" applyBorder="1"/>
    <xf numFmtId="0" fontId="0" fillId="0" borderId="0" xfId="0" applyNumberFormat="1"/>
    <xf numFmtId="4" fontId="43" fillId="24" borderId="0" xfId="0" applyNumberFormat="1" applyFont="1" applyFill="1"/>
    <xf numFmtId="43" fontId="23" fillId="0" borderId="0" xfId="35" applyNumberFormat="1"/>
    <xf numFmtId="4" fontId="23" fillId="0" borderId="0" xfId="35" applyNumberFormat="1"/>
    <xf numFmtId="0" fontId="23" fillId="0" borderId="0" xfId="35" quotePrefix="1"/>
    <xf numFmtId="4" fontId="0" fillId="0" borderId="0" xfId="0" applyNumberFormat="1"/>
    <xf numFmtId="0" fontId="23" fillId="0" borderId="0" xfId="35" applyAlignment="1">
      <alignment horizontal="right"/>
    </xf>
    <xf numFmtId="43" fontId="23" fillId="0" borderId="0" xfId="35" applyNumberFormat="1" applyAlignment="1">
      <alignment horizontal="right"/>
    </xf>
    <xf numFmtId="4" fontId="9" fillId="24" borderId="24" xfId="0" applyNumberFormat="1" applyFont="1" applyFill="1" applyBorder="1"/>
    <xf numFmtId="165" fontId="9" fillId="24" borderId="19" xfId="0" applyNumberFormat="1" applyFont="1" applyFill="1" applyBorder="1" applyAlignment="1"/>
    <xf numFmtId="10" fontId="8" fillId="24" borderId="31" xfId="38" applyNumberFormat="1" applyFont="1" applyFill="1" applyBorder="1"/>
    <xf numFmtId="4" fontId="39" fillId="24" borderId="43" xfId="0" applyNumberFormat="1" applyFont="1" applyFill="1" applyBorder="1" applyAlignment="1">
      <alignment horizontal="center" wrapText="1"/>
    </xf>
    <xf numFmtId="43" fontId="8" fillId="24" borderId="55" xfId="0" applyNumberFormat="1" applyFont="1" applyFill="1" applyBorder="1" applyAlignment="1">
      <alignment horizontal="right" wrapText="1"/>
    </xf>
    <xf numFmtId="0" fontId="8" fillId="24" borderId="13" xfId="0" applyFont="1" applyFill="1" applyBorder="1" applyAlignment="1">
      <alignment wrapText="1"/>
    </xf>
    <xf numFmtId="43" fontId="9" fillId="0" borderId="0" xfId="0" applyNumberFormat="1" applyFont="1"/>
    <xf numFmtId="43" fontId="9" fillId="24" borderId="0" xfId="0" applyNumberFormat="1" applyFont="1" applyFill="1"/>
    <xf numFmtId="43" fontId="39" fillId="24" borderId="57" xfId="0" applyNumberFormat="1" applyFont="1" applyFill="1" applyBorder="1" applyAlignment="1">
      <alignment horizontal="right" wrapText="1"/>
    </xf>
    <xf numFmtId="43" fontId="39" fillId="24" borderId="58" xfId="0" applyNumberFormat="1" applyFont="1" applyFill="1" applyBorder="1" applyAlignment="1">
      <alignment horizontal="right" wrapText="1"/>
    </xf>
    <xf numFmtId="43" fontId="40" fillId="24" borderId="58" xfId="0" applyNumberFormat="1" applyFont="1" applyFill="1" applyBorder="1" applyAlignment="1">
      <alignment horizontal="right" wrapText="1"/>
    </xf>
    <xf numFmtId="43" fontId="39" fillId="24" borderId="60" xfId="0" applyNumberFormat="1" applyFont="1" applyFill="1" applyBorder="1" applyAlignment="1">
      <alignment horizontal="right" wrapText="1"/>
    </xf>
    <xf numFmtId="4" fontId="8" fillId="24" borderId="61" xfId="0" applyNumberFormat="1" applyFont="1" applyFill="1" applyBorder="1" applyAlignment="1">
      <alignment horizontal="center" wrapText="1"/>
    </xf>
    <xf numFmtId="4" fontId="9" fillId="24" borderId="57" xfId="0" applyNumberFormat="1" applyFont="1" applyFill="1" applyBorder="1"/>
    <xf numFmtId="0" fontId="9" fillId="24" borderId="58" xfId="0" applyNumberFormat="1" applyFont="1" applyFill="1" applyBorder="1"/>
    <xf numFmtId="43" fontId="8" fillId="0" borderId="25" xfId="0" applyNumberFormat="1" applyFont="1" applyFill="1" applyBorder="1" applyAlignment="1">
      <alignment horizontal="right" wrapText="1"/>
    </xf>
    <xf numFmtId="43" fontId="8" fillId="0" borderId="26" xfId="0" applyNumberFormat="1" applyFont="1" applyFill="1" applyBorder="1" applyAlignment="1">
      <alignment horizontal="right" wrapText="1"/>
    </xf>
    <xf numFmtId="43" fontId="9" fillId="0" borderId="26" xfId="0" applyNumberFormat="1" applyFont="1" applyFill="1" applyBorder="1" applyAlignment="1">
      <alignment horizontal="right" wrapText="1"/>
    </xf>
    <xf numFmtId="165" fontId="9" fillId="0" borderId="63" xfId="45" applyNumberFormat="1" applyFont="1" applyBorder="1"/>
    <xf numFmtId="0" fontId="9" fillId="0" borderId="19" xfId="45" applyFont="1" applyBorder="1"/>
    <xf numFmtId="43" fontId="39" fillId="0" borderId="25" xfId="0" applyNumberFormat="1" applyFont="1" applyFill="1" applyBorder="1" applyAlignment="1">
      <alignment horizontal="right" wrapText="1"/>
    </xf>
    <xf numFmtId="43" fontId="39" fillId="0" borderId="26" xfId="0" applyNumberFormat="1" applyFont="1" applyFill="1" applyBorder="1" applyAlignment="1">
      <alignment horizontal="right" wrapText="1"/>
    </xf>
    <xf numFmtId="43" fontId="40" fillId="0" borderId="26" xfId="0" applyNumberFormat="1" applyFont="1" applyFill="1" applyBorder="1" applyAlignment="1">
      <alignment horizontal="right" wrapText="1"/>
    </xf>
    <xf numFmtId="43" fontId="8" fillId="0" borderId="63" xfId="0" applyNumberFormat="1" applyFont="1" applyFill="1" applyBorder="1" applyAlignment="1">
      <alignment horizontal="right" wrapText="1"/>
    </xf>
    <xf numFmtId="43" fontId="9" fillId="0" borderId="63" xfId="0" applyNumberFormat="1" applyFont="1" applyFill="1" applyBorder="1" applyAlignment="1">
      <alignment horizontal="right" wrapText="1"/>
    </xf>
    <xf numFmtId="0" fontId="9" fillId="0" borderId="18" xfId="0" applyFont="1" applyFill="1" applyBorder="1" applyAlignment="1">
      <alignment horizontal="center" wrapText="1"/>
    </xf>
    <xf numFmtId="0" fontId="9" fillId="0" borderId="45" xfId="0" applyFont="1" applyFill="1" applyBorder="1" applyAlignment="1">
      <alignment wrapText="1"/>
    </xf>
    <xf numFmtId="43" fontId="9" fillId="0" borderId="19" xfId="0" applyNumberFormat="1" applyFont="1" applyFill="1" applyBorder="1" applyAlignment="1">
      <alignment horizontal="right" wrapText="1"/>
    </xf>
    <xf numFmtId="0" fontId="8" fillId="0" borderId="16" xfId="0" applyFont="1" applyFill="1" applyBorder="1" applyAlignment="1">
      <alignment wrapText="1"/>
    </xf>
    <xf numFmtId="0" fontId="8" fillId="0" borderId="17" xfId="0" applyFont="1" applyFill="1" applyBorder="1" applyAlignment="1">
      <alignment wrapText="1"/>
    </xf>
    <xf numFmtId="43" fontId="8" fillId="0" borderId="24" xfId="0" applyNumberFormat="1" applyFont="1" applyFill="1" applyBorder="1" applyAlignment="1">
      <alignment horizontal="right" wrapText="1"/>
    </xf>
    <xf numFmtId="43" fontId="9" fillId="0" borderId="28" xfId="0" applyNumberFormat="1" applyFont="1" applyFill="1" applyBorder="1" applyAlignment="1">
      <alignment horizontal="right" wrapText="1"/>
    </xf>
    <xf numFmtId="0" fontId="9" fillId="0" borderId="21" xfId="0" applyFont="1" applyFill="1" applyBorder="1" applyAlignment="1">
      <alignment horizontal="center" wrapText="1"/>
    </xf>
    <xf numFmtId="0" fontId="9" fillId="0" borderId="46" xfId="0" applyFont="1" applyFill="1" applyBorder="1" applyAlignment="1">
      <alignment wrapText="1"/>
    </xf>
    <xf numFmtId="43" fontId="9" fillId="0" borderId="20" xfId="0" applyNumberFormat="1" applyFont="1" applyFill="1" applyBorder="1" applyAlignment="1">
      <alignment horizontal="right" wrapText="1"/>
    </xf>
    <xf numFmtId="43" fontId="8" fillId="0" borderId="22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43" fontId="2" fillId="0" borderId="0" xfId="0" applyNumberFormat="1" applyFont="1" applyFill="1" applyBorder="1" applyAlignment="1">
      <alignment wrapText="1"/>
    </xf>
    <xf numFmtId="0" fontId="7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center" wrapText="1"/>
    </xf>
    <xf numFmtId="43" fontId="7" fillId="0" borderId="11" xfId="0" applyNumberFormat="1" applyFont="1" applyFill="1" applyBorder="1" applyAlignment="1">
      <alignment wrapText="1"/>
    </xf>
    <xf numFmtId="43" fontId="7" fillId="0" borderId="12" xfId="0" applyNumberFormat="1" applyFont="1" applyFill="1" applyBorder="1" applyAlignment="1">
      <alignment wrapText="1"/>
    </xf>
    <xf numFmtId="0" fontId="8" fillId="0" borderId="10" xfId="0" applyFont="1" applyFill="1" applyBorder="1" applyAlignment="1">
      <alignment wrapText="1"/>
    </xf>
    <xf numFmtId="0" fontId="9" fillId="0" borderId="13" xfId="0" applyFont="1" applyFill="1" applyBorder="1" applyAlignment="1">
      <alignment horizontal="center"/>
    </xf>
    <xf numFmtId="43" fontId="39" fillId="0" borderId="14" xfId="0" applyNumberFormat="1" applyFont="1" applyFill="1" applyBorder="1" applyAlignment="1">
      <alignment horizontal="center" wrapText="1"/>
    </xf>
    <xf numFmtId="4" fontId="8" fillId="0" borderId="43" xfId="0" applyNumberFormat="1" applyFont="1" applyFill="1" applyBorder="1" applyAlignment="1">
      <alignment horizontal="center" wrapText="1"/>
    </xf>
    <xf numFmtId="0" fontId="8" fillId="0" borderId="23" xfId="0" applyFont="1" applyFill="1" applyBorder="1" applyAlignment="1">
      <alignment horizontal="left" wrapText="1"/>
    </xf>
    <xf numFmtId="0" fontId="8" fillId="0" borderId="24" xfId="0" applyFont="1" applyFill="1" applyBorder="1" applyAlignment="1">
      <alignment horizontal="left" wrapText="1"/>
    </xf>
    <xf numFmtId="43" fontId="39" fillId="0" borderId="24" xfId="0" applyNumberFormat="1" applyFont="1" applyFill="1" applyBorder="1" applyAlignment="1">
      <alignment horizontal="right" wrapText="1"/>
    </xf>
    <xf numFmtId="0" fontId="8" fillId="0" borderId="18" xfId="0" applyFont="1" applyFill="1" applyBorder="1" applyAlignment="1">
      <alignment horizontal="left" wrapText="1"/>
    </xf>
    <xf numFmtId="0" fontId="8" fillId="0" borderId="19" xfId="0" applyFont="1" applyFill="1" applyBorder="1" applyAlignment="1">
      <alignment horizontal="left" wrapText="1"/>
    </xf>
    <xf numFmtId="43" fontId="39" fillId="0" borderId="19" xfId="0" applyNumberFormat="1" applyFont="1" applyFill="1" applyBorder="1" applyAlignment="1">
      <alignment horizontal="right" wrapText="1"/>
    </xf>
    <xf numFmtId="0" fontId="9" fillId="0" borderId="18" xfId="0" applyFont="1" applyFill="1" applyBorder="1" applyAlignment="1">
      <alignment horizontal="left" wrapText="1" indent="1"/>
    </xf>
    <xf numFmtId="0" fontId="9" fillId="0" borderId="19" xfId="0" applyFont="1" applyFill="1" applyBorder="1" applyAlignment="1">
      <alignment wrapText="1"/>
    </xf>
    <xf numFmtId="43" fontId="40" fillId="0" borderId="19" xfId="0" applyNumberFormat="1" applyFont="1" applyFill="1" applyBorder="1" applyAlignment="1">
      <alignment horizontal="right" wrapText="1"/>
    </xf>
    <xf numFmtId="0" fontId="8" fillId="0" borderId="19" xfId="0" applyFont="1" applyFill="1" applyBorder="1" applyAlignment="1">
      <alignment wrapText="1"/>
    </xf>
    <xf numFmtId="165" fontId="9" fillId="24" borderId="35" xfId="0" applyNumberFormat="1" applyFont="1" applyFill="1" applyBorder="1"/>
    <xf numFmtId="165" fontId="9" fillId="24" borderId="41" xfId="0" applyNumberFormat="1" applyFont="1" applyFill="1" applyBorder="1"/>
    <xf numFmtId="167" fontId="0" fillId="0" borderId="0" xfId="0" applyNumberFormat="1"/>
    <xf numFmtId="43" fontId="34" fillId="0" borderId="50" xfId="35" applyNumberFormat="1" applyFont="1" applyFill="1" applyBorder="1"/>
    <xf numFmtId="43" fontId="34" fillId="0" borderId="51" xfId="35" applyNumberFormat="1" applyFont="1" applyFill="1" applyBorder="1"/>
    <xf numFmtId="4" fontId="9" fillId="24" borderId="11" xfId="0" applyNumberFormat="1" applyFont="1" applyFill="1" applyBorder="1"/>
    <xf numFmtId="165" fontId="9" fillId="24" borderId="59" xfId="0" applyNumberFormat="1" applyFont="1" applyFill="1" applyBorder="1"/>
    <xf numFmtId="165" fontId="40" fillId="24" borderId="20" xfId="0" applyNumberFormat="1" applyFont="1" applyFill="1" applyBorder="1" applyAlignment="1"/>
    <xf numFmtId="165" fontId="9" fillId="24" borderId="20" xfId="0" applyNumberFormat="1" applyFont="1" applyFill="1" applyBorder="1" applyAlignment="1"/>
    <xf numFmtId="0" fontId="0" fillId="24" borderId="33" xfId="0" applyFill="1" applyBorder="1"/>
    <xf numFmtId="43" fontId="8" fillId="24" borderId="49" xfId="0" applyNumberFormat="1" applyFont="1" applyFill="1" applyBorder="1" applyAlignment="1">
      <alignment horizontal="right" wrapText="1"/>
    </xf>
    <xf numFmtId="165" fontId="46" fillId="24" borderId="26" xfId="0" applyNumberFormat="1" applyFont="1" applyFill="1" applyBorder="1"/>
    <xf numFmtId="164" fontId="46" fillId="24" borderId="42" xfId="0" applyNumberFormat="1" applyFont="1" applyFill="1" applyBorder="1"/>
    <xf numFmtId="165" fontId="46" fillId="24" borderId="42" xfId="0" applyNumberFormat="1" applyFont="1" applyFill="1" applyBorder="1"/>
    <xf numFmtId="164" fontId="46" fillId="24" borderId="26" xfId="0" applyNumberFormat="1" applyFont="1" applyFill="1" applyBorder="1"/>
    <xf numFmtId="0" fontId="8" fillId="24" borderId="10" xfId="0" applyFont="1" applyFill="1" applyBorder="1" applyAlignment="1">
      <alignment wrapText="1"/>
    </xf>
    <xf numFmtId="164" fontId="46" fillId="24" borderId="35" xfId="0" applyNumberFormat="1" applyFont="1" applyFill="1" applyBorder="1"/>
    <xf numFmtId="165" fontId="46" fillId="24" borderId="35" xfId="0" applyNumberFormat="1" applyFont="1" applyFill="1" applyBorder="1"/>
    <xf numFmtId="164" fontId="46" fillId="24" borderId="41" xfId="0" applyNumberFormat="1" applyFont="1" applyFill="1" applyBorder="1"/>
    <xf numFmtId="165" fontId="46" fillId="24" borderId="41" xfId="0" applyNumberFormat="1" applyFont="1" applyFill="1" applyBorder="1"/>
    <xf numFmtId="4" fontId="46" fillId="24" borderId="25" xfId="0" applyNumberFormat="1" applyFont="1" applyFill="1" applyBorder="1"/>
    <xf numFmtId="0" fontId="8" fillId="24" borderId="10" xfId="0" applyFont="1" applyFill="1" applyBorder="1" applyAlignment="1">
      <alignment wrapText="1"/>
    </xf>
    <xf numFmtId="43" fontId="1" fillId="24" borderId="0" xfId="0" applyNumberFormat="1" applyFont="1" applyFill="1"/>
    <xf numFmtId="0" fontId="1" fillId="0" borderId="0" xfId="0" applyFont="1"/>
    <xf numFmtId="4" fontId="45" fillId="24" borderId="25" xfId="0" applyNumberFormat="1" applyFont="1" applyFill="1" applyBorder="1"/>
    <xf numFmtId="4" fontId="46" fillId="24" borderId="40" xfId="0" applyNumberFormat="1" applyFont="1" applyFill="1" applyBorder="1"/>
    <xf numFmtId="0" fontId="8" fillId="24" borderId="10" xfId="0" applyFont="1" applyFill="1" applyBorder="1" applyAlignment="1">
      <alignment wrapText="1"/>
    </xf>
    <xf numFmtId="4" fontId="9" fillId="0" borderId="0" xfId="0" applyNumberFormat="1" applyFont="1"/>
    <xf numFmtId="164" fontId="1" fillId="24" borderId="20" xfId="0" applyNumberFormat="1" applyFont="1" applyFill="1" applyBorder="1"/>
    <xf numFmtId="164" fontId="1" fillId="24" borderId="26" xfId="0" applyNumberFormat="1" applyFont="1" applyFill="1" applyBorder="1"/>
    <xf numFmtId="43" fontId="1" fillId="24" borderId="26" xfId="0" applyNumberFormat="1" applyFont="1" applyFill="1" applyBorder="1" applyAlignment="1">
      <alignment horizontal="right" wrapText="1"/>
    </xf>
    <xf numFmtId="167" fontId="0" fillId="24" borderId="0" xfId="0" applyNumberFormat="1" applyFill="1"/>
    <xf numFmtId="43" fontId="8" fillId="24" borderId="33" xfId="0" applyNumberFormat="1" applyFont="1" applyFill="1" applyBorder="1" applyAlignment="1">
      <alignment horizontal="center" wrapText="1"/>
    </xf>
    <xf numFmtId="43" fontId="1" fillId="24" borderId="56" xfId="0" applyNumberFormat="1" applyFont="1" applyFill="1" applyBorder="1" applyAlignment="1">
      <alignment horizontal="right" wrapText="1"/>
    </xf>
    <xf numFmtId="43" fontId="1" fillId="24" borderId="42" xfId="0" applyNumberFormat="1" applyFont="1" applyFill="1" applyBorder="1" applyAlignment="1">
      <alignment horizontal="right" wrapText="1"/>
    </xf>
    <xf numFmtId="43" fontId="1" fillId="0" borderId="26" xfId="0" applyNumberFormat="1" applyFont="1" applyFill="1" applyBorder="1" applyAlignment="1">
      <alignment horizontal="right" wrapText="1"/>
    </xf>
    <xf numFmtId="43" fontId="1" fillId="0" borderId="56" xfId="0" applyNumberFormat="1" applyFont="1" applyFill="1" applyBorder="1" applyAlignment="1">
      <alignment horizontal="right" wrapText="1"/>
    </xf>
    <xf numFmtId="43" fontId="1" fillId="0" borderId="42" xfId="0" applyNumberFormat="1" applyFont="1" applyFill="1" applyBorder="1" applyAlignment="1">
      <alignment horizontal="right" wrapText="1"/>
    </xf>
    <xf numFmtId="43" fontId="8" fillId="0" borderId="12" xfId="0" applyNumberFormat="1" applyFont="1" applyFill="1" applyBorder="1" applyAlignment="1">
      <alignment horizontal="right" wrapText="1"/>
    </xf>
    <xf numFmtId="4" fontId="8" fillId="0" borderId="0" xfId="0" applyNumberFormat="1" applyFont="1"/>
    <xf numFmtId="164" fontId="1" fillId="24" borderId="42" xfId="0" applyNumberFormat="1" applyFont="1" applyFill="1" applyBorder="1"/>
    <xf numFmtId="4" fontId="1" fillId="24" borderId="25" xfId="0" applyNumberFormat="1" applyFont="1" applyFill="1" applyBorder="1"/>
    <xf numFmtId="165" fontId="1" fillId="24" borderId="26" xfId="0" applyNumberFormat="1" applyFont="1" applyFill="1" applyBorder="1"/>
    <xf numFmtId="165" fontId="1" fillId="0" borderId="26" xfId="0" applyNumberFormat="1" applyFont="1" applyFill="1" applyBorder="1"/>
    <xf numFmtId="165" fontId="1" fillId="24" borderId="42" xfId="0" applyNumberFormat="1" applyFont="1" applyFill="1" applyBorder="1"/>
    <xf numFmtId="165" fontId="1" fillId="0" borderId="35" xfId="45" applyNumberFormat="1" applyFont="1" applyBorder="1"/>
    <xf numFmtId="165" fontId="1" fillId="0" borderId="35" xfId="45" applyNumberFormat="1" applyFont="1" applyFill="1" applyBorder="1"/>
    <xf numFmtId="4" fontId="1" fillId="24" borderId="0" xfId="0" applyNumberFormat="1" applyFont="1" applyFill="1"/>
    <xf numFmtId="165" fontId="1" fillId="0" borderId="63" xfId="45" applyNumberFormat="1" applyFont="1" applyBorder="1"/>
    <xf numFmtId="164" fontId="1" fillId="24" borderId="35" xfId="0" applyNumberFormat="1" applyFont="1" applyFill="1" applyBorder="1"/>
    <xf numFmtId="164" fontId="1" fillId="24" borderId="41" xfId="0" applyNumberFormat="1" applyFont="1" applyFill="1" applyBorder="1"/>
    <xf numFmtId="4" fontId="1" fillId="24" borderId="40" xfId="0" applyNumberFormat="1" applyFont="1" applyFill="1" applyBorder="1"/>
    <xf numFmtId="165" fontId="1" fillId="24" borderId="35" xfId="0" applyNumberFormat="1" applyFont="1" applyFill="1" applyBorder="1"/>
    <xf numFmtId="165" fontId="1" fillId="24" borderId="41" xfId="0" applyNumberFormat="1" applyFont="1" applyFill="1" applyBorder="1"/>
    <xf numFmtId="165" fontId="1" fillId="0" borderId="63" xfId="45" applyNumberFormat="1" applyFont="1" applyFill="1" applyBorder="1"/>
    <xf numFmtId="164" fontId="1" fillId="24" borderId="19" xfId="0" applyNumberFormat="1" applyFont="1" applyFill="1" applyBorder="1"/>
    <xf numFmtId="164" fontId="1" fillId="24" borderId="56" xfId="0" applyNumberFormat="1" applyFont="1" applyFill="1" applyBorder="1"/>
    <xf numFmtId="0" fontId="8" fillId="24" borderId="62" xfId="0" applyFont="1" applyFill="1" applyBorder="1" applyAlignment="1">
      <alignment wrapText="1"/>
    </xf>
    <xf numFmtId="0" fontId="8" fillId="24" borderId="22" xfId="0" applyFont="1" applyFill="1" applyBorder="1" applyAlignment="1">
      <alignment wrapText="1"/>
    </xf>
    <xf numFmtId="0" fontId="8" fillId="24" borderId="32" xfId="0" applyFont="1" applyFill="1" applyBorder="1" applyAlignment="1">
      <alignment horizontal="center" wrapText="1"/>
    </xf>
    <xf numFmtId="0" fontId="8" fillId="24" borderId="61" xfId="0" applyFont="1" applyFill="1" applyBorder="1" applyAlignment="1">
      <alignment horizontal="center" wrapText="1"/>
    </xf>
    <xf numFmtId="0" fontId="3" fillId="24" borderId="32" xfId="0" applyFont="1" applyFill="1" applyBorder="1" applyAlignment="1">
      <alignment horizontal="center"/>
    </xf>
    <xf numFmtId="0" fontId="3" fillId="24" borderId="47" xfId="0" applyFont="1" applyFill="1" applyBorder="1" applyAlignment="1">
      <alignment horizontal="center"/>
    </xf>
    <xf numFmtId="0" fontId="3" fillId="24" borderId="43" xfId="0" applyFont="1" applyFill="1" applyBorder="1" applyAlignment="1">
      <alignment horizontal="center"/>
    </xf>
    <xf numFmtId="0" fontId="4" fillId="24" borderId="49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4" fillId="24" borderId="51" xfId="0" applyFont="1" applyFill="1" applyBorder="1" applyAlignment="1">
      <alignment horizontal="center"/>
    </xf>
    <xf numFmtId="0" fontId="3" fillId="24" borderId="49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3" fillId="24" borderId="51" xfId="0" applyFont="1" applyFill="1" applyBorder="1" applyAlignment="1">
      <alignment horizontal="center"/>
    </xf>
    <xf numFmtId="0" fontId="5" fillId="24" borderId="52" xfId="0" applyFont="1" applyFill="1" applyBorder="1" applyAlignment="1">
      <alignment horizontal="center" vertical="center" wrapText="1"/>
    </xf>
    <xf numFmtId="0" fontId="5" fillId="24" borderId="53" xfId="0" applyFont="1" applyFill="1" applyBorder="1" applyAlignment="1">
      <alignment horizontal="center" vertical="center" wrapText="1"/>
    </xf>
    <xf numFmtId="0" fontId="5" fillId="24" borderId="55" xfId="0" applyFont="1" applyFill="1" applyBorder="1" applyAlignment="1">
      <alignment horizontal="center" vertical="center" wrapText="1"/>
    </xf>
    <xf numFmtId="0" fontId="5" fillId="25" borderId="52" xfId="0" applyFont="1" applyFill="1" applyBorder="1" applyAlignment="1">
      <alignment horizontal="center" vertical="center" wrapText="1"/>
    </xf>
    <xf numFmtId="0" fontId="5" fillId="25" borderId="53" xfId="0" applyFont="1" applyFill="1" applyBorder="1" applyAlignment="1">
      <alignment horizontal="center" vertical="center" wrapText="1"/>
    </xf>
    <xf numFmtId="0" fontId="5" fillId="25" borderId="55" xfId="0" applyFont="1" applyFill="1" applyBorder="1" applyAlignment="1">
      <alignment horizontal="center" vertical="center" wrapText="1"/>
    </xf>
    <xf numFmtId="0" fontId="8" fillId="0" borderId="62" xfId="0" applyFont="1" applyFill="1" applyBorder="1" applyAlignment="1">
      <alignment wrapText="1"/>
    </xf>
    <xf numFmtId="0" fontId="8" fillId="0" borderId="22" xfId="0" applyFont="1" applyFill="1" applyBorder="1" applyAlignment="1">
      <alignment wrapText="1"/>
    </xf>
    <xf numFmtId="0" fontId="8" fillId="24" borderId="10" xfId="0" applyFont="1" applyFill="1" applyBorder="1" applyAlignment="1">
      <alignment horizontal="center" wrapText="1"/>
    </xf>
    <xf numFmtId="0" fontId="8" fillId="24" borderId="13" xfId="0" applyFont="1" applyFill="1" applyBorder="1" applyAlignment="1">
      <alignment horizontal="center" wrapText="1"/>
    </xf>
    <xf numFmtId="0" fontId="8" fillId="24" borderId="10" xfId="0" applyFont="1" applyFill="1" applyBorder="1" applyAlignment="1">
      <alignment wrapText="1"/>
    </xf>
    <xf numFmtId="0" fontId="8" fillId="24" borderId="13" xfId="0" applyFont="1" applyFill="1" applyBorder="1" applyAlignment="1">
      <alignment wrapText="1"/>
    </xf>
  </cellXfs>
  <cellStyles count="46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Normalny 2" xfId="45"/>
    <cellStyle name="Normalny_Arkusz1" xfId="35"/>
    <cellStyle name="Normalny_Fundusz Gwarantowany" xfId="36"/>
    <cellStyle name="Obliczenia" xfId="37" builtinId="22" customBuiltin="1"/>
    <cellStyle name="Procentowy" xfId="38" builtinId="5"/>
    <cellStyle name="Suma" xfId="39" builtinId="25" customBuiltin="1"/>
    <cellStyle name="Tekst objaśnienia" xfId="40" builtinId="53" customBuiltin="1"/>
    <cellStyle name="Tekst ostrzeżenia" xfId="41" builtinId="11" customBuiltin="1"/>
    <cellStyle name="Tytuł" xfId="42" builtinId="15" customBuiltin="1"/>
    <cellStyle name="Uwaga" xfId="43" builtinId="10" customBuiltin="1"/>
    <cellStyle name="Złe" xfId="44" builtinId="27" customBuiltin="1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38" Type="http://schemas.openxmlformats.org/officeDocument/2006/relationships/worksheet" Target="worksheets/sheet138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28" Type="http://schemas.openxmlformats.org/officeDocument/2006/relationships/worksheet" Target="worksheets/sheet128.xml"/><Relationship Id="rId144" Type="http://schemas.openxmlformats.org/officeDocument/2006/relationships/styles" Target="styles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34" Type="http://schemas.openxmlformats.org/officeDocument/2006/relationships/worksheet" Target="worksheets/sheet134.xml"/><Relationship Id="rId139" Type="http://schemas.openxmlformats.org/officeDocument/2006/relationships/worksheet" Target="worksheets/sheet13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16" Type="http://schemas.openxmlformats.org/officeDocument/2006/relationships/worksheet" Target="worksheets/sheet116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137" Type="http://schemas.openxmlformats.org/officeDocument/2006/relationships/worksheet" Target="worksheets/sheet13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40" Type="http://schemas.openxmlformats.org/officeDocument/2006/relationships/worksheet" Target="worksheets/sheet140.xml"/><Relationship Id="rId14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43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2.bin"/></Relationships>
</file>

<file path=xl/worksheets/_rels/sheet1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4.bin"/></Relationships>
</file>

<file path=xl/worksheets/_rels/sheet1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5.bin"/></Relationships>
</file>

<file path=xl/worksheets/_rels/sheet1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6.bin"/></Relationships>
</file>

<file path=xl/worksheets/_rels/sheet1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7.bin"/></Relationships>
</file>

<file path=xl/worksheets/_rels/sheet1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8.bin"/></Relationships>
</file>

<file path=xl/worksheets/_rels/sheet1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9.bin"/></Relationships>
</file>

<file path=xl/worksheets/_rels/sheet1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0.bin"/></Relationships>
</file>

<file path=xl/worksheets/_rels/sheet1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8"/>
  <sheetViews>
    <sheetView tabSelected="1" zoomScaleNormal="100" workbookViewId="0">
      <selection activeCell="E50" sqref="E50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8.7109375" customWidth="1"/>
    <col min="7" max="7" width="12.28515625" bestFit="1" customWidth="1"/>
    <col min="8" max="8" width="12.7109375" bestFit="1" customWidth="1"/>
    <col min="9" max="9" width="18.2851562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107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64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322187692.69</v>
      </c>
      <c r="E9" s="27">
        <f>E10+E11+E12+E13</f>
        <v>322519341.66000003</v>
      </c>
    </row>
    <row r="10" spans="2:5">
      <c r="B10" s="15" t="s">
        <v>6</v>
      </c>
      <c r="C10" s="155" t="s">
        <v>7</v>
      </c>
      <c r="D10" s="17">
        <v>321918358.32999998</v>
      </c>
      <c r="E10" s="300">
        <f>241526785+75927935.44+4940840.18</f>
        <v>322395560.62</v>
      </c>
    </row>
    <row r="11" spans="2:5">
      <c r="B11" s="15" t="s">
        <v>8</v>
      </c>
      <c r="C11" s="155" t="s">
        <v>9</v>
      </c>
      <c r="D11" s="17">
        <v>460.18</v>
      </c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>
        <f>D14</f>
        <v>268874.18</v>
      </c>
      <c r="E13" s="300">
        <f>E14</f>
        <v>123781.04</v>
      </c>
    </row>
    <row r="14" spans="2:5">
      <c r="B14" s="15" t="s">
        <v>14</v>
      </c>
      <c r="C14" s="155" t="s">
        <v>15</v>
      </c>
      <c r="D14" s="17">
        <v>268874.18</v>
      </c>
      <c r="E14" s="300">
        <v>123781.04</v>
      </c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D17+D18+D19</f>
        <v>526114.62</v>
      </c>
      <c r="E16" s="27">
        <f>E17+E18+E19</f>
        <v>546495.16</v>
      </c>
    </row>
    <row r="17" spans="2:9">
      <c r="B17" s="15" t="s">
        <v>6</v>
      </c>
      <c r="C17" s="155" t="s">
        <v>15</v>
      </c>
      <c r="D17" s="83">
        <v>526114.62</v>
      </c>
      <c r="E17" s="303">
        <v>546495.16</v>
      </c>
    </row>
    <row r="18" spans="2:9" ht="25.5">
      <c r="B18" s="15" t="s">
        <v>8</v>
      </c>
      <c r="C18" s="155" t="s">
        <v>20</v>
      </c>
      <c r="D18" s="17"/>
      <c r="E18" s="300"/>
    </row>
    <row r="19" spans="2:9" ht="13.5" thickBot="1">
      <c r="B19" s="19" t="s">
        <v>10</v>
      </c>
      <c r="C19" s="156" t="s">
        <v>21</v>
      </c>
      <c r="D19" s="18"/>
      <c r="E19" s="304"/>
    </row>
    <row r="20" spans="2:9" ht="13.5" thickBot="1">
      <c r="B20" s="327" t="s">
        <v>22</v>
      </c>
      <c r="C20" s="328"/>
      <c r="D20" s="20">
        <f>D9-D16</f>
        <v>321661578.06999999</v>
      </c>
      <c r="E20" s="138">
        <f>E9-E16</f>
        <v>321972846.5</v>
      </c>
      <c r="F20" s="210"/>
    </row>
    <row r="21" spans="2:9" ht="13.5" thickBot="1">
      <c r="B21" s="3"/>
      <c r="C21" s="21"/>
      <c r="D21" s="22"/>
      <c r="E21" s="22"/>
    </row>
    <row r="22" spans="2:9" ht="16.5" thickBot="1">
      <c r="B22" s="5"/>
      <c r="C22" s="6" t="s">
        <v>23</v>
      </c>
      <c r="D22" s="23"/>
      <c r="E22" s="24"/>
    </row>
    <row r="23" spans="2:9" ht="13.5" thickBot="1">
      <c r="B23" s="9"/>
      <c r="C23" s="10" t="s">
        <v>3</v>
      </c>
      <c r="D23" s="198" t="s">
        <v>127</v>
      </c>
      <c r="E23" s="81" t="s">
        <v>136</v>
      </c>
    </row>
    <row r="24" spans="2:9" ht="13.5" thickBot="1">
      <c r="B24" s="25" t="s">
        <v>24</v>
      </c>
      <c r="C24" s="26" t="s">
        <v>25</v>
      </c>
      <c r="D24" s="221">
        <v>321124749.15999997</v>
      </c>
      <c r="E24" s="27">
        <f>D20</f>
        <v>321661578.06999999</v>
      </c>
    </row>
    <row r="25" spans="2:9">
      <c r="B25" s="25" t="s">
        <v>26</v>
      </c>
      <c r="C25" s="26" t="s">
        <v>27</v>
      </c>
      <c r="D25" s="221">
        <v>-2471903.39</v>
      </c>
      <c r="E25" s="228">
        <v>-2282540.73</v>
      </c>
      <c r="F25" s="210"/>
      <c r="G25" s="210"/>
      <c r="H25" s="210"/>
      <c r="I25" s="210"/>
    </row>
    <row r="26" spans="2:9">
      <c r="B26" s="28" t="s">
        <v>28</v>
      </c>
      <c r="C26" s="29" t="s">
        <v>29</v>
      </c>
      <c r="D26" s="222">
        <v>57479014.630000003</v>
      </c>
      <c r="E26" s="229">
        <v>54116162.689999998</v>
      </c>
      <c r="F26" s="210"/>
      <c r="G26" s="210"/>
      <c r="H26" s="210"/>
      <c r="I26" s="309"/>
    </row>
    <row r="27" spans="2:9">
      <c r="B27" s="30" t="s">
        <v>6</v>
      </c>
      <c r="C27" s="16" t="s">
        <v>30</v>
      </c>
      <c r="D27" s="223">
        <v>50526750.850000001</v>
      </c>
      <c r="E27" s="230">
        <v>49113191.049999997</v>
      </c>
      <c r="F27" s="210"/>
      <c r="G27" s="210"/>
      <c r="H27" s="210"/>
      <c r="I27" s="210"/>
    </row>
    <row r="28" spans="2:9">
      <c r="B28" s="30" t="s">
        <v>8</v>
      </c>
      <c r="C28" s="16" t="s">
        <v>31</v>
      </c>
      <c r="D28" s="223"/>
      <c r="E28" s="230"/>
      <c r="F28" s="210"/>
      <c r="G28" s="210"/>
      <c r="H28" s="210"/>
      <c r="I28" s="210"/>
    </row>
    <row r="29" spans="2:9">
      <c r="B29" s="30" t="s">
        <v>10</v>
      </c>
      <c r="C29" s="16" t="s">
        <v>32</v>
      </c>
      <c r="D29" s="223">
        <v>6952263.7800000003</v>
      </c>
      <c r="E29" s="230">
        <v>5002971.6399999997</v>
      </c>
      <c r="F29" s="210"/>
      <c r="G29" s="210"/>
      <c r="H29" s="210"/>
      <c r="I29" s="210"/>
    </row>
    <row r="30" spans="2:9">
      <c r="B30" s="28" t="s">
        <v>33</v>
      </c>
      <c r="C30" s="31" t="s">
        <v>34</v>
      </c>
      <c r="D30" s="222">
        <v>59950918.020000003</v>
      </c>
      <c r="E30" s="229">
        <v>56398703.420000002</v>
      </c>
      <c r="F30" s="210"/>
      <c r="G30" s="210"/>
      <c r="H30" s="210"/>
      <c r="I30" s="309"/>
    </row>
    <row r="31" spans="2:9">
      <c r="B31" s="30" t="s">
        <v>6</v>
      </c>
      <c r="C31" s="16" t="s">
        <v>35</v>
      </c>
      <c r="D31" s="223">
        <v>46356403.760000005</v>
      </c>
      <c r="E31" s="230">
        <v>46917319.090000004</v>
      </c>
      <c r="F31" s="210"/>
      <c r="G31" s="210"/>
      <c r="H31" s="210"/>
      <c r="I31" s="210"/>
    </row>
    <row r="32" spans="2:9">
      <c r="B32" s="30" t="s">
        <v>8</v>
      </c>
      <c r="C32" s="16" t="s">
        <v>36</v>
      </c>
      <c r="D32" s="223"/>
      <c r="E32" s="230"/>
      <c r="F32" s="210"/>
      <c r="G32" s="210"/>
      <c r="H32" s="210"/>
      <c r="I32" s="210"/>
    </row>
    <row r="33" spans="2:9">
      <c r="B33" s="30" t="s">
        <v>10</v>
      </c>
      <c r="C33" s="16" t="s">
        <v>37</v>
      </c>
      <c r="D33" s="223">
        <v>7095040.5</v>
      </c>
      <c r="E33" s="230">
        <v>5905707.1699999999</v>
      </c>
      <c r="F33" s="210"/>
      <c r="G33" s="210"/>
      <c r="H33" s="210"/>
      <c r="I33" s="210"/>
    </row>
    <row r="34" spans="2:9">
      <c r="B34" s="30" t="s">
        <v>12</v>
      </c>
      <c r="C34" s="16" t="s">
        <v>38</v>
      </c>
      <c r="D34" s="223"/>
      <c r="E34" s="230"/>
      <c r="F34" s="210"/>
      <c r="G34" s="210"/>
      <c r="H34" s="210"/>
      <c r="I34" s="210"/>
    </row>
    <row r="35" spans="2:9" ht="25.5">
      <c r="B35" s="30" t="s">
        <v>39</v>
      </c>
      <c r="C35" s="16" t="s">
        <v>40</v>
      </c>
      <c r="D35" s="223"/>
      <c r="E35" s="230"/>
      <c r="F35" s="210"/>
      <c r="G35" s="210"/>
      <c r="H35" s="210"/>
      <c r="I35" s="210"/>
    </row>
    <row r="36" spans="2:9">
      <c r="B36" s="30" t="s">
        <v>41</v>
      </c>
      <c r="C36" s="16" t="s">
        <v>42</v>
      </c>
      <c r="D36" s="223"/>
      <c r="E36" s="230"/>
      <c r="F36" s="210"/>
      <c r="G36" s="210"/>
      <c r="H36" s="210"/>
      <c r="I36" s="210"/>
    </row>
    <row r="37" spans="2:9" ht="13.5" thickBot="1">
      <c r="B37" s="32" t="s">
        <v>43</v>
      </c>
      <c r="C37" s="33" t="s">
        <v>44</v>
      </c>
      <c r="D37" s="223">
        <v>6499473.7599999998</v>
      </c>
      <c r="E37" s="230">
        <v>3575677.16</v>
      </c>
      <c r="F37" s="210"/>
      <c r="G37" s="210"/>
      <c r="H37" s="210"/>
      <c r="I37" s="210"/>
    </row>
    <row r="38" spans="2:9">
      <c r="B38" s="25" t="s">
        <v>45</v>
      </c>
      <c r="C38" s="26" t="s">
        <v>46</v>
      </c>
      <c r="D38" s="221">
        <v>3008732.3</v>
      </c>
      <c r="E38" s="27">
        <v>2593809.16</v>
      </c>
    </row>
    <row r="39" spans="2:9" ht="13.5" thickBot="1">
      <c r="B39" s="34" t="s">
        <v>47</v>
      </c>
      <c r="C39" s="35" t="s">
        <v>48</v>
      </c>
      <c r="D39" s="224">
        <v>321661578.06999999</v>
      </c>
      <c r="E39" s="217">
        <f>E24+E25+E38</f>
        <v>321972846.5</v>
      </c>
      <c r="F39" s="210"/>
    </row>
    <row r="40" spans="2:9" ht="13.5" thickBot="1">
      <c r="B40" s="36"/>
      <c r="C40" s="37"/>
      <c r="D40" s="275"/>
      <c r="E40" s="38"/>
    </row>
    <row r="41" spans="2:9" ht="16.5" thickBot="1">
      <c r="B41" s="5"/>
      <c r="C41" s="39" t="s">
        <v>49</v>
      </c>
      <c r="D41" s="7"/>
      <c r="E41" s="8"/>
    </row>
    <row r="42" spans="2:9" ht="13.5" thickBot="1">
      <c r="B42" s="9"/>
      <c r="C42" s="84" t="s">
        <v>50</v>
      </c>
      <c r="D42" s="225" t="s">
        <v>127</v>
      </c>
      <c r="E42" s="81" t="s">
        <v>136</v>
      </c>
    </row>
    <row r="43" spans="2:9">
      <c r="B43" s="41" t="s">
        <v>28</v>
      </c>
      <c r="C43" s="42" t="s">
        <v>51</v>
      </c>
      <c r="D43" s="201"/>
      <c r="E43" s="78"/>
    </row>
    <row r="44" spans="2:9">
      <c r="B44" s="44" t="s">
        <v>6</v>
      </c>
      <c r="C44" s="45" t="s">
        <v>52</v>
      </c>
      <c r="D44" s="202">
        <v>14602953.8661</v>
      </c>
      <c r="E44" s="299">
        <v>14492515.8246</v>
      </c>
    </row>
    <row r="45" spans="2:9" ht="13.5" thickBot="1">
      <c r="B45" s="46" t="s">
        <v>8</v>
      </c>
      <c r="C45" s="47" t="s">
        <v>53</v>
      </c>
      <c r="D45" s="203">
        <v>14492515.8246</v>
      </c>
      <c r="E45" s="310">
        <v>14393933.256100001</v>
      </c>
    </row>
    <row r="46" spans="2:9">
      <c r="B46" s="41" t="s">
        <v>33</v>
      </c>
      <c r="C46" s="42" t="s">
        <v>54</v>
      </c>
      <c r="D46" s="226"/>
      <c r="E46" s="311"/>
    </row>
    <row r="47" spans="2:9">
      <c r="B47" s="44" t="s">
        <v>6</v>
      </c>
      <c r="C47" s="45" t="s">
        <v>52</v>
      </c>
      <c r="D47" s="227">
        <v>21.990400000000001</v>
      </c>
      <c r="E47" s="312">
        <v>22.195</v>
      </c>
    </row>
    <row r="48" spans="2:9">
      <c r="B48" s="44" t="s">
        <v>8</v>
      </c>
      <c r="C48" s="45" t="s">
        <v>55</v>
      </c>
      <c r="D48" s="227">
        <v>21.913399999999999</v>
      </c>
      <c r="E48" s="313">
        <v>21.980699999999999</v>
      </c>
      <c r="H48" s="154"/>
    </row>
    <row r="49" spans="2:5">
      <c r="B49" s="44" t="s">
        <v>10</v>
      </c>
      <c r="C49" s="45" t="s">
        <v>56</v>
      </c>
      <c r="D49" s="227">
        <v>22.2104</v>
      </c>
      <c r="E49" s="313">
        <v>22.380199999999999</v>
      </c>
    </row>
    <row r="50" spans="2:5" ht="13.5" thickBot="1">
      <c r="B50" s="46" t="s">
        <v>12</v>
      </c>
      <c r="C50" s="47" t="s">
        <v>53</v>
      </c>
      <c r="D50" s="276">
        <v>22.195013064800001</v>
      </c>
      <c r="E50" s="314" t="s">
        <v>244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322395560.62</v>
      </c>
      <c r="E54" s="55">
        <f>E55+E65</f>
        <v>1.0013128874828889</v>
      </c>
    </row>
    <row r="55" spans="2:5" ht="25.5">
      <c r="B55" s="56" t="s">
        <v>6</v>
      </c>
      <c r="C55" s="57" t="s">
        <v>62</v>
      </c>
      <c r="D55" s="58">
        <f>241526785+4940840.18</f>
        <v>246467625.18000001</v>
      </c>
      <c r="E55" s="59">
        <f>D55/E20</f>
        <v>0.76549195952149962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v>0</v>
      </c>
      <c r="E60" s="65">
        <v>0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75927935.439999998</v>
      </c>
      <c r="E65" s="61">
        <f>D65/E20</f>
        <v>0.23582092796138943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123781.04</v>
      </c>
      <c r="E69" s="55">
        <f>D69/E20</f>
        <v>3.8444558709083561E-4</v>
      </c>
    </row>
    <row r="70" spans="2:5" ht="13.5" thickBot="1">
      <c r="B70" s="41" t="s">
        <v>84</v>
      </c>
      <c r="C70" s="42" t="s">
        <v>85</v>
      </c>
      <c r="D70" s="43">
        <v>546495.16</v>
      </c>
      <c r="E70" s="55">
        <f>D70/E20</f>
        <v>1.6973330699798625E-3</v>
      </c>
    </row>
    <row r="71" spans="2:5">
      <c r="B71" s="41" t="s">
        <v>86</v>
      </c>
      <c r="C71" s="42" t="s">
        <v>87</v>
      </c>
      <c r="D71" s="43">
        <f>D54+D69+D68-D70</f>
        <v>321972846.5</v>
      </c>
      <c r="E71" s="74">
        <f>E54+E69-E70</f>
        <v>1</v>
      </c>
    </row>
    <row r="72" spans="2:5">
      <c r="B72" s="44" t="s">
        <v>6</v>
      </c>
      <c r="C72" s="45" t="s">
        <v>88</v>
      </c>
      <c r="D72" s="60">
        <f>D71</f>
        <v>321972846.5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47244094488188981" right="0.74803149606299213" top="0.47244094488188981" bottom="0.47244094488188981" header="0.51181102362204722" footer="0.51181102362204722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E44" sqref="E44:E50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7" width="11.7109375" bestFit="1" customWidth="1"/>
    <col min="8" max="8" width="13.2851562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125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43" t="s">
        <v>127</v>
      </c>
      <c r="E8" s="81" t="s">
        <v>136</v>
      </c>
    </row>
    <row r="9" spans="2:5">
      <c r="B9" s="13" t="s">
        <v>4</v>
      </c>
      <c r="C9" s="14" t="s">
        <v>5</v>
      </c>
      <c r="D9" s="157">
        <f>D10+D13+D11</f>
        <v>3273308.82</v>
      </c>
      <c r="E9" s="27">
        <f>E10+E13+E11</f>
        <v>9766219.6099999994</v>
      </c>
    </row>
    <row r="10" spans="2:5">
      <c r="B10" s="15" t="s">
        <v>6</v>
      </c>
      <c r="C10" s="155" t="s">
        <v>7</v>
      </c>
      <c r="D10" s="17">
        <v>3263449.9</v>
      </c>
      <c r="E10" s="300">
        <f>9591644.36+150189.4</f>
        <v>9741833.7599999998</v>
      </c>
    </row>
    <row r="11" spans="2:5">
      <c r="B11" s="15" t="s">
        <v>8</v>
      </c>
      <c r="C11" s="155" t="s">
        <v>9</v>
      </c>
      <c r="D11" s="17">
        <v>48.6</v>
      </c>
      <c r="E11" s="300">
        <v>0.16</v>
      </c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>
        <f>D14</f>
        <v>9810.32</v>
      </c>
      <c r="E13" s="300">
        <f>E14</f>
        <v>24385.69</v>
      </c>
    </row>
    <row r="14" spans="2:5">
      <c r="B14" s="15" t="s">
        <v>14</v>
      </c>
      <c r="C14" s="155" t="s">
        <v>15</v>
      </c>
      <c r="D14" s="17">
        <v>9810.32</v>
      </c>
      <c r="E14" s="300">
        <v>24385.69</v>
      </c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</f>
        <v>18367.73</v>
      </c>
      <c r="E16" s="27">
        <f>E17</f>
        <v>4159.09</v>
      </c>
    </row>
    <row r="17" spans="2:8">
      <c r="B17" s="15" t="s">
        <v>6</v>
      </c>
      <c r="C17" s="155" t="s">
        <v>15</v>
      </c>
      <c r="D17" s="83">
        <v>18367.73</v>
      </c>
      <c r="E17" s="303">
        <v>4159.09</v>
      </c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3254941.09</v>
      </c>
      <c r="E20" s="138">
        <f>E9-E16</f>
        <v>9762060.5199999996</v>
      </c>
      <c r="F20" s="154"/>
    </row>
    <row r="21" spans="2:8" ht="13.5" thickBot="1">
      <c r="B21" s="3"/>
      <c r="C21" s="21"/>
      <c r="D21" s="22"/>
      <c r="E21" s="22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1" t="s">
        <v>127</v>
      </c>
      <c r="E23" s="12" t="s">
        <v>136</v>
      </c>
    </row>
    <row r="24" spans="2:8" ht="13.5" thickBot="1">
      <c r="B24" s="25" t="s">
        <v>24</v>
      </c>
      <c r="C24" s="26" t="s">
        <v>25</v>
      </c>
      <c r="D24" s="139">
        <v>964386.21000000008</v>
      </c>
      <c r="E24" s="27">
        <f>D20</f>
        <v>3254941.09</v>
      </c>
    </row>
    <row r="25" spans="2:8">
      <c r="B25" s="25" t="s">
        <v>26</v>
      </c>
      <c r="C25" s="26" t="s">
        <v>27</v>
      </c>
      <c r="D25" s="139">
        <v>2218329.63</v>
      </c>
      <c r="E25" s="228">
        <v>6311361.54</v>
      </c>
      <c r="F25" s="210"/>
      <c r="G25" s="210"/>
      <c r="H25" s="210"/>
    </row>
    <row r="26" spans="2:8">
      <c r="B26" s="28" t="s">
        <v>28</v>
      </c>
      <c r="C26" s="29" t="s">
        <v>29</v>
      </c>
      <c r="D26" s="140">
        <v>4715502.9800000004</v>
      </c>
      <c r="E26" s="229">
        <v>10229169.34</v>
      </c>
      <c r="F26" s="210"/>
      <c r="G26" s="210"/>
      <c r="H26" s="210"/>
    </row>
    <row r="27" spans="2:8">
      <c r="B27" s="30" t="s">
        <v>6</v>
      </c>
      <c r="C27" s="16" t="s">
        <v>30</v>
      </c>
      <c r="D27" s="141">
        <v>1406861.67</v>
      </c>
      <c r="E27" s="230">
        <v>4053610.87</v>
      </c>
      <c r="F27" s="210"/>
      <c r="G27" s="210"/>
      <c r="H27" s="210"/>
    </row>
    <row r="28" spans="2:8">
      <c r="B28" s="30" t="s">
        <v>8</v>
      </c>
      <c r="C28" s="16" t="s">
        <v>31</v>
      </c>
      <c r="D28" s="141"/>
      <c r="E28" s="230"/>
      <c r="F28" s="210"/>
      <c r="G28" s="210"/>
      <c r="H28" s="210"/>
    </row>
    <row r="29" spans="2:8">
      <c r="B29" s="30" t="s">
        <v>10</v>
      </c>
      <c r="C29" s="16" t="s">
        <v>32</v>
      </c>
      <c r="D29" s="141">
        <v>3308641.31</v>
      </c>
      <c r="E29" s="230">
        <v>6175558.4700000007</v>
      </c>
      <c r="F29" s="210"/>
      <c r="G29" s="210"/>
      <c r="H29" s="210"/>
    </row>
    <row r="30" spans="2:8">
      <c r="B30" s="28" t="s">
        <v>33</v>
      </c>
      <c r="C30" s="31" t="s">
        <v>34</v>
      </c>
      <c r="D30" s="140">
        <v>2497173.35</v>
      </c>
      <c r="E30" s="229">
        <v>3917807.8</v>
      </c>
      <c r="F30" s="210"/>
      <c r="G30" s="210"/>
      <c r="H30" s="210"/>
    </row>
    <row r="31" spans="2:8">
      <c r="B31" s="30" t="s">
        <v>6</v>
      </c>
      <c r="C31" s="16" t="s">
        <v>35</v>
      </c>
      <c r="D31" s="141">
        <v>452879.08</v>
      </c>
      <c r="E31" s="230">
        <v>1846954.88</v>
      </c>
      <c r="F31" s="210"/>
      <c r="G31" s="210"/>
      <c r="H31" s="210"/>
    </row>
    <row r="32" spans="2:8">
      <c r="B32" s="30" t="s">
        <v>8</v>
      </c>
      <c r="C32" s="16" t="s">
        <v>36</v>
      </c>
      <c r="D32" s="141"/>
      <c r="E32" s="230"/>
      <c r="F32" s="210"/>
      <c r="G32" s="210"/>
      <c r="H32" s="210"/>
    </row>
    <row r="33" spans="2:8">
      <c r="B33" s="30" t="s">
        <v>10</v>
      </c>
      <c r="C33" s="16" t="s">
        <v>37</v>
      </c>
      <c r="D33" s="141">
        <v>164110.54</v>
      </c>
      <c r="E33" s="230">
        <v>254758.71000000002</v>
      </c>
      <c r="F33" s="210"/>
      <c r="G33" s="210"/>
      <c r="H33" s="210"/>
    </row>
    <row r="34" spans="2:8">
      <c r="B34" s="30" t="s">
        <v>12</v>
      </c>
      <c r="C34" s="16" t="s">
        <v>38</v>
      </c>
      <c r="D34" s="141"/>
      <c r="E34" s="230"/>
      <c r="F34" s="210"/>
      <c r="G34" s="210"/>
      <c r="H34" s="210"/>
    </row>
    <row r="35" spans="2:8" ht="25.5">
      <c r="B35" s="30" t="s">
        <v>39</v>
      </c>
      <c r="C35" s="16" t="s">
        <v>40</v>
      </c>
      <c r="D35" s="141"/>
      <c r="E35" s="230"/>
      <c r="F35" s="210"/>
      <c r="G35" s="210"/>
      <c r="H35" s="210"/>
    </row>
    <row r="36" spans="2:8">
      <c r="B36" s="30" t="s">
        <v>41</v>
      </c>
      <c r="C36" s="16" t="s">
        <v>42</v>
      </c>
      <c r="D36" s="141"/>
      <c r="E36" s="230"/>
      <c r="F36" s="210"/>
      <c r="G36" s="210"/>
      <c r="H36" s="210"/>
    </row>
    <row r="37" spans="2:8" ht="13.5" thickBot="1">
      <c r="B37" s="32" t="s">
        <v>43</v>
      </c>
      <c r="C37" s="33" t="s">
        <v>44</v>
      </c>
      <c r="D37" s="141">
        <v>1880183.73</v>
      </c>
      <c r="E37" s="230">
        <v>1816094.21</v>
      </c>
      <c r="F37" s="210"/>
      <c r="G37" s="210"/>
      <c r="H37" s="210"/>
    </row>
    <row r="38" spans="2:8">
      <c r="B38" s="25" t="s">
        <v>45</v>
      </c>
      <c r="C38" s="26" t="s">
        <v>46</v>
      </c>
      <c r="D38" s="139">
        <v>72225.25</v>
      </c>
      <c r="E38" s="27">
        <v>195757.89</v>
      </c>
    </row>
    <row r="39" spans="2:8" ht="13.5" thickBot="1">
      <c r="B39" s="34" t="s">
        <v>47</v>
      </c>
      <c r="C39" s="35" t="s">
        <v>48</v>
      </c>
      <c r="D39" s="142">
        <v>3254941.09</v>
      </c>
      <c r="E39" s="217">
        <f>E24+E25+E38</f>
        <v>9762060.5199999996</v>
      </c>
      <c r="F39" s="210"/>
    </row>
    <row r="40" spans="2:8" ht="13.5" thickBot="1">
      <c r="B40" s="36"/>
      <c r="C40" s="37"/>
      <c r="D40" s="38"/>
      <c r="E40" s="38"/>
    </row>
    <row r="41" spans="2:8" ht="16.5" thickBot="1">
      <c r="B41" s="5"/>
      <c r="C41" s="39" t="s">
        <v>49</v>
      </c>
      <c r="D41" s="7"/>
      <c r="E41" s="8"/>
    </row>
    <row r="42" spans="2:8" ht="13.5" thickBot="1">
      <c r="B42" s="9"/>
      <c r="C42" s="40" t="s">
        <v>50</v>
      </c>
      <c r="D42" s="11" t="s">
        <v>127</v>
      </c>
      <c r="E42" s="12" t="s">
        <v>136</v>
      </c>
    </row>
    <row r="43" spans="2:8">
      <c r="B43" s="41" t="s">
        <v>28</v>
      </c>
      <c r="C43" s="42" t="s">
        <v>51</v>
      </c>
      <c r="D43" s="43"/>
      <c r="E43" s="144"/>
    </row>
    <row r="44" spans="2:8">
      <c r="B44" s="44" t="s">
        <v>6</v>
      </c>
      <c r="C44" s="45" t="s">
        <v>52</v>
      </c>
      <c r="D44" s="145">
        <v>95905.152199999997</v>
      </c>
      <c r="E44" s="319">
        <v>314410.842</v>
      </c>
    </row>
    <row r="45" spans="2:8" ht="13.5" thickBot="1">
      <c r="B45" s="46" t="s">
        <v>8</v>
      </c>
      <c r="C45" s="47" t="s">
        <v>53</v>
      </c>
      <c r="D45" s="147">
        <v>314410.842</v>
      </c>
      <c r="E45" s="320">
        <v>915590.06240000005</v>
      </c>
    </row>
    <row r="46" spans="2:8">
      <c r="B46" s="41" t="s">
        <v>33</v>
      </c>
      <c r="C46" s="42" t="s">
        <v>54</v>
      </c>
      <c r="D46" s="149"/>
      <c r="E46" s="321"/>
    </row>
    <row r="47" spans="2:8">
      <c r="B47" s="44" t="s">
        <v>6</v>
      </c>
      <c r="C47" s="45" t="s">
        <v>52</v>
      </c>
      <c r="D47" s="151">
        <v>10.0556</v>
      </c>
      <c r="E47" s="322">
        <v>10.352499999999999</v>
      </c>
      <c r="G47" s="154"/>
    </row>
    <row r="48" spans="2:8">
      <c r="B48" s="44" t="s">
        <v>8</v>
      </c>
      <c r="C48" s="45" t="s">
        <v>55</v>
      </c>
      <c r="D48" s="214">
        <v>10.255000000000001</v>
      </c>
      <c r="E48" s="318">
        <v>10.3452</v>
      </c>
    </row>
    <row r="49" spans="2:5">
      <c r="B49" s="44" t="s">
        <v>10</v>
      </c>
      <c r="C49" s="45" t="s">
        <v>56</v>
      </c>
      <c r="D49" s="151">
        <v>10.352499999999999</v>
      </c>
      <c r="E49" s="318">
        <v>10.6656</v>
      </c>
    </row>
    <row r="50" spans="2:5" ht="13.5" thickBot="1">
      <c r="B50" s="46" t="s">
        <v>12</v>
      </c>
      <c r="C50" s="47" t="s">
        <v>53</v>
      </c>
      <c r="D50" s="278">
        <v>10.35250905</v>
      </c>
      <c r="E50" s="323">
        <v>10.6620428954974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D60+D65</f>
        <v>9741833.7599999998</v>
      </c>
      <c r="E54" s="55">
        <f>E60+E65</f>
        <v>0.99792802349887499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v>9591644.3599999994</v>
      </c>
      <c r="E60" s="65">
        <f>D60/E20</f>
        <v>0.98254301336783767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150189.4</v>
      </c>
      <c r="E65" s="61">
        <f>D65/E20</f>
        <v>1.5385010131037376E-2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0.16</v>
      </c>
      <c r="E68" s="74">
        <f>D68/E20</f>
        <v>1.6389982388677099E-8</v>
      </c>
    </row>
    <row r="69" spans="2:5" ht="13.5" thickBot="1">
      <c r="B69" s="41" t="s">
        <v>82</v>
      </c>
      <c r="C69" s="42" t="s">
        <v>83</v>
      </c>
      <c r="D69" s="43">
        <f>E13</f>
        <v>24385.69</v>
      </c>
      <c r="E69" s="152">
        <f>D69/E20</f>
        <v>2.49800643522337E-3</v>
      </c>
    </row>
    <row r="70" spans="2:5" ht="13.5" thickBot="1">
      <c r="B70" s="41" t="s">
        <v>84</v>
      </c>
      <c r="C70" s="42" t="s">
        <v>85</v>
      </c>
      <c r="D70" s="43">
        <f>E16</f>
        <v>4159.09</v>
      </c>
      <c r="E70" s="153">
        <f>D70/E20</f>
        <v>4.2604632408076902E-4</v>
      </c>
    </row>
    <row r="71" spans="2:5">
      <c r="B71" s="41" t="s">
        <v>86</v>
      </c>
      <c r="C71" s="42" t="s">
        <v>87</v>
      </c>
      <c r="D71" s="43">
        <f>D54+D69+D68-D70</f>
        <v>9762060.5199999996</v>
      </c>
      <c r="E71" s="74">
        <f>E54+E69-E70</f>
        <v>0.99999998361001763</v>
      </c>
    </row>
    <row r="72" spans="2:5">
      <c r="B72" s="44" t="s">
        <v>6</v>
      </c>
      <c r="C72" s="45" t="s">
        <v>88</v>
      </c>
      <c r="D72" s="60">
        <f>D71</f>
        <v>9762060.5199999996</v>
      </c>
      <c r="E72" s="61">
        <f>E71</f>
        <v>0.99999998361001763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0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H45" sqref="H45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207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46200.09</v>
      </c>
      <c r="E9" s="27">
        <f>E10+E11+E12+E13</f>
        <v>137554.53</v>
      </c>
    </row>
    <row r="10" spans="2:5">
      <c r="B10" s="15" t="s">
        <v>6</v>
      </c>
      <c r="C10" s="155" t="s">
        <v>7</v>
      </c>
      <c r="D10" s="17">
        <v>46200.09</v>
      </c>
      <c r="E10" s="300">
        <v>137554.53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46200.09</v>
      </c>
      <c r="E20" s="138">
        <f>E9-E16</f>
        <v>137554.53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34874.379999999997</v>
      </c>
      <c r="E24" s="27">
        <f>D20</f>
        <v>46200.09</v>
      </c>
    </row>
    <row r="25" spans="2:7">
      <c r="B25" s="25" t="s">
        <v>26</v>
      </c>
      <c r="C25" s="26" t="s">
        <v>27</v>
      </c>
      <c r="D25" s="166">
        <v>9985.2999999999993</v>
      </c>
      <c r="E25" s="228">
        <v>91801.569999999992</v>
      </c>
      <c r="F25" s="90"/>
    </row>
    <row r="26" spans="2:7">
      <c r="B26" s="28" t="s">
        <v>28</v>
      </c>
      <c r="C26" s="29" t="s">
        <v>29</v>
      </c>
      <c r="D26" s="168">
        <v>17993.48</v>
      </c>
      <c r="E26" s="229">
        <v>117853.98</v>
      </c>
    </row>
    <row r="27" spans="2:7">
      <c r="B27" s="30" t="s">
        <v>6</v>
      </c>
      <c r="C27" s="16" t="s">
        <v>30</v>
      </c>
      <c r="D27" s="169">
        <v>14309.48</v>
      </c>
      <c r="E27" s="230">
        <v>88956.62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>
        <v>3684</v>
      </c>
      <c r="E29" s="230">
        <v>28897.360000000001</v>
      </c>
    </row>
    <row r="30" spans="2:7">
      <c r="B30" s="28" t="s">
        <v>33</v>
      </c>
      <c r="C30" s="31" t="s">
        <v>34</v>
      </c>
      <c r="D30" s="168">
        <v>8008.18</v>
      </c>
      <c r="E30" s="229">
        <v>26052.41</v>
      </c>
    </row>
    <row r="31" spans="2:7">
      <c r="B31" s="30" t="s">
        <v>6</v>
      </c>
      <c r="C31" s="16" t="s">
        <v>35</v>
      </c>
      <c r="D31" s="169">
        <v>1098.1500000000001</v>
      </c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132.97</v>
      </c>
      <c r="E33" s="230">
        <v>170.27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380.36</v>
      </c>
      <c r="E35" s="230">
        <v>922.22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6396.7</v>
      </c>
      <c r="E37" s="230">
        <v>24959.919999999998</v>
      </c>
    </row>
    <row r="38" spans="2:6">
      <c r="B38" s="25" t="s">
        <v>45</v>
      </c>
      <c r="C38" s="26" t="s">
        <v>46</v>
      </c>
      <c r="D38" s="166">
        <v>1340.41</v>
      </c>
      <c r="E38" s="27">
        <v>-447.13</v>
      </c>
    </row>
    <row r="39" spans="2:6" ht="13.5" thickBot="1">
      <c r="B39" s="34" t="s">
        <v>47</v>
      </c>
      <c r="C39" s="35" t="s">
        <v>48</v>
      </c>
      <c r="D39" s="170">
        <v>46200.09</v>
      </c>
      <c r="E39" s="217">
        <f>E24+E25+E38</f>
        <v>137554.52999999997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119.2531</v>
      </c>
      <c r="E44" s="299">
        <v>153.24430000000001</v>
      </c>
    </row>
    <row r="45" spans="2:6" ht="13.5" thickBot="1">
      <c r="B45" s="46" t="s">
        <v>8</v>
      </c>
      <c r="C45" s="87" t="s">
        <v>53</v>
      </c>
      <c r="D45" s="181">
        <v>153.24430000000001</v>
      </c>
      <c r="E45" s="310">
        <v>447.41910000000001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292.44</v>
      </c>
      <c r="E47" s="312">
        <v>301.48</v>
      </c>
    </row>
    <row r="48" spans="2:6">
      <c r="B48" s="44" t="s">
        <v>8</v>
      </c>
      <c r="C48" s="86" t="s">
        <v>55</v>
      </c>
      <c r="D48" s="180">
        <v>278.41000000000003</v>
      </c>
      <c r="E48" s="318">
        <v>294.87</v>
      </c>
    </row>
    <row r="49" spans="2:5">
      <c r="B49" s="44" t="s">
        <v>10</v>
      </c>
      <c r="C49" s="86" t="s">
        <v>56</v>
      </c>
      <c r="D49" s="180">
        <v>313.52</v>
      </c>
      <c r="E49" s="318">
        <v>316.33</v>
      </c>
    </row>
    <row r="50" spans="2:5" ht="13.5" thickBot="1">
      <c r="B50" s="46" t="s">
        <v>12</v>
      </c>
      <c r="C50" s="87" t="s">
        <v>53</v>
      </c>
      <c r="D50" s="181">
        <v>301.48</v>
      </c>
      <c r="E50" s="314">
        <v>307.44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137554.53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137554.53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137554.53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137554.53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4" right="0.75" top="0.55000000000000004" bottom="0.59" header="0.5" footer="0.5"/>
  <pageSetup paperSize="9" scale="70" orientation="portrait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K35" sqref="K35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5.42578125" style="77" customWidth="1"/>
    <col min="7" max="7" width="9.710937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208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635517.93000000005</v>
      </c>
      <c r="E9" s="27">
        <f>E10+E11+E12+E13</f>
        <v>1123440.3899999999</v>
      </c>
    </row>
    <row r="10" spans="2:5">
      <c r="B10" s="15" t="s">
        <v>6</v>
      </c>
      <c r="C10" s="155" t="s">
        <v>7</v>
      </c>
      <c r="D10" s="17">
        <v>635517.93000000005</v>
      </c>
      <c r="E10" s="300">
        <v>1123440.3899999999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635517.93000000005</v>
      </c>
      <c r="E20" s="138">
        <f>E9-E16</f>
        <v>1123440.3899999999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136081.47</v>
      </c>
      <c r="E24" s="27">
        <f>D20</f>
        <v>635517.93000000005</v>
      </c>
    </row>
    <row r="25" spans="2:7">
      <c r="B25" s="25" t="s">
        <v>26</v>
      </c>
      <c r="C25" s="26" t="s">
        <v>27</v>
      </c>
      <c r="D25" s="166">
        <v>497673.2</v>
      </c>
      <c r="E25" s="228">
        <v>436446.11</v>
      </c>
      <c r="F25" s="90"/>
    </row>
    <row r="26" spans="2:7">
      <c r="B26" s="28" t="s">
        <v>28</v>
      </c>
      <c r="C26" s="29" t="s">
        <v>29</v>
      </c>
      <c r="D26" s="168">
        <v>515267.94</v>
      </c>
      <c r="E26" s="229">
        <v>584191.61</v>
      </c>
      <c r="F26"/>
    </row>
    <row r="27" spans="2:7">
      <c r="B27" s="30" t="s">
        <v>6</v>
      </c>
      <c r="C27" s="16" t="s">
        <v>30</v>
      </c>
      <c r="D27" s="169">
        <v>513036.63</v>
      </c>
      <c r="E27" s="230">
        <v>564538.19999999995</v>
      </c>
      <c r="F27"/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>
        <v>2231.31</v>
      </c>
      <c r="E29" s="230">
        <v>19653.41</v>
      </c>
    </row>
    <row r="30" spans="2:7">
      <c r="B30" s="28" t="s">
        <v>33</v>
      </c>
      <c r="C30" s="31" t="s">
        <v>34</v>
      </c>
      <c r="D30" s="168">
        <v>17594.740000000002</v>
      </c>
      <c r="E30" s="229">
        <v>147745.5</v>
      </c>
    </row>
    <row r="31" spans="2:7">
      <c r="B31" s="30" t="s">
        <v>6</v>
      </c>
      <c r="C31" s="16" t="s">
        <v>35</v>
      </c>
      <c r="D31" s="169">
        <v>4061.72</v>
      </c>
      <c r="E31" s="230">
        <v>72356.44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442.84</v>
      </c>
      <c r="E33" s="230">
        <v>816.82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2647.51</v>
      </c>
      <c r="E35" s="230">
        <v>12768.12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10442.67</v>
      </c>
      <c r="E37" s="230">
        <v>61804.12</v>
      </c>
    </row>
    <row r="38" spans="2:6">
      <c r="B38" s="25" t="s">
        <v>45</v>
      </c>
      <c r="C38" s="26" t="s">
        <v>46</v>
      </c>
      <c r="D38" s="166">
        <v>1763.26</v>
      </c>
      <c r="E38" s="27">
        <v>51476.35</v>
      </c>
    </row>
    <row r="39" spans="2:6" ht="13.5" thickBot="1">
      <c r="B39" s="34" t="s">
        <v>47</v>
      </c>
      <c r="C39" s="35" t="s">
        <v>48</v>
      </c>
      <c r="D39" s="170">
        <v>635517.93000000005</v>
      </c>
      <c r="E39" s="217">
        <f>E24+E25+E38</f>
        <v>1123440.3900000001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436.29840000000002</v>
      </c>
      <c r="E44" s="299">
        <v>2035.8072</v>
      </c>
    </row>
    <row r="45" spans="2:6" ht="13.5" thickBot="1">
      <c r="B45" s="46" t="s">
        <v>8</v>
      </c>
      <c r="C45" s="87" t="s">
        <v>53</v>
      </c>
      <c r="D45" s="181">
        <v>2035.8072</v>
      </c>
      <c r="E45" s="310">
        <v>3375.6208999999999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311.89999999999998</v>
      </c>
      <c r="E47" s="312">
        <v>312.17</v>
      </c>
    </row>
    <row r="48" spans="2:6">
      <c r="B48" s="44" t="s">
        <v>8</v>
      </c>
      <c r="C48" s="86" t="s">
        <v>55</v>
      </c>
      <c r="D48" s="180">
        <v>304.56</v>
      </c>
      <c r="E48" s="318">
        <v>309.45</v>
      </c>
    </row>
    <row r="49" spans="2:5">
      <c r="B49" s="44" t="s">
        <v>10</v>
      </c>
      <c r="C49" s="86" t="s">
        <v>56</v>
      </c>
      <c r="D49" s="180">
        <v>318.7</v>
      </c>
      <c r="E49" s="318">
        <v>334.24</v>
      </c>
    </row>
    <row r="50" spans="2:5" ht="13.5" thickBot="1">
      <c r="B50" s="46" t="s">
        <v>12</v>
      </c>
      <c r="C50" s="87" t="s">
        <v>53</v>
      </c>
      <c r="D50" s="181">
        <v>312.17</v>
      </c>
      <c r="E50" s="314">
        <v>332.81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1123440.3899999999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1123440.3899999999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1123440.3899999999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1123440.3899999999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5000000000000004" right="0.75" top="0.61" bottom="0.6" header="0.5" footer="0.5"/>
  <pageSetup paperSize="9" scale="70" orientation="portrait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F20" sqref="F20:G26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4" width="17.85546875" style="77" customWidth="1"/>
    <col min="5" max="5" width="16.85546875" style="77" customWidth="1"/>
    <col min="6" max="6" width="16" style="77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209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8315.75</v>
      </c>
      <c r="E9" s="27">
        <f>E10+E11+E12+E13</f>
        <v>13983.3</v>
      </c>
    </row>
    <row r="10" spans="2:5">
      <c r="B10" s="15" t="s">
        <v>6</v>
      </c>
      <c r="C10" s="155" t="s">
        <v>7</v>
      </c>
      <c r="D10" s="17">
        <v>8315.75</v>
      </c>
      <c r="E10" s="300">
        <v>13983.3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8315.75</v>
      </c>
      <c r="E20" s="138">
        <f>E9-E16</f>
        <v>13983.3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4877.3100000000004</v>
      </c>
      <c r="E24" s="27">
        <f>D20</f>
        <v>8315.75</v>
      </c>
    </row>
    <row r="25" spans="2:7">
      <c r="B25" s="25" t="s">
        <v>26</v>
      </c>
      <c r="C25" s="26" t="s">
        <v>27</v>
      </c>
      <c r="D25" s="166">
        <v>3839.37</v>
      </c>
      <c r="E25" s="228">
        <v>3754.4</v>
      </c>
      <c r="F25" s="90"/>
      <c r="G25" s="154"/>
    </row>
    <row r="26" spans="2:7">
      <c r="B26" s="28" t="s">
        <v>28</v>
      </c>
      <c r="C26" s="29" t="s">
        <v>29</v>
      </c>
      <c r="D26" s="168">
        <v>3952.92</v>
      </c>
      <c r="E26" s="229">
        <v>3990.88</v>
      </c>
    </row>
    <row r="27" spans="2:7">
      <c r="B27" s="30" t="s">
        <v>6</v>
      </c>
      <c r="C27" s="16" t="s">
        <v>30</v>
      </c>
      <c r="D27" s="169">
        <v>3952.92</v>
      </c>
      <c r="E27" s="230">
        <v>3990.88</v>
      </c>
      <c r="F27" s="90"/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/>
    </row>
    <row r="30" spans="2:7">
      <c r="B30" s="28" t="s">
        <v>33</v>
      </c>
      <c r="C30" s="31" t="s">
        <v>34</v>
      </c>
      <c r="D30" s="168">
        <v>113.55</v>
      </c>
      <c r="E30" s="229">
        <v>236.48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31.85</v>
      </c>
      <c r="E33" s="230">
        <v>49.44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81.7</v>
      </c>
      <c r="E35" s="230">
        <v>187.04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>
        <v>-400.93</v>
      </c>
      <c r="E38" s="27">
        <v>1913.15</v>
      </c>
    </row>
    <row r="39" spans="2:6" ht="13.5" thickBot="1">
      <c r="B39" s="34" t="s">
        <v>47</v>
      </c>
      <c r="C39" s="35" t="s">
        <v>48</v>
      </c>
      <c r="D39" s="170">
        <v>8315.75</v>
      </c>
      <c r="E39" s="217">
        <f>E24+E25+E38</f>
        <v>13983.3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26.989699999999999</v>
      </c>
      <c r="E44" s="299">
        <v>48.1877</v>
      </c>
    </row>
    <row r="45" spans="2:6" ht="13.5" thickBot="1">
      <c r="B45" s="46" t="s">
        <v>8</v>
      </c>
      <c r="C45" s="87" t="s">
        <v>53</v>
      </c>
      <c r="D45" s="181">
        <v>48.1877</v>
      </c>
      <c r="E45" s="310">
        <v>68.468400000000003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180.71</v>
      </c>
      <c r="E47" s="312">
        <v>172.57</v>
      </c>
    </row>
    <row r="48" spans="2:6">
      <c r="B48" s="44" t="s">
        <v>8</v>
      </c>
      <c r="C48" s="86" t="s">
        <v>55</v>
      </c>
      <c r="D48" s="180">
        <v>171.64</v>
      </c>
      <c r="E48" s="318">
        <v>168.37</v>
      </c>
    </row>
    <row r="49" spans="2:5">
      <c r="B49" s="44" t="s">
        <v>10</v>
      </c>
      <c r="C49" s="86" t="s">
        <v>56</v>
      </c>
      <c r="D49" s="180">
        <v>192.59</v>
      </c>
      <c r="E49" s="318">
        <v>204.23</v>
      </c>
    </row>
    <row r="50" spans="2:5" ht="13.5" thickBot="1">
      <c r="B50" s="46" t="s">
        <v>12</v>
      </c>
      <c r="C50" s="87" t="s">
        <v>53</v>
      </c>
      <c r="D50" s="181">
        <v>172.57</v>
      </c>
      <c r="E50" s="314">
        <v>204.23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13983.3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13983.3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13983.3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13983.3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9" right="0.75" top="0.56999999999999995" bottom="0.49" header="0.5" footer="0.5"/>
  <pageSetup paperSize="9" scale="70" orientation="portrait" r:id="rId1"/>
  <headerFooter alignWithMargins="0"/>
</worksheet>
</file>

<file path=xl/worksheets/sheet103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F20" sqref="F20:G26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210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11172.29</v>
      </c>
      <c r="E9" s="27">
        <f>E10+E11+E12+E13</f>
        <v>39369.730000000003</v>
      </c>
    </row>
    <row r="10" spans="2:5">
      <c r="B10" s="15" t="s">
        <v>6</v>
      </c>
      <c r="C10" s="155" t="s">
        <v>7</v>
      </c>
      <c r="D10" s="17">
        <v>11172.29</v>
      </c>
      <c r="E10" s="300">
        <v>39369.730000000003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11172.29</v>
      </c>
      <c r="E20" s="138">
        <f>E9-E16</f>
        <v>39369.730000000003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9824.27</v>
      </c>
      <c r="E24" s="27">
        <f>D20</f>
        <v>11172.29</v>
      </c>
    </row>
    <row r="25" spans="2:7">
      <c r="B25" s="25" t="s">
        <v>26</v>
      </c>
      <c r="C25" s="26" t="s">
        <v>27</v>
      </c>
      <c r="D25" s="166">
        <v>92.7</v>
      </c>
      <c r="E25" s="228">
        <v>28351.37</v>
      </c>
      <c r="F25" s="90"/>
      <c r="G25" s="154"/>
    </row>
    <row r="26" spans="2:7">
      <c r="B26" s="28" t="s">
        <v>28</v>
      </c>
      <c r="C26" s="29" t="s">
        <v>29</v>
      </c>
      <c r="D26" s="168">
        <v>1500.01</v>
      </c>
      <c r="E26" s="229">
        <v>28920.21</v>
      </c>
    </row>
    <row r="27" spans="2:7">
      <c r="B27" s="30" t="s">
        <v>6</v>
      </c>
      <c r="C27" s="16" t="s">
        <v>30</v>
      </c>
      <c r="D27" s="169">
        <v>1500.01</v>
      </c>
      <c r="E27" s="230"/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28920.21</v>
      </c>
    </row>
    <row r="30" spans="2:7">
      <c r="B30" s="28" t="s">
        <v>33</v>
      </c>
      <c r="C30" s="31" t="s">
        <v>34</v>
      </c>
      <c r="D30" s="168">
        <v>1407.31</v>
      </c>
      <c r="E30" s="229">
        <v>568.84</v>
      </c>
    </row>
    <row r="31" spans="2:7">
      <c r="B31" s="30" t="s">
        <v>6</v>
      </c>
      <c r="C31" s="16" t="s">
        <v>35</v>
      </c>
      <c r="D31" s="169">
        <v>1110.26</v>
      </c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72.34</v>
      </c>
      <c r="E33" s="230">
        <v>93.98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224.71</v>
      </c>
      <c r="E35" s="230">
        <v>474.86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>
        <v>1255.32</v>
      </c>
      <c r="E38" s="27">
        <v>-153.93</v>
      </c>
    </row>
    <row r="39" spans="2:6" ht="13.5" thickBot="1">
      <c r="B39" s="34" t="s">
        <v>47</v>
      </c>
      <c r="C39" s="35" t="s">
        <v>48</v>
      </c>
      <c r="D39" s="170">
        <v>11172.29</v>
      </c>
      <c r="E39" s="217">
        <f>E24+E25+E38</f>
        <v>39369.730000000003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121.7231</v>
      </c>
      <c r="E44" s="299">
        <v>121.06950000000001</v>
      </c>
    </row>
    <row r="45" spans="2:6" ht="13.5" thickBot="1">
      <c r="B45" s="46" t="s">
        <v>8</v>
      </c>
      <c r="C45" s="87" t="s">
        <v>53</v>
      </c>
      <c r="D45" s="181">
        <v>121.06950000000001</v>
      </c>
      <c r="E45" s="310">
        <v>422.19549999999998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80.709999999999994</v>
      </c>
      <c r="E47" s="312">
        <v>92.28</v>
      </c>
    </row>
    <row r="48" spans="2:6">
      <c r="B48" s="44" t="s">
        <v>8</v>
      </c>
      <c r="C48" s="86" t="s">
        <v>55</v>
      </c>
      <c r="D48" s="180">
        <v>75.45</v>
      </c>
      <c r="E48" s="318">
        <v>87.54</v>
      </c>
    </row>
    <row r="49" spans="2:5">
      <c r="B49" s="44" t="s">
        <v>10</v>
      </c>
      <c r="C49" s="86" t="s">
        <v>56</v>
      </c>
      <c r="D49" s="180">
        <v>98.37</v>
      </c>
      <c r="E49" s="318">
        <v>97.12</v>
      </c>
    </row>
    <row r="50" spans="2:5" ht="13.5" thickBot="1">
      <c r="B50" s="46" t="s">
        <v>12</v>
      </c>
      <c r="C50" s="87" t="s">
        <v>53</v>
      </c>
      <c r="D50" s="181">
        <v>92.28</v>
      </c>
      <c r="E50" s="314">
        <v>93.25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39369.730000000003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39369.730000000003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39369.730000000003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39369.730000000003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3" right="0.75" top="0.52" bottom="0.68" header="0.5" footer="0.5"/>
  <pageSetup paperSize="9" scale="70" orientation="portrait" r:id="rId1"/>
  <headerFooter alignWithMargins="0"/>
</worksheet>
</file>

<file path=xl/worksheets/sheet104.xml><?xml version="1.0" encoding="utf-8"?>
<worksheet xmlns="http://schemas.openxmlformats.org/spreadsheetml/2006/main" xmlns:r="http://schemas.openxmlformats.org/officeDocument/2006/relationships">
  <dimension ref="B1:G78"/>
  <sheetViews>
    <sheetView zoomScaleNormal="100" workbookViewId="0">
      <selection activeCell="F20" sqref="F20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211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2056.2800000000002</v>
      </c>
      <c r="E9" s="27">
        <f>E10+E11+E12+E13</f>
        <v>7158.52</v>
      </c>
    </row>
    <row r="10" spans="2:5">
      <c r="B10" s="15" t="s">
        <v>6</v>
      </c>
      <c r="C10" s="155" t="s">
        <v>7</v>
      </c>
      <c r="D10" s="17">
        <v>2056.2800000000002</v>
      </c>
      <c r="E10" s="300">
        <v>7158.52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2056.2800000000002</v>
      </c>
      <c r="E20" s="138">
        <f>E9-E16</f>
        <v>7158.52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>
        <f>D20</f>
        <v>2056.2800000000002</v>
      </c>
    </row>
    <row r="25" spans="2:7">
      <c r="B25" s="25" t="s">
        <v>26</v>
      </c>
      <c r="C25" s="26" t="s">
        <v>27</v>
      </c>
      <c r="D25" s="166">
        <v>2048.96</v>
      </c>
      <c r="E25" s="228">
        <v>4999.99</v>
      </c>
    </row>
    <row r="26" spans="2:7">
      <c r="B26" s="28" t="s">
        <v>28</v>
      </c>
      <c r="C26" s="29" t="s">
        <v>29</v>
      </c>
      <c r="D26" s="168">
        <v>2048.96</v>
      </c>
      <c r="E26" s="229">
        <v>4999.99</v>
      </c>
    </row>
    <row r="27" spans="2:7">
      <c r="B27" s="30" t="s">
        <v>6</v>
      </c>
      <c r="C27" s="16" t="s">
        <v>30</v>
      </c>
      <c r="D27" s="169"/>
      <c r="E27" s="230">
        <v>4999.99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>
        <v>2048.96</v>
      </c>
      <c r="E29" s="230"/>
    </row>
    <row r="30" spans="2:7">
      <c r="B30" s="28" t="s">
        <v>33</v>
      </c>
      <c r="C30" s="31" t="s">
        <v>34</v>
      </c>
      <c r="D30" s="168"/>
      <c r="E30" s="229"/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/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/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>
        <v>7.32</v>
      </c>
      <c r="E38" s="27">
        <v>102.25</v>
      </c>
    </row>
    <row r="39" spans="2:6" ht="13.5" thickBot="1">
      <c r="B39" s="34" t="s">
        <v>47</v>
      </c>
      <c r="C39" s="35" t="s">
        <v>48</v>
      </c>
      <c r="D39" s="170">
        <v>2056.2800000000002</v>
      </c>
      <c r="E39" s="217">
        <f>E24+E25+E38</f>
        <v>7158.52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>
        <v>18.7788</v>
      </c>
    </row>
    <row r="45" spans="2:6" ht="13.5" thickBot="1">
      <c r="B45" s="46" t="s">
        <v>8</v>
      </c>
      <c r="C45" s="87" t="s">
        <v>53</v>
      </c>
      <c r="D45" s="181">
        <v>18.7788</v>
      </c>
      <c r="E45" s="310">
        <v>63.377800000000001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>
        <v>109.5</v>
      </c>
    </row>
    <row r="48" spans="2:6">
      <c r="B48" s="44" t="s">
        <v>8</v>
      </c>
      <c r="C48" s="86" t="s">
        <v>55</v>
      </c>
      <c r="D48" s="180">
        <v>109.11</v>
      </c>
      <c r="E48" s="318">
        <v>109.53</v>
      </c>
    </row>
    <row r="49" spans="2:5">
      <c r="B49" s="44" t="s">
        <v>10</v>
      </c>
      <c r="C49" s="86" t="s">
        <v>56</v>
      </c>
      <c r="D49" s="180">
        <v>109.5</v>
      </c>
      <c r="E49" s="318">
        <v>112.95</v>
      </c>
    </row>
    <row r="50" spans="2:5" ht="13.5" thickBot="1">
      <c r="B50" s="46" t="s">
        <v>12</v>
      </c>
      <c r="C50" s="87" t="s">
        <v>53</v>
      </c>
      <c r="D50" s="181">
        <v>109.5</v>
      </c>
      <c r="E50" s="314">
        <v>112.95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7158.52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7158.52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7158.52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7158.52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78"/>
  <sheetViews>
    <sheetView workbookViewId="0">
      <selection activeCell="H56" sqref="H56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212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1854334.79</v>
      </c>
    </row>
    <row r="10" spans="2:5">
      <c r="B10" s="15" t="s">
        <v>6</v>
      </c>
      <c r="C10" s="155" t="s">
        <v>7</v>
      </c>
      <c r="D10" s="17"/>
      <c r="E10" s="300">
        <v>1854334.79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1854334.79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1743878.6099999999</v>
      </c>
      <c r="F25" s="154"/>
    </row>
    <row r="26" spans="2:7">
      <c r="B26" s="28" t="s">
        <v>28</v>
      </c>
      <c r="C26" s="29" t="s">
        <v>29</v>
      </c>
      <c r="D26" s="168"/>
      <c r="E26" s="229">
        <v>3370562.59</v>
      </c>
    </row>
    <row r="27" spans="2:7">
      <c r="B27" s="30" t="s">
        <v>6</v>
      </c>
      <c r="C27" s="16" t="s">
        <v>30</v>
      </c>
      <c r="D27" s="169"/>
      <c r="E27" s="230">
        <v>3270380.59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100182</v>
      </c>
      <c r="F29" s="154"/>
    </row>
    <row r="30" spans="2:7">
      <c r="B30" s="28" t="s">
        <v>33</v>
      </c>
      <c r="C30" s="31" t="s">
        <v>34</v>
      </c>
      <c r="D30" s="168"/>
      <c r="E30" s="229">
        <v>1626683.98</v>
      </c>
    </row>
    <row r="31" spans="2:7">
      <c r="B31" s="30" t="s">
        <v>6</v>
      </c>
      <c r="C31" s="16" t="s">
        <v>35</v>
      </c>
      <c r="D31" s="169"/>
      <c r="E31" s="230">
        <v>367047.16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349.36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35519.47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1223767.99</v>
      </c>
    </row>
    <row r="38" spans="2:6">
      <c r="B38" s="25" t="s">
        <v>45</v>
      </c>
      <c r="C38" s="26" t="s">
        <v>46</v>
      </c>
      <c r="D38" s="166"/>
      <c r="E38" s="27">
        <v>110456.18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1854334.7899999998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1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/>
    </row>
    <row r="45" spans="2:6" ht="13.5" thickBot="1">
      <c r="B45" s="46" t="s">
        <v>8</v>
      </c>
      <c r="C45" s="87" t="s">
        <v>53</v>
      </c>
      <c r="D45" s="181"/>
      <c r="E45" s="310">
        <v>20755.93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77.430000000000007</v>
      </c>
    </row>
    <row r="49" spans="2:5">
      <c r="B49" s="44" t="s">
        <v>10</v>
      </c>
      <c r="C49" s="86" t="s">
        <v>56</v>
      </c>
      <c r="D49" s="180"/>
      <c r="E49" s="318">
        <v>91.7</v>
      </c>
    </row>
    <row r="50" spans="2:5" ht="13.5" thickBot="1">
      <c r="B50" s="46" t="s">
        <v>12</v>
      </c>
      <c r="C50" s="87" t="s">
        <v>53</v>
      </c>
      <c r="D50" s="181"/>
      <c r="E50" s="314">
        <v>89.34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1854334.79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1854334.79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f>D70/E20</f>
        <v>0</v>
      </c>
    </row>
    <row r="71" spans="2:5">
      <c r="B71" s="41" t="s">
        <v>86</v>
      </c>
      <c r="C71" s="42" t="s">
        <v>87</v>
      </c>
      <c r="D71" s="43">
        <f>D54+D69+D68-D70</f>
        <v>1854334.79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1854334.79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6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78"/>
  <sheetViews>
    <sheetView workbookViewId="0">
      <selection activeCell="E48" sqref="E48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213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3231858.82</v>
      </c>
    </row>
    <row r="10" spans="2:5">
      <c r="B10" s="15" t="s">
        <v>6</v>
      </c>
      <c r="C10" s="155" t="s">
        <v>7</v>
      </c>
      <c r="D10" s="17"/>
      <c r="E10" s="300">
        <v>3231858.82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3231858.82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3920163.38</v>
      </c>
      <c r="F25" s="154"/>
    </row>
    <row r="26" spans="2:7">
      <c r="B26" s="28" t="s">
        <v>28</v>
      </c>
      <c r="C26" s="29" t="s">
        <v>29</v>
      </c>
      <c r="D26" s="168"/>
      <c r="E26" s="229">
        <v>6310658.9500000002</v>
      </c>
      <c r="F26" s="154"/>
    </row>
    <row r="27" spans="2:7">
      <c r="B27" s="30" t="s">
        <v>6</v>
      </c>
      <c r="C27" s="16" t="s">
        <v>30</v>
      </c>
      <c r="D27" s="169"/>
      <c r="E27" s="230">
        <v>4946442.8600000003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1364216.0899999999</v>
      </c>
      <c r="F29" s="154"/>
    </row>
    <row r="30" spans="2:7">
      <c r="B30" s="28" t="s">
        <v>33</v>
      </c>
      <c r="C30" s="31" t="s">
        <v>34</v>
      </c>
      <c r="D30" s="168"/>
      <c r="E30" s="229">
        <v>2390495.5700000003</v>
      </c>
    </row>
    <row r="31" spans="2:7">
      <c r="B31" s="30" t="s">
        <v>6</v>
      </c>
      <c r="C31" s="16" t="s">
        <v>35</v>
      </c>
      <c r="D31" s="169"/>
      <c r="E31" s="230">
        <v>144726.1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387.51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44347.32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2201034.64</v>
      </c>
    </row>
    <row r="38" spans="2:6">
      <c r="B38" s="25" t="s">
        <v>45</v>
      </c>
      <c r="C38" s="26" t="s">
        <v>46</v>
      </c>
      <c r="D38" s="166"/>
      <c r="E38" s="27">
        <v>-688304.56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3231858.82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1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/>
    </row>
    <row r="45" spans="2:6" ht="13.5" thickBot="1">
      <c r="B45" s="46" t="s">
        <v>8</v>
      </c>
      <c r="C45" s="87" t="s">
        <v>53</v>
      </c>
      <c r="D45" s="181"/>
      <c r="E45" s="310">
        <v>7788.55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371.74</v>
      </c>
    </row>
    <row r="49" spans="2:5">
      <c r="B49" s="44" t="s">
        <v>10</v>
      </c>
      <c r="C49" s="86" t="s">
        <v>56</v>
      </c>
      <c r="D49" s="180"/>
      <c r="E49" s="318">
        <v>504.27</v>
      </c>
    </row>
    <row r="50" spans="2:5" ht="13.5" thickBot="1">
      <c r="B50" s="46" t="s">
        <v>12</v>
      </c>
      <c r="C50" s="87" t="s">
        <v>53</v>
      </c>
      <c r="D50" s="181"/>
      <c r="E50" s="314">
        <v>414.95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3231858.82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3231858.82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f>D70/E20</f>
        <v>0</v>
      </c>
    </row>
    <row r="71" spans="2:5">
      <c r="B71" s="41" t="s">
        <v>86</v>
      </c>
      <c r="C71" s="42" t="s">
        <v>87</v>
      </c>
      <c r="D71" s="43">
        <f>D54+D69+D68-D70</f>
        <v>3231858.82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3231858.82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78"/>
  <sheetViews>
    <sheetView workbookViewId="0">
      <selection activeCell="F20" sqref="F20:H40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214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1026358.69</v>
      </c>
    </row>
    <row r="10" spans="2:5">
      <c r="B10" s="15" t="s">
        <v>6</v>
      </c>
      <c r="C10" s="155" t="s">
        <v>7</v>
      </c>
      <c r="D10" s="17"/>
      <c r="E10" s="300">
        <v>1026358.69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1026358.69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960484.80999999994</v>
      </c>
      <c r="F25" s="154"/>
    </row>
    <row r="26" spans="2:7">
      <c r="B26" s="28" t="s">
        <v>28</v>
      </c>
      <c r="C26" s="29" t="s">
        <v>29</v>
      </c>
      <c r="D26" s="168"/>
      <c r="E26" s="229">
        <v>1170279.94</v>
      </c>
    </row>
    <row r="27" spans="2:7">
      <c r="B27" s="30" t="s">
        <v>6</v>
      </c>
      <c r="C27" s="16" t="s">
        <v>30</v>
      </c>
      <c r="D27" s="169"/>
      <c r="E27" s="230">
        <v>1161500.46</v>
      </c>
      <c r="F27" s="154"/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8779.48</v>
      </c>
    </row>
    <row r="30" spans="2:7">
      <c r="B30" s="28" t="s">
        <v>33</v>
      </c>
      <c r="C30" s="31" t="s">
        <v>34</v>
      </c>
      <c r="D30" s="168"/>
      <c r="E30" s="229">
        <v>209795.13000000003</v>
      </c>
    </row>
    <row r="31" spans="2:7">
      <c r="B31" s="30" t="s">
        <v>6</v>
      </c>
      <c r="C31" s="16" t="s">
        <v>35</v>
      </c>
      <c r="D31" s="169"/>
      <c r="E31" s="230">
        <v>200543.82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58.14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6944.95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2248.2200000000003</v>
      </c>
    </row>
    <row r="38" spans="2:6">
      <c r="B38" s="25" t="s">
        <v>45</v>
      </c>
      <c r="C38" s="26" t="s">
        <v>46</v>
      </c>
      <c r="D38" s="166"/>
      <c r="E38" s="27">
        <v>65873.88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1026358.69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1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79"/>
    </row>
    <row r="45" spans="2:6" ht="13.5" thickBot="1">
      <c r="B45" s="46" t="s">
        <v>8</v>
      </c>
      <c r="C45" s="87" t="s">
        <v>53</v>
      </c>
      <c r="D45" s="181"/>
      <c r="E45" s="310">
        <v>1880.57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492</v>
      </c>
    </row>
    <row r="49" spans="2:5">
      <c r="B49" s="44" t="s">
        <v>10</v>
      </c>
      <c r="C49" s="86" t="s">
        <v>56</v>
      </c>
      <c r="D49" s="180"/>
      <c r="E49" s="318">
        <v>545.78</v>
      </c>
    </row>
    <row r="50" spans="2:5" ht="13.5" thickBot="1">
      <c r="B50" s="46" t="s">
        <v>12</v>
      </c>
      <c r="C50" s="87" t="s">
        <v>53</v>
      </c>
      <c r="D50" s="181"/>
      <c r="E50" s="314">
        <v>545.77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1026358.69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1026358.69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f>D70/E20</f>
        <v>0</v>
      </c>
    </row>
    <row r="71" spans="2:5">
      <c r="B71" s="41" t="s">
        <v>86</v>
      </c>
      <c r="C71" s="42" t="s">
        <v>87</v>
      </c>
      <c r="D71" s="43">
        <f>D54+D69+D68-D70</f>
        <v>1026358.69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1026358.69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78"/>
  <sheetViews>
    <sheetView workbookViewId="0">
      <selection activeCell="E49" sqref="E49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215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1891185.77</v>
      </c>
    </row>
    <row r="10" spans="2:5">
      <c r="B10" s="15" t="s">
        <v>6</v>
      </c>
      <c r="C10" s="155" t="s">
        <v>7</v>
      </c>
      <c r="D10" s="17"/>
      <c r="E10" s="300">
        <v>1891185.77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1891185.77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2029667.71</v>
      </c>
      <c r="F25" s="154"/>
    </row>
    <row r="26" spans="2:7">
      <c r="B26" s="28" t="s">
        <v>28</v>
      </c>
      <c r="C26" s="29" t="s">
        <v>29</v>
      </c>
      <c r="D26" s="168"/>
      <c r="E26" s="229">
        <v>4431534.16</v>
      </c>
    </row>
    <row r="27" spans="2:7">
      <c r="B27" s="30" t="s">
        <v>6</v>
      </c>
      <c r="C27" s="16" t="s">
        <v>30</v>
      </c>
      <c r="D27" s="169"/>
      <c r="E27" s="230">
        <v>3655431.46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776102.7</v>
      </c>
    </row>
    <row r="30" spans="2:7">
      <c r="B30" s="28" t="s">
        <v>33</v>
      </c>
      <c r="C30" s="31" t="s">
        <v>34</v>
      </c>
      <c r="D30" s="168"/>
      <c r="E30" s="229">
        <v>2401866.4500000002</v>
      </c>
    </row>
    <row r="31" spans="2:7">
      <c r="B31" s="30" t="s">
        <v>6</v>
      </c>
      <c r="C31" s="16" t="s">
        <v>35</v>
      </c>
      <c r="D31" s="169"/>
      <c r="E31" s="230">
        <v>1511753.78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642.49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33337.800000000003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856132.38</v>
      </c>
      <c r="F37" s="154"/>
    </row>
    <row r="38" spans="2:6">
      <c r="B38" s="25" t="s">
        <v>45</v>
      </c>
      <c r="C38" s="26" t="s">
        <v>46</v>
      </c>
      <c r="D38" s="166"/>
      <c r="E38" s="27">
        <v>-138481.94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1891185.77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1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79"/>
    </row>
    <row r="45" spans="2:6" ht="13.5" thickBot="1">
      <c r="B45" s="46" t="s">
        <v>8</v>
      </c>
      <c r="C45" s="87" t="s">
        <v>53</v>
      </c>
      <c r="D45" s="181"/>
      <c r="E45" s="310">
        <v>5847.28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311.95</v>
      </c>
    </row>
    <row r="49" spans="2:5">
      <c r="B49" s="44" t="s">
        <v>10</v>
      </c>
      <c r="C49" s="86" t="s">
        <v>56</v>
      </c>
      <c r="D49" s="180"/>
      <c r="E49" s="318">
        <v>352.38</v>
      </c>
    </row>
    <row r="50" spans="2:5" ht="13.5" thickBot="1">
      <c r="B50" s="46" t="s">
        <v>12</v>
      </c>
      <c r="C50" s="87" t="s">
        <v>53</v>
      </c>
      <c r="D50" s="181"/>
      <c r="E50" s="314">
        <v>323.43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1891185.77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1891185.77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f>D70/E20</f>
        <v>0</v>
      </c>
    </row>
    <row r="71" spans="2:5">
      <c r="B71" s="41" t="s">
        <v>86</v>
      </c>
      <c r="C71" s="42" t="s">
        <v>87</v>
      </c>
      <c r="D71" s="43">
        <f>D54+D69+D68-D70</f>
        <v>1891185.77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1891185.77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9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K30" sqref="K30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216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285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2007862.68</v>
      </c>
    </row>
    <row r="10" spans="2:5">
      <c r="B10" s="15" t="s">
        <v>6</v>
      </c>
      <c r="C10" s="155" t="s">
        <v>7</v>
      </c>
      <c r="D10" s="17"/>
      <c r="E10" s="300">
        <v>2007862.68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2007862.68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285"/>
      <c r="C23" s="10" t="s">
        <v>3</v>
      </c>
      <c r="D23" s="11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2052139.7000000002</v>
      </c>
      <c r="F25" s="154"/>
    </row>
    <row r="26" spans="2:7">
      <c r="B26" s="28" t="s">
        <v>28</v>
      </c>
      <c r="C26" s="29" t="s">
        <v>29</v>
      </c>
      <c r="D26" s="168"/>
      <c r="E26" s="229">
        <v>2627886.91</v>
      </c>
    </row>
    <row r="27" spans="2:7">
      <c r="B27" s="30" t="s">
        <v>6</v>
      </c>
      <c r="C27" s="16" t="s">
        <v>30</v>
      </c>
      <c r="D27" s="169"/>
      <c r="E27" s="230">
        <v>2488717.44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139169.47</v>
      </c>
    </row>
    <row r="30" spans="2:7">
      <c r="B30" s="28" t="s">
        <v>33</v>
      </c>
      <c r="C30" s="31" t="s">
        <v>34</v>
      </c>
      <c r="D30" s="168"/>
      <c r="E30" s="229">
        <v>575747.21</v>
      </c>
    </row>
    <row r="31" spans="2:7">
      <c r="B31" s="30" t="s">
        <v>6</v>
      </c>
      <c r="C31" s="16" t="s">
        <v>35</v>
      </c>
      <c r="D31" s="169"/>
      <c r="E31" s="230">
        <v>39165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132.16999999999999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10542.91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525907.13</v>
      </c>
      <c r="F37" s="154"/>
    </row>
    <row r="38" spans="2:6">
      <c r="B38" s="25" t="s">
        <v>45</v>
      </c>
      <c r="C38" s="26" t="s">
        <v>46</v>
      </c>
      <c r="D38" s="166"/>
      <c r="E38" s="27">
        <v>-44277.02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2007862.6800000002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285"/>
      <c r="C42" s="40" t="s">
        <v>50</v>
      </c>
      <c r="D42" s="11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79"/>
    </row>
    <row r="45" spans="2:6" ht="13.5" thickBot="1">
      <c r="B45" s="46" t="s">
        <v>8</v>
      </c>
      <c r="C45" s="87" t="s">
        <v>53</v>
      </c>
      <c r="D45" s="181"/>
      <c r="E45" s="310">
        <v>4261.4399999999996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447.33</v>
      </c>
    </row>
    <row r="49" spans="2:5">
      <c r="B49" s="44" t="s">
        <v>10</v>
      </c>
      <c r="C49" s="86" t="s">
        <v>56</v>
      </c>
      <c r="D49" s="180"/>
      <c r="E49" s="318">
        <v>489.62</v>
      </c>
    </row>
    <row r="50" spans="2:5" ht="13.5" thickBot="1">
      <c r="B50" s="46" t="s">
        <v>12</v>
      </c>
      <c r="C50" s="87" t="s">
        <v>53</v>
      </c>
      <c r="D50" s="181"/>
      <c r="E50" s="314">
        <v>471.17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2007862.68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2007862.68</v>
      </c>
      <c r="E60" s="65">
        <f>D60/E20</f>
        <v>1</v>
      </c>
    </row>
    <row r="61" spans="2:5" ht="25.5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f>D70/E20</f>
        <v>0</v>
      </c>
    </row>
    <row r="71" spans="2:5">
      <c r="B71" s="41" t="s">
        <v>86</v>
      </c>
      <c r="C71" s="42" t="s">
        <v>87</v>
      </c>
      <c r="D71" s="43">
        <f>D54+D69+D68-D70</f>
        <v>2007862.68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2007862.68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D41" sqref="D41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5.85546875" customWidth="1"/>
    <col min="7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126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D10+D13+D11</f>
        <v>2385059.21</v>
      </c>
      <c r="E9" s="27"/>
    </row>
    <row r="10" spans="2:5">
      <c r="B10" s="15" t="s">
        <v>6</v>
      </c>
      <c r="C10" s="155" t="s">
        <v>7</v>
      </c>
      <c r="D10" s="17">
        <v>2383219.94</v>
      </c>
      <c r="E10" s="300"/>
    </row>
    <row r="11" spans="2:5">
      <c r="B11" s="15" t="s">
        <v>8</v>
      </c>
      <c r="C11" s="155" t="s">
        <v>9</v>
      </c>
      <c r="D11" s="17">
        <v>145.36000000000001</v>
      </c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>
        <f>D14</f>
        <v>1693.91</v>
      </c>
      <c r="E13" s="300"/>
    </row>
    <row r="14" spans="2:5">
      <c r="B14" s="15" t="s">
        <v>14</v>
      </c>
      <c r="C14" s="155" t="s">
        <v>15</v>
      </c>
      <c r="D14" s="17">
        <v>1693.91</v>
      </c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</f>
        <v>5533.36</v>
      </c>
      <c r="E16" s="27"/>
    </row>
    <row r="17" spans="2:8">
      <c r="B17" s="15" t="s">
        <v>6</v>
      </c>
      <c r="C17" s="155" t="s">
        <v>15</v>
      </c>
      <c r="D17" s="83">
        <v>5533.36</v>
      </c>
      <c r="E17" s="303"/>
    </row>
    <row r="18" spans="2:8" ht="25.5">
      <c r="B18" s="15" t="s">
        <v>8</v>
      </c>
      <c r="C18" s="155" t="s">
        <v>20</v>
      </c>
      <c r="D18" s="17"/>
      <c r="E18" s="300"/>
      <c r="F18" s="89"/>
    </row>
    <row r="19" spans="2:8" ht="13.5" thickBot="1">
      <c r="B19" s="19" t="s">
        <v>10</v>
      </c>
      <c r="C19" s="156" t="s">
        <v>21</v>
      </c>
      <c r="D19" s="18"/>
      <c r="E19" s="304"/>
      <c r="F19" s="89"/>
    </row>
    <row r="20" spans="2:8" ht="13.5" thickBot="1">
      <c r="B20" s="327" t="s">
        <v>22</v>
      </c>
      <c r="C20" s="328"/>
      <c r="D20" s="20">
        <f>D9-D16</f>
        <v>2379525.85</v>
      </c>
      <c r="E20" s="138"/>
      <c r="F20" s="154"/>
    </row>
    <row r="21" spans="2:8" ht="13.5" thickBot="1">
      <c r="B21" s="3"/>
      <c r="C21" s="21"/>
      <c r="D21" s="22"/>
      <c r="E21" s="22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1" t="s">
        <v>127</v>
      </c>
      <c r="E23" s="12" t="s">
        <v>136</v>
      </c>
    </row>
    <row r="24" spans="2:8" ht="13.5" thickBot="1">
      <c r="B24" s="25" t="s">
        <v>24</v>
      </c>
      <c r="C24" s="26" t="s">
        <v>25</v>
      </c>
      <c r="D24" s="20">
        <v>1337065.23</v>
      </c>
      <c r="E24" s="27">
        <f>D20</f>
        <v>2379525.85</v>
      </c>
      <c r="F24" s="89"/>
    </row>
    <row r="25" spans="2:8">
      <c r="B25" s="25" t="s">
        <v>26</v>
      </c>
      <c r="C25" s="26" t="s">
        <v>27</v>
      </c>
      <c r="D25" s="157">
        <v>1023903.36</v>
      </c>
      <c r="E25" s="228">
        <v>-2377424.8099999996</v>
      </c>
      <c r="F25" s="210"/>
      <c r="G25" s="210"/>
      <c r="H25" s="210"/>
    </row>
    <row r="26" spans="2:8">
      <c r="B26" s="28" t="s">
        <v>28</v>
      </c>
      <c r="C26" s="29" t="s">
        <v>29</v>
      </c>
      <c r="D26" s="158">
        <v>1432114.07</v>
      </c>
      <c r="E26" s="229">
        <v>256504.27</v>
      </c>
      <c r="F26" s="210"/>
      <c r="G26" s="210"/>
      <c r="H26" s="210"/>
    </row>
    <row r="27" spans="2:8">
      <c r="B27" s="30" t="s">
        <v>6</v>
      </c>
      <c r="C27" s="16" t="s">
        <v>30</v>
      </c>
      <c r="D27" s="17">
        <v>778069.36</v>
      </c>
      <c r="E27" s="230">
        <v>250221.47</v>
      </c>
      <c r="F27" s="210"/>
      <c r="G27" s="210"/>
      <c r="H27" s="210"/>
    </row>
    <row r="28" spans="2:8">
      <c r="B28" s="30" t="s">
        <v>8</v>
      </c>
      <c r="C28" s="16" t="s">
        <v>31</v>
      </c>
      <c r="D28" s="17"/>
      <c r="E28" s="230"/>
      <c r="F28" s="210"/>
      <c r="G28" s="210"/>
      <c r="H28" s="210"/>
    </row>
    <row r="29" spans="2:8">
      <c r="B29" s="30" t="s">
        <v>10</v>
      </c>
      <c r="C29" s="16" t="s">
        <v>32</v>
      </c>
      <c r="D29" s="17">
        <v>654044.71</v>
      </c>
      <c r="E29" s="230">
        <v>6282.8</v>
      </c>
      <c r="F29" s="297"/>
      <c r="G29" s="210"/>
      <c r="H29" s="210"/>
    </row>
    <row r="30" spans="2:8">
      <c r="B30" s="28" t="s">
        <v>33</v>
      </c>
      <c r="C30" s="31" t="s">
        <v>34</v>
      </c>
      <c r="D30" s="158">
        <v>408210.71</v>
      </c>
      <c r="E30" s="229">
        <v>2633929.0799999996</v>
      </c>
      <c r="F30" s="210"/>
      <c r="G30" s="210"/>
      <c r="H30" s="210"/>
    </row>
    <row r="31" spans="2:8">
      <c r="B31" s="30" t="s">
        <v>6</v>
      </c>
      <c r="C31" s="16" t="s">
        <v>35</v>
      </c>
      <c r="D31" s="17">
        <v>55019.71</v>
      </c>
      <c r="E31" s="230">
        <v>718231.12999999989</v>
      </c>
      <c r="F31" s="210"/>
      <c r="G31" s="210"/>
      <c r="H31" s="210"/>
    </row>
    <row r="32" spans="2:8">
      <c r="B32" s="30" t="s">
        <v>8</v>
      </c>
      <c r="C32" s="16" t="s">
        <v>36</v>
      </c>
      <c r="D32" s="17"/>
      <c r="E32" s="230"/>
      <c r="F32" s="210"/>
      <c r="G32" s="210"/>
      <c r="H32" s="210"/>
    </row>
    <row r="33" spans="2:8">
      <c r="B33" s="30" t="s">
        <v>10</v>
      </c>
      <c r="C33" s="16" t="s">
        <v>37</v>
      </c>
      <c r="D33" s="17">
        <v>131243.26</v>
      </c>
      <c r="E33" s="230">
        <v>50503.340000000004</v>
      </c>
      <c r="F33" s="210"/>
      <c r="G33" s="210"/>
      <c r="H33" s="210"/>
    </row>
    <row r="34" spans="2:8">
      <c r="B34" s="30" t="s">
        <v>12</v>
      </c>
      <c r="C34" s="16" t="s">
        <v>38</v>
      </c>
      <c r="D34" s="17"/>
      <c r="E34" s="230"/>
      <c r="F34" s="297"/>
      <c r="G34" s="210"/>
      <c r="H34" s="210"/>
    </row>
    <row r="35" spans="2:8" ht="25.5">
      <c r="B35" s="30" t="s">
        <v>39</v>
      </c>
      <c r="C35" s="16" t="s">
        <v>40</v>
      </c>
      <c r="D35" s="17"/>
      <c r="E35" s="230"/>
      <c r="F35" s="210"/>
      <c r="G35" s="210"/>
      <c r="H35" s="210"/>
    </row>
    <row r="36" spans="2:8">
      <c r="B36" s="30" t="s">
        <v>41</v>
      </c>
      <c r="C36" s="16" t="s">
        <v>42</v>
      </c>
      <c r="D36" s="17"/>
      <c r="E36" s="230"/>
      <c r="F36" s="210"/>
      <c r="G36" s="210"/>
      <c r="H36" s="210"/>
    </row>
    <row r="37" spans="2:8" ht="13.5" thickBot="1">
      <c r="B37" s="32" t="s">
        <v>43</v>
      </c>
      <c r="C37" s="33" t="s">
        <v>44</v>
      </c>
      <c r="D37" s="18">
        <v>221947.74</v>
      </c>
      <c r="E37" s="230">
        <v>1865194.6099999999</v>
      </c>
      <c r="F37" s="210"/>
      <c r="G37" s="210"/>
      <c r="H37" s="210"/>
    </row>
    <row r="38" spans="2:8">
      <c r="B38" s="25" t="s">
        <v>45</v>
      </c>
      <c r="C38" s="26" t="s">
        <v>46</v>
      </c>
      <c r="D38" s="139">
        <v>18557.259999999998</v>
      </c>
      <c r="E38" s="27">
        <v>-2101.04</v>
      </c>
    </row>
    <row r="39" spans="2:8" ht="13.5" thickBot="1">
      <c r="B39" s="34" t="s">
        <v>47</v>
      </c>
      <c r="C39" s="35" t="s">
        <v>48</v>
      </c>
      <c r="D39" s="142">
        <v>2379525.8499999996</v>
      </c>
      <c r="E39" s="217">
        <f>E24+E25+E38</f>
        <v>5.0295057008042932E-10</v>
      </c>
      <c r="F39" s="210"/>
    </row>
    <row r="40" spans="2:8" ht="13.5" thickBot="1">
      <c r="B40" s="36"/>
      <c r="C40" s="37"/>
      <c r="D40" s="38"/>
      <c r="E40" s="38"/>
      <c r="F40" s="154"/>
    </row>
    <row r="41" spans="2:8" ht="16.5" thickBot="1">
      <c r="B41" s="5"/>
      <c r="C41" s="39" t="s">
        <v>49</v>
      </c>
      <c r="D41" s="7"/>
      <c r="E41" s="8"/>
    </row>
    <row r="42" spans="2:8" ht="13.5" thickBot="1">
      <c r="B42" s="9"/>
      <c r="C42" s="40" t="s">
        <v>50</v>
      </c>
      <c r="D42" s="11" t="s">
        <v>127</v>
      </c>
      <c r="E42" s="12" t="s">
        <v>136</v>
      </c>
    </row>
    <row r="43" spans="2:8">
      <c r="B43" s="41" t="s">
        <v>28</v>
      </c>
      <c r="C43" s="42" t="s">
        <v>51</v>
      </c>
      <c r="D43" s="43"/>
      <c r="E43" s="144"/>
    </row>
    <row r="44" spans="2:8">
      <c r="B44" s="44" t="s">
        <v>6</v>
      </c>
      <c r="C44" s="45" t="s">
        <v>52</v>
      </c>
      <c r="D44" s="145">
        <v>133865.8235</v>
      </c>
      <c r="E44" s="319">
        <v>237610.3578</v>
      </c>
    </row>
    <row r="45" spans="2:8" ht="13.5" thickBot="1">
      <c r="B45" s="46" t="s">
        <v>8</v>
      </c>
      <c r="C45" s="47" t="s">
        <v>53</v>
      </c>
      <c r="D45" s="147">
        <v>237610.3578</v>
      </c>
      <c r="E45" s="320"/>
      <c r="F45" s="154"/>
    </row>
    <row r="46" spans="2:8">
      <c r="B46" s="41" t="s">
        <v>33</v>
      </c>
      <c r="C46" s="42" t="s">
        <v>54</v>
      </c>
      <c r="D46" s="149"/>
      <c r="E46" s="321"/>
    </row>
    <row r="47" spans="2:8">
      <c r="B47" s="44" t="s">
        <v>6</v>
      </c>
      <c r="C47" s="45" t="s">
        <v>52</v>
      </c>
      <c r="D47" s="151">
        <v>9.9880999999999993</v>
      </c>
      <c r="E47" s="322">
        <v>10.0144</v>
      </c>
    </row>
    <row r="48" spans="2:8">
      <c r="B48" s="44" t="s">
        <v>8</v>
      </c>
      <c r="C48" s="45" t="s">
        <v>55</v>
      </c>
      <c r="D48" s="151">
        <v>9.7528000000000006</v>
      </c>
      <c r="E48" s="231">
        <v>9.9701000000000004</v>
      </c>
    </row>
    <row r="49" spans="2:5">
      <c r="B49" s="44" t="s">
        <v>10</v>
      </c>
      <c r="C49" s="45" t="s">
        <v>56</v>
      </c>
      <c r="D49" s="145">
        <v>10.058199999999999</v>
      </c>
      <c r="E49" s="231">
        <v>10.4588</v>
      </c>
    </row>
    <row r="50" spans="2:5" ht="13.5" thickBot="1">
      <c r="B50" s="46" t="s">
        <v>12</v>
      </c>
      <c r="C50" s="47" t="s">
        <v>53</v>
      </c>
      <c r="D50" s="278">
        <v>10.01440287</v>
      </c>
      <c r="E50" s="271"/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v>0</v>
      </c>
      <c r="E54" s="55">
        <v>0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v>0</v>
      </c>
      <c r="E60" s="65">
        <v>0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f>E11</f>
        <v>0</v>
      </c>
      <c r="E68" s="215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152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153">
        <v>0</v>
      </c>
    </row>
    <row r="71" spans="2:5">
      <c r="B71" s="41" t="s">
        <v>86</v>
      </c>
      <c r="C71" s="42" t="s">
        <v>87</v>
      </c>
      <c r="D71" s="43">
        <f>D54+D69+D68-D70</f>
        <v>0</v>
      </c>
      <c r="E71" s="74">
        <f>E54+E69+E68-E70</f>
        <v>0</v>
      </c>
    </row>
    <row r="72" spans="2:5">
      <c r="B72" s="44" t="s">
        <v>6</v>
      </c>
      <c r="C72" s="45" t="s">
        <v>88</v>
      </c>
      <c r="D72" s="60">
        <f>D71</f>
        <v>0</v>
      </c>
      <c r="E72" s="61">
        <v>0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0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H38" sqref="H38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12.28515625" customWidth="1"/>
    <col min="8" max="8" width="13.2851562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217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285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784364.35</v>
      </c>
    </row>
    <row r="10" spans="2:5">
      <c r="B10" s="15" t="s">
        <v>6</v>
      </c>
      <c r="C10" s="155" t="s">
        <v>7</v>
      </c>
      <c r="D10" s="17"/>
      <c r="E10" s="300">
        <v>784364.35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784364.35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285"/>
      <c r="C23" s="10" t="s">
        <v>3</v>
      </c>
      <c r="D23" s="11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805770.3</v>
      </c>
      <c r="F25" s="154"/>
    </row>
    <row r="26" spans="2:7">
      <c r="B26" s="28" t="s">
        <v>28</v>
      </c>
      <c r="C26" s="29" t="s">
        <v>29</v>
      </c>
      <c r="D26" s="168"/>
      <c r="E26" s="229">
        <v>810000</v>
      </c>
    </row>
    <row r="27" spans="2:7">
      <c r="B27" s="30" t="s">
        <v>6</v>
      </c>
      <c r="C27" s="16" t="s">
        <v>30</v>
      </c>
      <c r="D27" s="169"/>
      <c r="E27" s="230">
        <v>810000</v>
      </c>
      <c r="G27" s="210"/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/>
    </row>
    <row r="30" spans="2:7">
      <c r="B30" s="28" t="s">
        <v>33</v>
      </c>
      <c r="C30" s="31" t="s">
        <v>34</v>
      </c>
      <c r="D30" s="168"/>
      <c r="E30" s="229">
        <v>4229.7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/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4229.7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  <c r="F37" s="154"/>
    </row>
    <row r="38" spans="2:6">
      <c r="B38" s="25" t="s">
        <v>45</v>
      </c>
      <c r="C38" s="26" t="s">
        <v>46</v>
      </c>
      <c r="D38" s="166"/>
      <c r="E38" s="27">
        <v>-21405.95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784364.35000000009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285"/>
      <c r="C42" s="40" t="s">
        <v>50</v>
      </c>
      <c r="D42" s="11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/>
    </row>
    <row r="45" spans="2:6" ht="13.5" thickBot="1">
      <c r="B45" s="46" t="s">
        <v>8</v>
      </c>
      <c r="C45" s="87" t="s">
        <v>53</v>
      </c>
      <c r="D45" s="181"/>
      <c r="E45" s="310">
        <v>6997.63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111.39</v>
      </c>
    </row>
    <row r="49" spans="2:5">
      <c r="B49" s="44" t="s">
        <v>10</v>
      </c>
      <c r="C49" s="86" t="s">
        <v>56</v>
      </c>
      <c r="D49" s="180"/>
      <c r="E49" s="318">
        <v>116.98</v>
      </c>
    </row>
    <row r="50" spans="2:5" ht="13.5" thickBot="1">
      <c r="B50" s="46" t="s">
        <v>12</v>
      </c>
      <c r="C50" s="87" t="s">
        <v>53</v>
      </c>
      <c r="D50" s="181"/>
      <c r="E50" s="314">
        <v>112.09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784364.35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784364.35</v>
      </c>
      <c r="E60" s="65">
        <f>D60/E20</f>
        <v>1</v>
      </c>
    </row>
    <row r="61" spans="2:5" ht="25.5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f>D70/E20</f>
        <v>0</v>
      </c>
    </row>
    <row r="71" spans="2:5">
      <c r="B71" s="41" t="s">
        <v>86</v>
      </c>
      <c r="C71" s="42" t="s">
        <v>87</v>
      </c>
      <c r="D71" s="43">
        <f>D54+D69+D68-D70</f>
        <v>784364.35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784364.35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J22" sqref="J22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218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101839.45</v>
      </c>
      <c r="E9" s="27">
        <f>E10+E11+E12+E13</f>
        <v>3411871.72</v>
      </c>
    </row>
    <row r="10" spans="2:5">
      <c r="B10" s="15" t="s">
        <v>6</v>
      </c>
      <c r="C10" s="155" t="s">
        <v>7</v>
      </c>
      <c r="D10" s="17">
        <v>101839.45</v>
      </c>
      <c r="E10" s="300">
        <v>3411871.72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101839.45</v>
      </c>
      <c r="E20" s="138">
        <f>E9-E16</f>
        <v>3411871.72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>
        <f>D20</f>
        <v>101839.45</v>
      </c>
    </row>
    <row r="25" spans="2:7">
      <c r="B25" s="25" t="s">
        <v>26</v>
      </c>
      <c r="C25" s="26" t="s">
        <v>27</v>
      </c>
      <c r="D25" s="166">
        <v>99500</v>
      </c>
      <c r="E25" s="228">
        <v>3271820.5900000003</v>
      </c>
      <c r="F25" s="154"/>
    </row>
    <row r="26" spans="2:7">
      <c r="B26" s="28" t="s">
        <v>28</v>
      </c>
      <c r="C26" s="29" t="s">
        <v>29</v>
      </c>
      <c r="D26" s="168">
        <v>99500</v>
      </c>
      <c r="E26" s="229">
        <v>4142151.99</v>
      </c>
      <c r="F26" s="154"/>
    </row>
    <row r="27" spans="2:7">
      <c r="B27" s="30" t="s">
        <v>6</v>
      </c>
      <c r="C27" s="16" t="s">
        <v>30</v>
      </c>
      <c r="D27" s="169">
        <v>99500</v>
      </c>
      <c r="E27" s="230">
        <v>1119854.05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3022297.94</v>
      </c>
      <c r="F29" s="154"/>
    </row>
    <row r="30" spans="2:7">
      <c r="B30" s="28" t="s">
        <v>33</v>
      </c>
      <c r="C30" s="31" t="s">
        <v>34</v>
      </c>
      <c r="D30" s="168"/>
      <c r="E30" s="229">
        <v>870331.39999999991</v>
      </c>
    </row>
    <row r="31" spans="2:7">
      <c r="B31" s="30" t="s">
        <v>6</v>
      </c>
      <c r="C31" s="16" t="s">
        <v>35</v>
      </c>
      <c r="D31" s="169"/>
      <c r="E31" s="230">
        <v>429954.42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550.86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16968.740000000002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422857.38</v>
      </c>
    </row>
    <row r="38" spans="2:6">
      <c r="B38" s="25" t="s">
        <v>45</v>
      </c>
      <c r="C38" s="26" t="s">
        <v>46</v>
      </c>
      <c r="D38" s="166">
        <v>2339.4499999999998</v>
      </c>
      <c r="E38" s="27">
        <v>38211.68</v>
      </c>
    </row>
    <row r="39" spans="2:6" ht="13.5" thickBot="1">
      <c r="B39" s="34" t="s">
        <v>47</v>
      </c>
      <c r="C39" s="35" t="s">
        <v>48</v>
      </c>
      <c r="D39" s="170">
        <v>101839.45</v>
      </c>
      <c r="E39" s="217">
        <f>E24+E25+E38</f>
        <v>3411871.7200000007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>
        <v>5271.1930000000002</v>
      </c>
    </row>
    <row r="45" spans="2:6" ht="13.5" thickBot="1">
      <c r="B45" s="46" t="s">
        <v>8</v>
      </c>
      <c r="C45" s="87" t="s">
        <v>53</v>
      </c>
      <c r="D45" s="181">
        <v>5271.1930000000002</v>
      </c>
      <c r="E45" s="310">
        <v>162470.08199999999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>
        <v>19.32</v>
      </c>
    </row>
    <row r="48" spans="2:6">
      <c r="B48" s="44" t="s">
        <v>8</v>
      </c>
      <c r="C48" s="86" t="s">
        <v>55</v>
      </c>
      <c r="D48" s="180">
        <v>18.170000000000002</v>
      </c>
      <c r="E48" s="318">
        <v>18.04</v>
      </c>
    </row>
    <row r="49" spans="2:5">
      <c r="B49" s="44" t="s">
        <v>10</v>
      </c>
      <c r="C49" s="86" t="s">
        <v>56</v>
      </c>
      <c r="D49" s="180">
        <v>19.32</v>
      </c>
      <c r="E49" s="318">
        <v>21.37</v>
      </c>
    </row>
    <row r="50" spans="2:5" ht="13.5" thickBot="1">
      <c r="B50" s="46" t="s">
        <v>12</v>
      </c>
      <c r="C50" s="87" t="s">
        <v>53</v>
      </c>
      <c r="D50" s="181">
        <v>19.32</v>
      </c>
      <c r="E50" s="314">
        <v>21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3411871.72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3411871.72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f>D70/E20</f>
        <v>0</v>
      </c>
    </row>
    <row r="71" spans="2:5">
      <c r="B71" s="41" t="s">
        <v>86</v>
      </c>
      <c r="C71" s="42" t="s">
        <v>87</v>
      </c>
      <c r="D71" s="43">
        <f>D54+D69+D68-D70</f>
        <v>3411871.72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3411871.72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2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K55" sqref="K55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219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379952.2</v>
      </c>
      <c r="E9" s="27">
        <f>E10+E11+E12+E13</f>
        <v>7409642.6799999997</v>
      </c>
    </row>
    <row r="10" spans="2:5">
      <c r="B10" s="15" t="s">
        <v>6</v>
      </c>
      <c r="C10" s="155" t="s">
        <v>7</v>
      </c>
      <c r="D10" s="17">
        <v>379952.2</v>
      </c>
      <c r="E10" s="300">
        <v>7409642.6799999997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379952.2</v>
      </c>
      <c r="E20" s="138">
        <f>E9-E16</f>
        <v>7409642.6799999997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>
        <f>D20</f>
        <v>379952.2</v>
      </c>
    </row>
    <row r="25" spans="2:7">
      <c r="B25" s="25" t="s">
        <v>26</v>
      </c>
      <c r="C25" s="26" t="s">
        <v>27</v>
      </c>
      <c r="D25" s="166">
        <v>373849.98</v>
      </c>
      <c r="E25" s="228">
        <v>7107020.5100000007</v>
      </c>
      <c r="F25" s="154"/>
    </row>
    <row r="26" spans="2:7">
      <c r="B26" s="28" t="s">
        <v>28</v>
      </c>
      <c r="C26" s="29" t="s">
        <v>29</v>
      </c>
      <c r="D26" s="168">
        <v>373849.98</v>
      </c>
      <c r="E26" s="229">
        <v>7471837.7700000005</v>
      </c>
      <c r="F26" s="219"/>
    </row>
    <row r="27" spans="2:7">
      <c r="B27" s="30" t="s">
        <v>6</v>
      </c>
      <c r="C27" s="16" t="s">
        <v>30</v>
      </c>
      <c r="D27" s="169">
        <v>373849.98</v>
      </c>
      <c r="E27" s="230">
        <v>7043629.3300000001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428208.44</v>
      </c>
      <c r="F29" s="154"/>
    </row>
    <row r="30" spans="2:7">
      <c r="B30" s="28" t="s">
        <v>33</v>
      </c>
      <c r="C30" s="31" t="s">
        <v>34</v>
      </c>
      <c r="D30" s="168"/>
      <c r="E30" s="229">
        <v>364817.26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998.82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83456.179999999993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280362.26</v>
      </c>
    </row>
    <row r="38" spans="2:6">
      <c r="B38" s="25" t="s">
        <v>45</v>
      </c>
      <c r="C38" s="26" t="s">
        <v>46</v>
      </c>
      <c r="D38" s="166">
        <v>6102.22</v>
      </c>
      <c r="E38" s="27">
        <v>-77330.03</v>
      </c>
    </row>
    <row r="39" spans="2:6" ht="13.5" thickBot="1">
      <c r="B39" s="34" t="s">
        <v>47</v>
      </c>
      <c r="C39" s="35" t="s">
        <v>48</v>
      </c>
      <c r="D39" s="170">
        <v>379952.19999999995</v>
      </c>
      <c r="E39" s="217">
        <f>E24+E25+E38</f>
        <v>7409642.6800000006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>
        <v>25112.505000000001</v>
      </c>
    </row>
    <row r="45" spans="2:6" ht="13.5" thickBot="1">
      <c r="B45" s="46" t="s">
        <v>8</v>
      </c>
      <c r="C45" s="87" t="s">
        <v>53</v>
      </c>
      <c r="D45" s="181">
        <v>25112.505000000001</v>
      </c>
      <c r="E45" s="310">
        <v>490704.81300000002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>
        <v>15.13</v>
      </c>
    </row>
    <row r="48" spans="2:6">
      <c r="B48" s="44" t="s">
        <v>8</v>
      </c>
      <c r="C48" s="86" t="s">
        <v>55</v>
      </c>
      <c r="D48" s="180">
        <v>14.69</v>
      </c>
      <c r="E48" s="318">
        <v>14.52</v>
      </c>
    </row>
    <row r="49" spans="2:5">
      <c r="B49" s="44" t="s">
        <v>10</v>
      </c>
      <c r="C49" s="86" t="s">
        <v>56</v>
      </c>
      <c r="D49" s="180">
        <v>15.13</v>
      </c>
      <c r="E49" s="318">
        <v>15.87</v>
      </c>
    </row>
    <row r="50" spans="2:5" ht="13.5" thickBot="1">
      <c r="B50" s="46" t="s">
        <v>12</v>
      </c>
      <c r="C50" s="87" t="s">
        <v>53</v>
      </c>
      <c r="D50" s="181">
        <v>15.13</v>
      </c>
      <c r="E50" s="314">
        <v>15.1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7409642.6799999997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7409642.6799999997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f>D70/E20</f>
        <v>0</v>
      </c>
    </row>
    <row r="71" spans="2:5">
      <c r="B71" s="41" t="s">
        <v>86</v>
      </c>
      <c r="C71" s="42" t="s">
        <v>87</v>
      </c>
      <c r="D71" s="43">
        <f>D54+D69+D68-D70</f>
        <v>7409642.6799999997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7409642.6799999997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3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H21" sqref="H21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220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291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242365.17</v>
      </c>
    </row>
    <row r="10" spans="2:5">
      <c r="B10" s="15" t="s">
        <v>6</v>
      </c>
      <c r="C10" s="155" t="s">
        <v>7</v>
      </c>
      <c r="D10" s="17"/>
      <c r="E10" s="300">
        <v>242365.17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242365.17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291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316273.49</v>
      </c>
      <c r="F25" s="154"/>
    </row>
    <row r="26" spans="2:7">
      <c r="B26" s="28" t="s">
        <v>28</v>
      </c>
      <c r="C26" s="29" t="s">
        <v>29</v>
      </c>
      <c r="D26" s="168"/>
      <c r="E26" s="229">
        <v>317550</v>
      </c>
      <c r="F26" s="219"/>
    </row>
    <row r="27" spans="2:7">
      <c r="B27" s="30" t="s">
        <v>6</v>
      </c>
      <c r="C27" s="16" t="s">
        <v>30</v>
      </c>
      <c r="D27" s="169"/>
      <c r="E27" s="230">
        <v>317550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/>
      <c r="F29" s="154"/>
    </row>
    <row r="30" spans="2:7">
      <c r="B30" s="28" t="s">
        <v>33</v>
      </c>
      <c r="C30" s="31" t="s">
        <v>34</v>
      </c>
      <c r="D30" s="168"/>
      <c r="E30" s="229">
        <v>1276.51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3.4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1273.1099999999999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/>
      <c r="E38" s="27">
        <v>-73908.320000000007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242365.16999999998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291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84"/>
    </row>
    <row r="45" spans="2:6" ht="13.5" thickBot="1">
      <c r="B45" s="46" t="s">
        <v>8</v>
      </c>
      <c r="C45" s="87" t="s">
        <v>53</v>
      </c>
      <c r="D45" s="181"/>
      <c r="E45" s="310">
        <v>28480.044000000002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7.7</v>
      </c>
    </row>
    <row r="49" spans="2:5">
      <c r="B49" s="44" t="s">
        <v>10</v>
      </c>
      <c r="C49" s="86" t="s">
        <v>56</v>
      </c>
      <c r="D49" s="180"/>
      <c r="E49" s="318">
        <v>12.29</v>
      </c>
    </row>
    <row r="50" spans="2:5" ht="13.5" thickBot="1">
      <c r="B50" s="46" t="s">
        <v>12</v>
      </c>
      <c r="C50" s="87" t="s">
        <v>53</v>
      </c>
      <c r="D50" s="181"/>
      <c r="E50" s="314">
        <v>8.51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242365.17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242365.17</v>
      </c>
      <c r="E60" s="65">
        <f>D60/E20</f>
        <v>1</v>
      </c>
    </row>
    <row r="61" spans="2:5" ht="25.5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f>D70/E20</f>
        <v>0</v>
      </c>
    </row>
    <row r="71" spans="2:5">
      <c r="B71" s="41" t="s">
        <v>86</v>
      </c>
      <c r="C71" s="42" t="s">
        <v>87</v>
      </c>
      <c r="D71" s="43">
        <f>D54+D69+D68-D70</f>
        <v>242365.17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242365.17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I52" sqref="I52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221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291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1006243.25</v>
      </c>
    </row>
    <row r="10" spans="2:5">
      <c r="B10" s="15" t="s">
        <v>6</v>
      </c>
      <c r="C10" s="155" t="s">
        <v>7</v>
      </c>
      <c r="D10" s="17"/>
      <c r="E10" s="300">
        <v>1006243.25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1006243.25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291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994376.89</v>
      </c>
      <c r="F25" s="154"/>
    </row>
    <row r="26" spans="2:7">
      <c r="B26" s="28" t="s">
        <v>28</v>
      </c>
      <c r="C26" s="29" t="s">
        <v>29</v>
      </c>
      <c r="D26" s="168"/>
      <c r="E26" s="229">
        <v>997845.74</v>
      </c>
      <c r="F26" s="219"/>
    </row>
    <row r="27" spans="2:7">
      <c r="B27" s="30" t="s">
        <v>6</v>
      </c>
      <c r="C27" s="16" t="s">
        <v>30</v>
      </c>
      <c r="D27" s="169"/>
      <c r="E27" s="230">
        <v>594900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402945.74</v>
      </c>
      <c r="F29" s="154"/>
    </row>
    <row r="30" spans="2:7">
      <c r="B30" s="28" t="s">
        <v>33</v>
      </c>
      <c r="C30" s="31" t="s">
        <v>34</v>
      </c>
      <c r="D30" s="168"/>
      <c r="E30" s="229">
        <v>3468.8500000000004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8.51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3460.34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/>
      <c r="E38" s="27">
        <v>11866.36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1006243.25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291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/>
    </row>
    <row r="45" spans="2:6" ht="13.5" thickBot="1">
      <c r="B45" s="46" t="s">
        <v>8</v>
      </c>
      <c r="C45" s="87" t="s">
        <v>53</v>
      </c>
      <c r="D45" s="181"/>
      <c r="E45" s="310">
        <v>101640.732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9.11</v>
      </c>
    </row>
    <row r="49" spans="2:5">
      <c r="B49" s="44" t="s">
        <v>10</v>
      </c>
      <c r="C49" s="86" t="s">
        <v>56</v>
      </c>
      <c r="D49" s="180"/>
      <c r="E49" s="318">
        <v>10.199999999999999</v>
      </c>
    </row>
    <row r="50" spans="2:5" ht="13.5" thickBot="1">
      <c r="B50" s="46" t="s">
        <v>12</v>
      </c>
      <c r="C50" s="87" t="s">
        <v>53</v>
      </c>
      <c r="D50" s="181"/>
      <c r="E50" s="314">
        <v>9.9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1006243.25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1006243.25</v>
      </c>
      <c r="E60" s="65">
        <f>D60/E20</f>
        <v>1</v>
      </c>
    </row>
    <row r="61" spans="2:5" ht="25.5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f>D70/E20</f>
        <v>0</v>
      </c>
    </row>
    <row r="71" spans="2:5">
      <c r="B71" s="41" t="s">
        <v>86</v>
      </c>
      <c r="C71" s="42" t="s">
        <v>87</v>
      </c>
      <c r="D71" s="43">
        <f>D54+D69+D68-D70</f>
        <v>1006243.25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1006243.25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F21" sqref="F21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240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285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28862.15</v>
      </c>
    </row>
    <row r="10" spans="2:5">
      <c r="B10" s="15" t="s">
        <v>6</v>
      </c>
      <c r="C10" s="155" t="s">
        <v>7</v>
      </c>
      <c r="D10" s="17"/>
      <c r="E10" s="300">
        <v>28862.15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28862.15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285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27143.4</v>
      </c>
      <c r="F25" s="154"/>
    </row>
    <row r="26" spans="2:7">
      <c r="B26" s="28" t="s">
        <v>28</v>
      </c>
      <c r="C26" s="29" t="s">
        <v>29</v>
      </c>
      <c r="D26" s="168"/>
      <c r="E26" s="229">
        <v>27143.4</v>
      </c>
      <c r="F26" s="219"/>
    </row>
    <row r="27" spans="2:7">
      <c r="B27" s="30" t="s">
        <v>6</v>
      </c>
      <c r="C27" s="16" t="s">
        <v>30</v>
      </c>
      <c r="D27" s="169"/>
      <c r="E27" s="230"/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27143.4</v>
      </c>
      <c r="F29" s="154"/>
    </row>
    <row r="30" spans="2:7">
      <c r="B30" s="28" t="s">
        <v>33</v>
      </c>
      <c r="C30" s="31" t="s">
        <v>34</v>
      </c>
      <c r="D30" s="168"/>
      <c r="E30" s="229"/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/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/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/>
      <c r="E38" s="27">
        <v>1718.75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28862.15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285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84"/>
    </row>
    <row r="45" spans="2:6" ht="13.5" thickBot="1">
      <c r="B45" s="46" t="s">
        <v>8</v>
      </c>
      <c r="C45" s="87" t="s">
        <v>53</v>
      </c>
      <c r="D45" s="181"/>
      <c r="E45" s="310">
        <v>73.551000000000002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357.96</v>
      </c>
    </row>
    <row r="49" spans="2:5">
      <c r="B49" s="44" t="s">
        <v>10</v>
      </c>
      <c r="C49" s="86" t="s">
        <v>56</v>
      </c>
      <c r="D49" s="180"/>
      <c r="E49" s="318">
        <v>392.41</v>
      </c>
    </row>
    <row r="50" spans="2:5" ht="13.5" thickBot="1">
      <c r="B50" s="46" t="s">
        <v>12</v>
      </c>
      <c r="C50" s="87" t="s">
        <v>53</v>
      </c>
      <c r="D50" s="181"/>
      <c r="E50" s="314">
        <v>392.41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28862.15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28862.15</v>
      </c>
      <c r="E60" s="65">
        <f>D60/E20</f>
        <v>1</v>
      </c>
    </row>
    <row r="61" spans="2:5" ht="25.5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f>D70/E20</f>
        <v>0</v>
      </c>
    </row>
    <row r="71" spans="2:5">
      <c r="B71" s="41" t="s">
        <v>86</v>
      </c>
      <c r="C71" s="42" t="s">
        <v>87</v>
      </c>
      <c r="D71" s="43">
        <f>D54+D69+D68-D70</f>
        <v>28862.15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28862.15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E50" sqref="E50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241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285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4058452.43</v>
      </c>
    </row>
    <row r="10" spans="2:5">
      <c r="B10" s="15" t="s">
        <v>6</v>
      </c>
      <c r="C10" s="155" t="s">
        <v>7</v>
      </c>
      <c r="D10" s="17"/>
      <c r="E10" s="300">
        <v>4058452.43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4058452.43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285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4043723.88</v>
      </c>
      <c r="F25" s="154"/>
    </row>
    <row r="26" spans="2:7">
      <c r="B26" s="28" t="s">
        <v>28</v>
      </c>
      <c r="C26" s="29" t="s">
        <v>29</v>
      </c>
      <c r="D26" s="168"/>
      <c r="E26" s="229">
        <v>4044250.07</v>
      </c>
      <c r="F26" s="219"/>
    </row>
    <row r="27" spans="2:7">
      <c r="B27" s="30" t="s">
        <v>6</v>
      </c>
      <c r="C27" s="16" t="s">
        <v>30</v>
      </c>
      <c r="D27" s="169"/>
      <c r="E27" s="230">
        <v>2190851.2799999998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1853398.79</v>
      </c>
      <c r="F29" s="154"/>
    </row>
    <row r="30" spans="2:7">
      <c r="B30" s="28" t="s">
        <v>33</v>
      </c>
      <c r="C30" s="31" t="s">
        <v>34</v>
      </c>
      <c r="D30" s="168"/>
      <c r="E30" s="229">
        <v>526.19000000000005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268.08999999999997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258.10000000000002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/>
      <c r="E38" s="27">
        <v>14728.95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4058452.83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285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84"/>
    </row>
    <row r="45" spans="2:6" ht="13.5" thickBot="1">
      <c r="B45" s="46" t="s">
        <v>8</v>
      </c>
      <c r="C45" s="87" t="s">
        <v>53</v>
      </c>
      <c r="D45" s="181"/>
      <c r="E45" s="310">
        <v>11368.851000000001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345.27</v>
      </c>
    </row>
    <row r="49" spans="2:5">
      <c r="B49" s="44" t="s">
        <v>10</v>
      </c>
      <c r="C49" s="86" t="s">
        <v>56</v>
      </c>
      <c r="D49" s="180"/>
      <c r="E49" s="318">
        <v>363.12</v>
      </c>
    </row>
    <row r="50" spans="2:5" ht="13.5" thickBot="1">
      <c r="B50" s="46" t="s">
        <v>12</v>
      </c>
      <c r="C50" s="87" t="s">
        <v>53</v>
      </c>
      <c r="D50" s="181"/>
      <c r="E50" s="314">
        <v>356.98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4058452.43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4058452.43</v>
      </c>
      <c r="E60" s="65">
        <f>D60/E20</f>
        <v>1</v>
      </c>
    </row>
    <row r="61" spans="2:5" ht="25.5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f>D70/E20</f>
        <v>0</v>
      </c>
    </row>
    <row r="71" spans="2:5">
      <c r="B71" s="41" t="s">
        <v>86</v>
      </c>
      <c r="C71" s="42" t="s">
        <v>87</v>
      </c>
      <c r="D71" s="43">
        <f>D54+D69+D68-D70</f>
        <v>4058452.43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4058452.43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J51" sqref="J51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4.28515625" customWidth="1"/>
    <col min="7" max="7" width="11.4257812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222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1462570.22</v>
      </c>
      <c r="E9" s="27">
        <f>E10+E11+E12+E13</f>
        <v>13565108.82</v>
      </c>
    </row>
    <row r="10" spans="2:5">
      <c r="B10" s="15" t="s">
        <v>6</v>
      </c>
      <c r="C10" s="155" t="s">
        <v>7</v>
      </c>
      <c r="D10" s="17">
        <v>1462570.22</v>
      </c>
      <c r="E10" s="300">
        <v>13565108.82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1462570.22</v>
      </c>
      <c r="E20" s="138">
        <f>E9-E16</f>
        <v>13565108.82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>
        <f>D20</f>
        <v>1462570.22</v>
      </c>
    </row>
    <row r="25" spans="2:7">
      <c r="B25" s="25" t="s">
        <v>26</v>
      </c>
      <c r="C25" s="26" t="s">
        <v>27</v>
      </c>
      <c r="D25" s="166">
        <v>1452075</v>
      </c>
      <c r="E25" s="228">
        <v>12216728.369999999</v>
      </c>
      <c r="F25" s="154"/>
    </row>
    <row r="26" spans="2:7">
      <c r="B26" s="28" t="s">
        <v>28</v>
      </c>
      <c r="C26" s="29" t="s">
        <v>29</v>
      </c>
      <c r="D26" s="168">
        <v>1452075</v>
      </c>
      <c r="E26" s="229">
        <v>14706214.789999999</v>
      </c>
      <c r="F26" s="154"/>
    </row>
    <row r="27" spans="2:7">
      <c r="B27" s="30" t="s">
        <v>6</v>
      </c>
      <c r="C27" s="16" t="s">
        <v>30</v>
      </c>
      <c r="D27" s="169">
        <v>1452075</v>
      </c>
      <c r="E27" s="230">
        <v>9243762.6999999993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5462452.0899999999</v>
      </c>
      <c r="F29" s="154"/>
    </row>
    <row r="30" spans="2:7">
      <c r="B30" s="28" t="s">
        <v>33</v>
      </c>
      <c r="C30" s="31" t="s">
        <v>34</v>
      </c>
      <c r="D30" s="168"/>
      <c r="E30" s="229">
        <v>2489486.4199999995</v>
      </c>
    </row>
    <row r="31" spans="2:7">
      <c r="B31" s="30" t="s">
        <v>6</v>
      </c>
      <c r="C31" s="16" t="s">
        <v>35</v>
      </c>
      <c r="D31" s="169"/>
      <c r="E31" s="230">
        <v>2278372.86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974.53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89177.88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120961.15</v>
      </c>
    </row>
    <row r="38" spans="2:6">
      <c r="B38" s="25" t="s">
        <v>45</v>
      </c>
      <c r="C38" s="26" t="s">
        <v>46</v>
      </c>
      <c r="D38" s="166">
        <v>10495.22</v>
      </c>
      <c r="E38" s="27">
        <v>-114189.77</v>
      </c>
    </row>
    <row r="39" spans="2:6" ht="13.5" thickBot="1">
      <c r="B39" s="34" t="s">
        <v>47</v>
      </c>
      <c r="C39" s="35" t="s">
        <v>48</v>
      </c>
      <c r="D39" s="170">
        <v>1462570.22</v>
      </c>
      <c r="E39" s="217">
        <f>E24+E25+E38</f>
        <v>13565108.82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>
        <v>107305.22500000001</v>
      </c>
    </row>
    <row r="45" spans="2:6" ht="13.5" thickBot="1">
      <c r="B45" s="46" t="s">
        <v>8</v>
      </c>
      <c r="C45" s="87" t="s">
        <v>53</v>
      </c>
      <c r="D45" s="181">
        <v>107305.22500000001</v>
      </c>
      <c r="E45" s="310">
        <v>964801.48100000003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>
        <v>13.63</v>
      </c>
    </row>
    <row r="48" spans="2:6">
      <c r="B48" s="44" t="s">
        <v>8</v>
      </c>
      <c r="C48" s="86" t="s">
        <v>55</v>
      </c>
      <c r="D48" s="180">
        <v>13.38</v>
      </c>
      <c r="E48" s="318">
        <v>13.22</v>
      </c>
    </row>
    <row r="49" spans="2:5">
      <c r="B49" s="44" t="s">
        <v>10</v>
      </c>
      <c r="C49" s="86" t="s">
        <v>56</v>
      </c>
      <c r="D49" s="180">
        <v>13.63</v>
      </c>
      <c r="E49" s="318">
        <v>14.46</v>
      </c>
    </row>
    <row r="50" spans="2:5" ht="13.5" thickBot="1">
      <c r="B50" s="46" t="s">
        <v>12</v>
      </c>
      <c r="C50" s="87" t="s">
        <v>53</v>
      </c>
      <c r="D50" s="181">
        <v>13.63</v>
      </c>
      <c r="E50" s="314">
        <v>14.06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13565108.82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13565108.82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f>D70/E20</f>
        <v>0</v>
      </c>
    </row>
    <row r="71" spans="2:5">
      <c r="B71" s="41" t="s">
        <v>86</v>
      </c>
      <c r="C71" s="42" t="s">
        <v>87</v>
      </c>
      <c r="D71" s="43">
        <f>D54+D69+D68-D70</f>
        <v>13565108.82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13565108.82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8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E44" sqref="E44:E50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11.8554687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223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3373302.43</v>
      </c>
      <c r="E9" s="27">
        <f>E10+E11+E12+E13</f>
        <v>19854111.859999999</v>
      </c>
    </row>
    <row r="10" spans="2:5">
      <c r="B10" s="15" t="s">
        <v>6</v>
      </c>
      <c r="C10" s="155" t="s">
        <v>7</v>
      </c>
      <c r="D10" s="17">
        <v>3373302.43</v>
      </c>
      <c r="E10" s="300">
        <v>19854111.859999999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3373302.43</v>
      </c>
      <c r="E20" s="138">
        <f>E9-E16</f>
        <v>19854111.859999999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>
        <f>D20</f>
        <v>3373302.43</v>
      </c>
    </row>
    <row r="25" spans="2:7">
      <c r="B25" s="25" t="s">
        <v>26</v>
      </c>
      <c r="C25" s="26" t="s">
        <v>27</v>
      </c>
      <c r="D25" s="166">
        <v>3350275</v>
      </c>
      <c r="E25" s="228">
        <v>16390850.610000003</v>
      </c>
      <c r="F25" s="154"/>
    </row>
    <row r="26" spans="2:7">
      <c r="B26" s="28" t="s">
        <v>28</v>
      </c>
      <c r="C26" s="29" t="s">
        <v>29</v>
      </c>
      <c r="D26" s="168">
        <v>3350275</v>
      </c>
      <c r="E26" s="229">
        <v>17245935.900000002</v>
      </c>
      <c r="F26" s="154"/>
    </row>
    <row r="27" spans="2:7">
      <c r="B27" s="30" t="s">
        <v>6</v>
      </c>
      <c r="C27" s="16" t="s">
        <v>30</v>
      </c>
      <c r="D27" s="169">
        <v>3350275</v>
      </c>
      <c r="E27" s="230">
        <v>15245177.550000001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2000758.3499999999</v>
      </c>
      <c r="F29" s="154"/>
    </row>
    <row r="30" spans="2:7">
      <c r="B30" s="28" t="s">
        <v>33</v>
      </c>
      <c r="C30" s="31" t="s">
        <v>34</v>
      </c>
      <c r="D30" s="168"/>
      <c r="E30" s="229">
        <v>855085.29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2135.0500000000002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177835.08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675115.16</v>
      </c>
    </row>
    <row r="38" spans="2:6">
      <c r="B38" s="25" t="s">
        <v>45</v>
      </c>
      <c r="C38" s="26" t="s">
        <v>46</v>
      </c>
      <c r="D38" s="166">
        <v>23027.43</v>
      </c>
      <c r="E38" s="27">
        <v>89958.82</v>
      </c>
    </row>
    <row r="39" spans="2:6" ht="13.5" thickBot="1">
      <c r="B39" s="34" t="s">
        <v>47</v>
      </c>
      <c r="C39" s="35" t="s">
        <v>48</v>
      </c>
      <c r="D39" s="170">
        <v>3373302.43</v>
      </c>
      <c r="E39" s="217">
        <f>E24+E25+E38</f>
        <v>19854111.860000003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>
        <v>40578.641000000003</v>
      </c>
    </row>
    <row r="45" spans="2:6" ht="13.5" thickBot="1">
      <c r="B45" s="46" t="s">
        <v>8</v>
      </c>
      <c r="C45" s="87" t="s">
        <v>53</v>
      </c>
      <c r="D45" s="181">
        <v>40578.641000000003</v>
      </c>
      <c r="E45" s="310">
        <v>233522.84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>
        <v>83.13</v>
      </c>
    </row>
    <row r="48" spans="2:6">
      <c r="B48" s="44" t="s">
        <v>8</v>
      </c>
      <c r="C48" s="86" t="s">
        <v>55</v>
      </c>
      <c r="D48" s="180">
        <v>81.22</v>
      </c>
      <c r="E48" s="318">
        <v>80.39</v>
      </c>
    </row>
    <row r="49" spans="2:5">
      <c r="B49" s="44" t="s">
        <v>10</v>
      </c>
      <c r="C49" s="86" t="s">
        <v>56</v>
      </c>
      <c r="D49" s="180">
        <v>83.13</v>
      </c>
      <c r="E49" s="318">
        <v>87.22</v>
      </c>
    </row>
    <row r="50" spans="2:5" ht="13.5" thickBot="1">
      <c r="B50" s="46" t="s">
        <v>12</v>
      </c>
      <c r="C50" s="87" t="s">
        <v>53</v>
      </c>
      <c r="D50" s="181">
        <v>83.13</v>
      </c>
      <c r="E50" s="314">
        <v>85.02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19854111.859999999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19854111.859999999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f>D70/E20</f>
        <v>0</v>
      </c>
    </row>
    <row r="71" spans="2:5">
      <c r="B71" s="41" t="s">
        <v>86</v>
      </c>
      <c r="C71" s="42" t="s">
        <v>87</v>
      </c>
      <c r="D71" s="43">
        <f>D54+D69+D68-D70</f>
        <v>19854111.859999999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19854111.859999999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9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E45" sqref="E45:E50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11.8554687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224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291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34583.51</v>
      </c>
    </row>
    <row r="10" spans="2:5">
      <c r="B10" s="15" t="s">
        <v>6</v>
      </c>
      <c r="C10" s="155" t="s">
        <v>7</v>
      </c>
      <c r="D10" s="17"/>
      <c r="E10" s="300">
        <v>34583.51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34583.51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291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36052.840000000004</v>
      </c>
      <c r="F25" s="154"/>
    </row>
    <row r="26" spans="2:7">
      <c r="B26" s="28" t="s">
        <v>28</v>
      </c>
      <c r="C26" s="29" t="s">
        <v>29</v>
      </c>
      <c r="D26" s="168"/>
      <c r="E26" s="229">
        <v>37333.79</v>
      </c>
      <c r="F26" s="154"/>
    </row>
    <row r="27" spans="2:7">
      <c r="B27" s="30" t="s">
        <v>6</v>
      </c>
      <c r="C27" s="16" t="s">
        <v>30</v>
      </c>
      <c r="D27" s="169"/>
      <c r="E27" s="230"/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37333.79</v>
      </c>
      <c r="F29" s="154"/>
    </row>
    <row r="30" spans="2:7">
      <c r="B30" s="28" t="s">
        <v>33</v>
      </c>
      <c r="C30" s="31" t="s">
        <v>34</v>
      </c>
      <c r="D30" s="168"/>
      <c r="E30" s="229">
        <v>1280.95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8.7899999999999991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126.69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1145.47</v>
      </c>
    </row>
    <row r="38" spans="2:6">
      <c r="B38" s="25" t="s">
        <v>45</v>
      </c>
      <c r="C38" s="26" t="s">
        <v>46</v>
      </c>
      <c r="D38" s="166"/>
      <c r="E38" s="27">
        <v>-1469.33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34583.51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291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84"/>
    </row>
    <row r="45" spans="2:6" ht="13.5" thickBot="1">
      <c r="B45" s="46" t="s">
        <v>8</v>
      </c>
      <c r="C45" s="87" t="s">
        <v>53</v>
      </c>
      <c r="D45" s="181"/>
      <c r="E45" s="310">
        <v>2454.4720000000002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12.26</v>
      </c>
    </row>
    <row r="49" spans="2:5">
      <c r="B49" s="44" t="s">
        <v>10</v>
      </c>
      <c r="C49" s="86" t="s">
        <v>56</v>
      </c>
      <c r="D49" s="180"/>
      <c r="E49" s="318">
        <v>15.41</v>
      </c>
    </row>
    <row r="50" spans="2:5" ht="13.5" thickBot="1">
      <c r="B50" s="46" t="s">
        <v>12</v>
      </c>
      <c r="C50" s="87" t="s">
        <v>53</v>
      </c>
      <c r="D50" s="181"/>
      <c r="E50" s="314">
        <v>14.09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34583.51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34583.51</v>
      </c>
      <c r="E60" s="65">
        <f>D60/E20</f>
        <v>1</v>
      </c>
    </row>
    <row r="61" spans="2:5" ht="25.5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f>D70/E20</f>
        <v>0</v>
      </c>
    </row>
    <row r="71" spans="2:5">
      <c r="B71" s="41" t="s">
        <v>86</v>
      </c>
      <c r="C71" s="42" t="s">
        <v>87</v>
      </c>
      <c r="D71" s="43">
        <f>D54+D69+D68-D70</f>
        <v>34583.51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34583.51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"/>
  <sheetViews>
    <sheetView workbookViewId="0">
      <selection activeCell="I20" sqref="I20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5.85546875" style="77" customWidth="1"/>
    <col min="7" max="7" width="15" bestFit="1" customWidth="1"/>
    <col min="8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132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38022.280000000006</v>
      </c>
    </row>
    <row r="10" spans="2:5">
      <c r="B10" s="15" t="s">
        <v>6</v>
      </c>
      <c r="C10" s="155" t="s">
        <v>7</v>
      </c>
      <c r="D10" s="17"/>
      <c r="E10" s="300">
        <f>22899.99+13576.03</f>
        <v>36476.020000000004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>
        <f>E14</f>
        <v>1546.26</v>
      </c>
    </row>
    <row r="14" spans="2:5">
      <c r="B14" s="15" t="s">
        <v>14</v>
      </c>
      <c r="C14" s="155" t="s">
        <v>15</v>
      </c>
      <c r="D14" s="17"/>
      <c r="E14" s="300">
        <v>1546.26</v>
      </c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>
        <f>E17+E18+E19</f>
        <v>285.89999999999998</v>
      </c>
    </row>
    <row r="17" spans="2:7">
      <c r="B17" s="15" t="s">
        <v>6</v>
      </c>
      <c r="C17" s="155" t="s">
        <v>15</v>
      </c>
      <c r="D17" s="83"/>
      <c r="E17" s="303">
        <v>285.89999999999998</v>
      </c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37736.380000000005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12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34329.74</v>
      </c>
      <c r="F25" s="90"/>
    </row>
    <row r="26" spans="2:7">
      <c r="B26" s="28" t="s">
        <v>28</v>
      </c>
      <c r="C26" s="29" t="s">
        <v>29</v>
      </c>
      <c r="D26" s="168"/>
      <c r="E26" s="229">
        <v>47767.99</v>
      </c>
      <c r="F26" s="90"/>
    </row>
    <row r="27" spans="2:7">
      <c r="B27" s="30" t="s">
        <v>6</v>
      </c>
      <c r="C27" s="16" t="s">
        <v>30</v>
      </c>
      <c r="D27" s="169"/>
      <c r="E27" s="230">
        <v>39931.42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7836.57</v>
      </c>
      <c r="G29" s="154"/>
    </row>
    <row r="30" spans="2:7">
      <c r="B30" s="28" t="s">
        <v>33</v>
      </c>
      <c r="C30" s="31" t="s">
        <v>34</v>
      </c>
      <c r="D30" s="168"/>
      <c r="E30" s="229">
        <v>13438.25</v>
      </c>
    </row>
    <row r="31" spans="2:7">
      <c r="B31" s="30" t="s">
        <v>6</v>
      </c>
      <c r="C31" s="16" t="s">
        <v>35</v>
      </c>
      <c r="D31" s="169"/>
      <c r="E31" s="230">
        <v>3003.02</v>
      </c>
    </row>
    <row r="32" spans="2:7">
      <c r="B32" s="30" t="s">
        <v>8</v>
      </c>
      <c r="C32" s="16" t="s">
        <v>36</v>
      </c>
      <c r="D32" s="169"/>
      <c r="E32" s="230"/>
    </row>
    <row r="33" spans="2:8">
      <c r="B33" s="30" t="s">
        <v>10</v>
      </c>
      <c r="C33" s="16" t="s">
        <v>37</v>
      </c>
      <c r="D33" s="169"/>
      <c r="E33" s="230">
        <v>824.63</v>
      </c>
    </row>
    <row r="34" spans="2:8">
      <c r="B34" s="30" t="s">
        <v>12</v>
      </c>
      <c r="C34" s="16" t="s">
        <v>38</v>
      </c>
      <c r="D34" s="169"/>
      <c r="E34" s="230"/>
    </row>
    <row r="35" spans="2:8" ht="25.5">
      <c r="B35" s="30" t="s">
        <v>39</v>
      </c>
      <c r="C35" s="16" t="s">
        <v>40</v>
      </c>
      <c r="D35" s="169"/>
      <c r="E35" s="230"/>
    </row>
    <row r="36" spans="2:8">
      <c r="B36" s="30" t="s">
        <v>41</v>
      </c>
      <c r="C36" s="16" t="s">
        <v>42</v>
      </c>
      <c r="D36" s="169"/>
      <c r="E36" s="230"/>
    </row>
    <row r="37" spans="2:8" ht="13.5" thickBot="1">
      <c r="B37" s="32" t="s">
        <v>43</v>
      </c>
      <c r="C37" s="33" t="s">
        <v>44</v>
      </c>
      <c r="D37" s="169"/>
      <c r="E37" s="230">
        <v>9610.6</v>
      </c>
    </row>
    <row r="38" spans="2:8">
      <c r="B38" s="25" t="s">
        <v>45</v>
      </c>
      <c r="C38" s="26" t="s">
        <v>46</v>
      </c>
      <c r="D38" s="166"/>
      <c r="E38" s="27">
        <v>3406.64</v>
      </c>
    </row>
    <row r="39" spans="2:8" ht="13.5" thickBot="1">
      <c r="B39" s="34" t="s">
        <v>47</v>
      </c>
      <c r="C39" s="35" t="s">
        <v>48</v>
      </c>
      <c r="D39" s="170"/>
      <c r="E39" s="217">
        <f>E24+E25+E38</f>
        <v>37736.379999999997</v>
      </c>
      <c r="F39" s="165"/>
    </row>
    <row r="40" spans="2:8" ht="13.5" thickBot="1">
      <c r="B40" s="36"/>
      <c r="C40" s="37"/>
      <c r="D40" s="177"/>
      <c r="E40" s="38"/>
    </row>
    <row r="41" spans="2:8" ht="16.5" thickBot="1">
      <c r="B41" s="5"/>
      <c r="C41" s="39" t="s">
        <v>49</v>
      </c>
      <c r="D41" s="178"/>
      <c r="E41" s="8"/>
    </row>
    <row r="42" spans="2:8" ht="13.5" thickBot="1">
      <c r="B42" s="9"/>
      <c r="C42" s="40" t="s">
        <v>50</v>
      </c>
      <c r="D42" s="11" t="s">
        <v>127</v>
      </c>
      <c r="E42" s="12" t="s">
        <v>136</v>
      </c>
    </row>
    <row r="43" spans="2:8">
      <c r="B43" s="41" t="s">
        <v>28</v>
      </c>
      <c r="C43" s="85" t="s">
        <v>51</v>
      </c>
      <c r="D43" s="179"/>
      <c r="E43" s="78"/>
    </row>
    <row r="44" spans="2:8">
      <c r="B44" s="44" t="s">
        <v>6</v>
      </c>
      <c r="C44" s="86" t="s">
        <v>52</v>
      </c>
      <c r="D44" s="180"/>
      <c r="E44" s="299"/>
    </row>
    <row r="45" spans="2:8" ht="13.5" thickBot="1">
      <c r="B45" s="46" t="s">
        <v>8</v>
      </c>
      <c r="C45" s="87" t="s">
        <v>53</v>
      </c>
      <c r="D45" s="181"/>
      <c r="E45" s="310">
        <v>3673.7130000000002</v>
      </c>
      <c r="F45" s="301"/>
      <c r="G45" s="154"/>
    </row>
    <row r="46" spans="2:8">
      <c r="B46" s="41" t="s">
        <v>33</v>
      </c>
      <c r="C46" s="85" t="s">
        <v>54</v>
      </c>
      <c r="D46" s="182"/>
      <c r="E46" s="311"/>
    </row>
    <row r="47" spans="2:8">
      <c r="B47" s="44" t="s">
        <v>6</v>
      </c>
      <c r="C47" s="86" t="s">
        <v>52</v>
      </c>
      <c r="D47" s="180"/>
      <c r="E47" s="312"/>
      <c r="H47" s="154"/>
    </row>
    <row r="48" spans="2:8">
      <c r="B48" s="44" t="s">
        <v>8</v>
      </c>
      <c r="C48" s="86" t="s">
        <v>55</v>
      </c>
      <c r="D48" s="180"/>
      <c r="E48" s="318">
        <v>9.5946999999999996</v>
      </c>
    </row>
    <row r="49" spans="2:8">
      <c r="B49" s="44" t="s">
        <v>10</v>
      </c>
      <c r="C49" s="86" t="s">
        <v>56</v>
      </c>
      <c r="D49" s="180"/>
      <c r="E49" s="318">
        <v>10.281599999999999</v>
      </c>
    </row>
    <row r="50" spans="2:8" ht="13.5" thickBot="1">
      <c r="B50" s="46" t="s">
        <v>12</v>
      </c>
      <c r="C50" s="87" t="s">
        <v>53</v>
      </c>
      <c r="D50" s="181"/>
      <c r="E50" s="314">
        <v>10.272</v>
      </c>
      <c r="H50" s="154"/>
    </row>
    <row r="51" spans="2:8" ht="13.5" thickBot="1">
      <c r="B51" s="36"/>
      <c r="C51" s="37"/>
      <c r="D51" s="38"/>
      <c r="E51" s="38"/>
    </row>
    <row r="52" spans="2:8" ht="16.5" thickBot="1">
      <c r="B52" s="48"/>
      <c r="C52" s="49" t="s">
        <v>57</v>
      </c>
      <c r="D52" s="50"/>
      <c r="E52" s="8"/>
    </row>
    <row r="53" spans="2:8" ht="23.25" thickBot="1">
      <c r="B53" s="329" t="s">
        <v>58</v>
      </c>
      <c r="C53" s="330"/>
      <c r="D53" s="51" t="s">
        <v>59</v>
      </c>
      <c r="E53" s="52" t="s">
        <v>60</v>
      </c>
    </row>
    <row r="54" spans="2:8" ht="13.5" thickBot="1">
      <c r="B54" s="53" t="s">
        <v>28</v>
      </c>
      <c r="C54" s="42" t="s">
        <v>61</v>
      </c>
      <c r="D54" s="54">
        <f>SUM(D55:D66)</f>
        <v>36476.020000000004</v>
      </c>
      <c r="E54" s="55">
        <f>E60</f>
        <v>0.60684119674436177</v>
      </c>
    </row>
    <row r="55" spans="2:8" ht="25.5">
      <c r="B55" s="56" t="s">
        <v>6</v>
      </c>
      <c r="C55" s="57" t="s">
        <v>62</v>
      </c>
      <c r="D55" s="58">
        <v>0</v>
      </c>
      <c r="E55" s="59">
        <v>0</v>
      </c>
    </row>
    <row r="56" spans="2:8" ht="25.5">
      <c r="B56" s="44" t="s">
        <v>8</v>
      </c>
      <c r="C56" s="45" t="s">
        <v>63</v>
      </c>
      <c r="D56" s="60">
        <v>0</v>
      </c>
      <c r="E56" s="61">
        <v>0</v>
      </c>
    </row>
    <row r="57" spans="2:8">
      <c r="B57" s="44" t="s">
        <v>10</v>
      </c>
      <c r="C57" s="45" t="s">
        <v>64</v>
      </c>
      <c r="D57" s="60">
        <v>0</v>
      </c>
      <c r="E57" s="61">
        <v>0</v>
      </c>
    </row>
    <row r="58" spans="2:8">
      <c r="B58" s="44" t="s">
        <v>12</v>
      </c>
      <c r="C58" s="45" t="s">
        <v>65</v>
      </c>
      <c r="D58" s="60">
        <v>0</v>
      </c>
      <c r="E58" s="61">
        <v>0</v>
      </c>
    </row>
    <row r="59" spans="2:8">
      <c r="B59" s="44" t="s">
        <v>39</v>
      </c>
      <c r="C59" s="45" t="s">
        <v>66</v>
      </c>
      <c r="D59" s="60">
        <v>0</v>
      </c>
      <c r="E59" s="61">
        <v>0</v>
      </c>
    </row>
    <row r="60" spans="2:8">
      <c r="B60" s="62" t="s">
        <v>41</v>
      </c>
      <c r="C60" s="63" t="s">
        <v>67</v>
      </c>
      <c r="D60" s="64">
        <v>22899.99</v>
      </c>
      <c r="E60" s="65">
        <f>D60/E20</f>
        <v>0.60684119674436177</v>
      </c>
    </row>
    <row r="61" spans="2:8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8">
      <c r="B62" s="62" t="s">
        <v>69</v>
      </c>
      <c r="C62" s="63" t="s">
        <v>70</v>
      </c>
      <c r="D62" s="64">
        <v>0</v>
      </c>
      <c r="E62" s="65">
        <v>0</v>
      </c>
    </row>
    <row r="63" spans="2:8">
      <c r="B63" s="44" t="s">
        <v>71</v>
      </c>
      <c r="C63" s="45" t="s">
        <v>72</v>
      </c>
      <c r="D63" s="60">
        <v>0</v>
      </c>
      <c r="E63" s="61">
        <v>0</v>
      </c>
    </row>
    <row r="64" spans="2:8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13576.03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1546.26</v>
      </c>
      <c r="E69" s="55">
        <f>D69/E20</f>
        <v>4.0975313477339369E-2</v>
      </c>
    </row>
    <row r="70" spans="2:5" ht="13.5" thickBot="1">
      <c r="B70" s="41" t="s">
        <v>84</v>
      </c>
      <c r="C70" s="42" t="s">
        <v>85</v>
      </c>
      <c r="D70" s="43">
        <f>E16</f>
        <v>285.89999999999998</v>
      </c>
      <c r="E70" s="55">
        <f>D70/E20</f>
        <v>7.5762434022553287E-3</v>
      </c>
    </row>
    <row r="71" spans="2:5">
      <c r="B71" s="41" t="s">
        <v>86</v>
      </c>
      <c r="C71" s="42" t="s">
        <v>87</v>
      </c>
      <c r="D71" s="43">
        <f>D54+D69-D70</f>
        <v>37736.380000000005</v>
      </c>
      <c r="E71" s="74">
        <f>E54+E69-E70</f>
        <v>0.64024026681944579</v>
      </c>
    </row>
    <row r="72" spans="2:5">
      <c r="B72" s="44" t="s">
        <v>6</v>
      </c>
      <c r="C72" s="45" t="s">
        <v>88</v>
      </c>
      <c r="D72" s="60">
        <f>D71</f>
        <v>37736.380000000005</v>
      </c>
      <c r="E72" s="61">
        <f>E71</f>
        <v>0.64024026681944579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20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F20" sqref="F20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11.8554687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225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296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/>
    </row>
    <row r="10" spans="2:5">
      <c r="B10" s="15" t="s">
        <v>6</v>
      </c>
      <c r="C10" s="155" t="s">
        <v>7</v>
      </c>
      <c r="D10" s="17"/>
      <c r="E10" s="300"/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/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296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797.11999999999989</v>
      </c>
      <c r="F25" s="154"/>
    </row>
    <row r="26" spans="2:7">
      <c r="B26" s="28" t="s">
        <v>28</v>
      </c>
      <c r="C26" s="29" t="s">
        <v>29</v>
      </c>
      <c r="D26" s="168"/>
      <c r="E26" s="229">
        <v>7954.07</v>
      </c>
      <c r="F26" s="154"/>
    </row>
    <row r="27" spans="2:7">
      <c r="B27" s="30" t="s">
        <v>6</v>
      </c>
      <c r="C27" s="16" t="s">
        <v>30</v>
      </c>
      <c r="D27" s="169"/>
      <c r="E27" s="230"/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7954.07</v>
      </c>
      <c r="F29" s="154"/>
    </row>
    <row r="30" spans="2:7">
      <c r="B30" s="28" t="s">
        <v>33</v>
      </c>
      <c r="C30" s="31" t="s">
        <v>34</v>
      </c>
      <c r="D30" s="168"/>
      <c r="E30" s="229">
        <v>7156.95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2.21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18.989999999999998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7135.75</v>
      </c>
    </row>
    <row r="38" spans="2:6">
      <c r="B38" s="25" t="s">
        <v>45</v>
      </c>
      <c r="C38" s="26" t="s">
        <v>46</v>
      </c>
      <c r="D38" s="166"/>
      <c r="E38" s="27">
        <v>-797.12</v>
      </c>
    </row>
    <row r="39" spans="2:6" ht="13.5" thickBot="1">
      <c r="B39" s="34" t="s">
        <v>47</v>
      </c>
      <c r="C39" s="35" t="s">
        <v>48</v>
      </c>
      <c r="D39" s="170"/>
      <c r="E39" s="217"/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296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84"/>
    </row>
    <row r="45" spans="2:6" ht="13.5" thickBot="1">
      <c r="B45" s="46" t="s">
        <v>8</v>
      </c>
      <c r="C45" s="87" t="s">
        <v>53</v>
      </c>
      <c r="D45" s="181"/>
      <c r="E45" s="282"/>
    </row>
    <row r="46" spans="2:6">
      <c r="B46" s="41" t="s">
        <v>33</v>
      </c>
      <c r="C46" s="85" t="s">
        <v>54</v>
      </c>
      <c r="D46" s="182"/>
      <c r="E46" s="290"/>
    </row>
    <row r="47" spans="2:6">
      <c r="B47" s="44" t="s">
        <v>6</v>
      </c>
      <c r="C47" s="86" t="s">
        <v>52</v>
      </c>
      <c r="D47" s="180"/>
      <c r="E47" s="281"/>
    </row>
    <row r="48" spans="2:6">
      <c r="B48" s="44" t="s">
        <v>8</v>
      </c>
      <c r="C48" s="86" t="s">
        <v>55</v>
      </c>
      <c r="D48" s="180"/>
      <c r="E48" s="231">
        <v>7.46</v>
      </c>
    </row>
    <row r="49" spans="2:5">
      <c r="B49" s="44" t="s">
        <v>10</v>
      </c>
      <c r="C49" s="86" t="s">
        <v>56</v>
      </c>
      <c r="D49" s="180"/>
      <c r="E49" s="231">
        <v>9.56</v>
      </c>
    </row>
    <row r="50" spans="2:5" ht="13.5" thickBot="1">
      <c r="B50" s="46" t="s">
        <v>12</v>
      </c>
      <c r="C50" s="87" t="s">
        <v>53</v>
      </c>
      <c r="D50" s="181"/>
      <c r="E50" s="283"/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0</v>
      </c>
      <c r="E54" s="55">
        <v>0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0</v>
      </c>
      <c r="E60" s="65">
        <v>0</v>
      </c>
    </row>
    <row r="61" spans="2:5" ht="25.5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D54+D69+D68-D70</f>
        <v>0</v>
      </c>
      <c r="E71" s="74">
        <v>0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0</v>
      </c>
      <c r="E73" s="61">
        <f>E71</f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G42" sqref="G42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bestFit="1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100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12812024.85</v>
      </c>
      <c r="E9" s="27">
        <f>E10+E11+E12+E13</f>
        <v>26879612.77</v>
      </c>
    </row>
    <row r="10" spans="2:5">
      <c r="B10" s="15" t="s">
        <v>6</v>
      </c>
      <c r="C10" s="155" t="s">
        <v>7</v>
      </c>
      <c r="D10" s="17"/>
      <c r="E10" s="300"/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>
        <v>12812024.85</v>
      </c>
      <c r="E12" s="300">
        <v>26879612.77</v>
      </c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12812024.85</v>
      </c>
      <c r="E20" s="138">
        <f>E9-E16</f>
        <v>26879612.77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14792491.630000001</v>
      </c>
      <c r="E24" s="27">
        <f>D20</f>
        <v>12812024.85</v>
      </c>
    </row>
    <row r="25" spans="2:7">
      <c r="B25" s="25" t="s">
        <v>26</v>
      </c>
      <c r="C25" s="26" t="s">
        <v>27</v>
      </c>
      <c r="D25" s="166">
        <v>4435214.0999999996</v>
      </c>
      <c r="E25" s="228">
        <v>3443121.06</v>
      </c>
      <c r="F25" s="90"/>
      <c r="G25" s="154"/>
    </row>
    <row r="26" spans="2:7">
      <c r="B26" s="28" t="s">
        <v>28</v>
      </c>
      <c r="C26" s="29" t="s">
        <v>29</v>
      </c>
      <c r="D26" s="168">
        <v>5071001.4000000004</v>
      </c>
      <c r="E26" s="229">
        <v>4753430.26</v>
      </c>
    </row>
    <row r="27" spans="2:7">
      <c r="B27" s="30" t="s">
        <v>6</v>
      </c>
      <c r="C27" s="16" t="s">
        <v>30</v>
      </c>
      <c r="D27" s="169">
        <v>5071001.4000000004</v>
      </c>
      <c r="E27" s="230">
        <v>4753430.26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/>
    </row>
    <row r="30" spans="2:7">
      <c r="B30" s="28" t="s">
        <v>33</v>
      </c>
      <c r="C30" s="31" t="s">
        <v>34</v>
      </c>
      <c r="D30" s="168">
        <v>635787.30000000005</v>
      </c>
      <c r="E30" s="229">
        <v>1310309.2</v>
      </c>
    </row>
    <row r="31" spans="2:7">
      <c r="B31" s="30" t="s">
        <v>6</v>
      </c>
      <c r="C31" s="16" t="s">
        <v>35</v>
      </c>
      <c r="D31" s="169">
        <v>635787.30000000005</v>
      </c>
      <c r="E31" s="230">
        <v>1310309.2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/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/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>
        <v>-6415680.8799999999</v>
      </c>
      <c r="E38" s="27">
        <v>10624466.859999999</v>
      </c>
    </row>
    <row r="39" spans="2:6" ht="13.5" thickBot="1">
      <c r="B39" s="34" t="s">
        <v>47</v>
      </c>
      <c r="C39" s="35" t="s">
        <v>48</v>
      </c>
      <c r="D39" s="170">
        <v>12812024.850000001</v>
      </c>
      <c r="E39" s="217">
        <f>E24+E25+E38</f>
        <v>26879612.77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981279.33770000003</v>
      </c>
      <c r="E44" s="299">
        <v>1369991.6436999999</v>
      </c>
    </row>
    <row r="45" spans="2:6" ht="13.5" thickBot="1">
      <c r="B45" s="46" t="s">
        <v>8</v>
      </c>
      <c r="C45" s="87" t="s">
        <v>53</v>
      </c>
      <c r="D45" s="181">
        <v>1369991.6436999999</v>
      </c>
      <c r="E45" s="310">
        <v>1663136.5404000001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15.0747</v>
      </c>
      <c r="E47" s="312">
        <v>9.3519000000000005</v>
      </c>
    </row>
    <row r="48" spans="2:6">
      <c r="B48" s="44" t="s">
        <v>8</v>
      </c>
      <c r="C48" s="86" t="s">
        <v>55</v>
      </c>
      <c r="D48" s="180">
        <v>7.7889999999999997</v>
      </c>
      <c r="E48" s="318">
        <v>8.3452000000000002</v>
      </c>
    </row>
    <row r="49" spans="2:5">
      <c r="B49" s="44" t="s">
        <v>10</v>
      </c>
      <c r="C49" s="86" t="s">
        <v>56</v>
      </c>
      <c r="D49" s="180">
        <v>17.605</v>
      </c>
      <c r="E49" s="318">
        <v>16.177700000000002</v>
      </c>
    </row>
    <row r="50" spans="2:5" ht="13.5" thickBot="1">
      <c r="B50" s="46" t="s">
        <v>12</v>
      </c>
      <c r="C50" s="87" t="s">
        <v>53</v>
      </c>
      <c r="D50" s="181">
        <v>9.3519000000000005</v>
      </c>
      <c r="E50" s="314">
        <v>16.161999999999999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0</v>
      </c>
      <c r="E54" s="55">
        <v>0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0</v>
      </c>
      <c r="E60" s="65">
        <v>0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f>E20</f>
        <v>26879612.77</v>
      </c>
      <c r="E67" s="73">
        <f>D67/E20</f>
        <v>1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D67</f>
        <v>26879612.77</v>
      </c>
      <c r="E71" s="74">
        <f>E67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26879612.77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" right="0.75" top="0.62" bottom="0.61" header="0.5" footer="0.5"/>
  <pageSetup paperSize="9" scale="70" orientation="portrait" r:id="rId1"/>
  <headerFooter alignWithMargins="0"/>
</worksheet>
</file>

<file path=xl/worksheets/sheet122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H50" sqref="H50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3.28515625" style="77" customWidth="1"/>
    <col min="7" max="7" width="11.8554687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101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22866575.140000001</v>
      </c>
      <c r="E9" s="27">
        <f>E10+E11+E12+E13</f>
        <v>35456529.32</v>
      </c>
    </row>
    <row r="10" spans="2:5">
      <c r="B10" s="15" t="s">
        <v>6</v>
      </c>
      <c r="C10" s="155" t="s">
        <v>7</v>
      </c>
      <c r="D10" s="17"/>
      <c r="E10" s="300"/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>
        <v>22866575.140000001</v>
      </c>
      <c r="E12" s="300">
        <v>35456529.32</v>
      </c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customHeight="1" thickBot="1">
      <c r="B20" s="350" t="s">
        <v>22</v>
      </c>
      <c r="C20" s="351"/>
      <c r="D20" s="20">
        <f>D9-D16</f>
        <v>22866575.140000001</v>
      </c>
      <c r="E20" s="138">
        <f>E9-E16</f>
        <v>35456529.32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20071302.719999999</v>
      </c>
      <c r="E24" s="27">
        <f>D20</f>
        <v>22866575.140000001</v>
      </c>
    </row>
    <row r="25" spans="2:7">
      <c r="B25" s="25" t="s">
        <v>26</v>
      </c>
      <c r="C25" s="26" t="s">
        <v>27</v>
      </c>
      <c r="D25" s="166">
        <v>5452216.8899999997</v>
      </c>
      <c r="E25" s="228">
        <v>4440803.9400000004</v>
      </c>
      <c r="F25" s="90"/>
    </row>
    <row r="26" spans="2:7">
      <c r="B26" s="28" t="s">
        <v>28</v>
      </c>
      <c r="C26" s="29" t="s">
        <v>29</v>
      </c>
      <c r="D26" s="168">
        <v>6204003.1100000003</v>
      </c>
      <c r="E26" s="229">
        <v>5929333.5199999996</v>
      </c>
      <c r="G26" s="154"/>
    </row>
    <row r="27" spans="2:7">
      <c r="B27" s="30" t="s">
        <v>6</v>
      </c>
      <c r="C27" s="16" t="s">
        <v>30</v>
      </c>
      <c r="D27" s="169">
        <v>6204003.1100000003</v>
      </c>
      <c r="E27" s="230">
        <v>5929333.5199999996</v>
      </c>
      <c r="F27" s="90"/>
      <c r="G27" s="210"/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/>
    </row>
    <row r="30" spans="2:7">
      <c r="B30" s="28" t="s">
        <v>33</v>
      </c>
      <c r="C30" s="31" t="s">
        <v>34</v>
      </c>
      <c r="D30" s="168">
        <v>751786.22</v>
      </c>
      <c r="E30" s="229">
        <v>1488529.58</v>
      </c>
    </row>
    <row r="31" spans="2:7">
      <c r="B31" s="30" t="s">
        <v>6</v>
      </c>
      <c r="C31" s="16" t="s">
        <v>35</v>
      </c>
      <c r="D31" s="169">
        <v>751786.22</v>
      </c>
      <c r="E31" s="230">
        <v>1488529.58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/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/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 ht="21" customHeight="1">
      <c r="B38" s="25" t="s">
        <v>45</v>
      </c>
      <c r="C38" s="26" t="s">
        <v>46</v>
      </c>
      <c r="D38" s="166">
        <v>-2656944.4700000002</v>
      </c>
      <c r="E38" s="27">
        <v>8149150.2400000002</v>
      </c>
    </row>
    <row r="39" spans="2:6" ht="13.5" thickBot="1">
      <c r="B39" s="34" t="s">
        <v>47</v>
      </c>
      <c r="C39" s="35" t="s">
        <v>48</v>
      </c>
      <c r="D39" s="170">
        <v>22866575.140000001</v>
      </c>
      <c r="E39" s="217">
        <f>E24+E25+E38</f>
        <v>35456529.32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574786.15800000005</v>
      </c>
      <c r="E44" s="299">
        <v>744856.5649</v>
      </c>
    </row>
    <row r="45" spans="2:6" ht="13.5" thickBot="1">
      <c r="B45" s="46" t="s">
        <v>8</v>
      </c>
      <c r="C45" s="87" t="s">
        <v>53</v>
      </c>
      <c r="D45" s="181">
        <v>744856.5649</v>
      </c>
      <c r="E45" s="310">
        <v>872295.1361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34.919600000000003</v>
      </c>
      <c r="E47" s="312">
        <v>30.699300000000001</v>
      </c>
    </row>
    <row r="48" spans="2:6">
      <c r="B48" s="44" t="s">
        <v>8</v>
      </c>
      <c r="C48" s="86" t="s">
        <v>55</v>
      </c>
      <c r="D48" s="180">
        <v>27.492799999999999</v>
      </c>
      <c r="E48" s="318">
        <v>29.388200000000001</v>
      </c>
    </row>
    <row r="49" spans="2:5">
      <c r="B49" s="44" t="s">
        <v>10</v>
      </c>
      <c r="C49" s="86" t="s">
        <v>56</v>
      </c>
      <c r="D49" s="180">
        <v>38.615600000000001</v>
      </c>
      <c r="E49" s="318">
        <v>40.697299999999998</v>
      </c>
    </row>
    <row r="50" spans="2:5" ht="13.5" thickBot="1">
      <c r="B50" s="46" t="s">
        <v>12</v>
      </c>
      <c r="C50" s="87" t="s">
        <v>53</v>
      </c>
      <c r="D50" s="181">
        <v>30.699300000000001</v>
      </c>
      <c r="E50" s="314">
        <v>40.647399999999998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customHeight="1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0</v>
      </c>
      <c r="E54" s="55">
        <v>0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0</v>
      </c>
      <c r="E60" s="65">
        <v>0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f>E20</f>
        <v>35456529.32</v>
      </c>
      <c r="E67" s="73">
        <f>D67/E20</f>
        <v>1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D67</f>
        <v>35456529.32</v>
      </c>
      <c r="E71" s="74">
        <f>E67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35456529.32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75" right="0.75" top="0.71" bottom="0.63" header="0.5" footer="0.5"/>
  <pageSetup paperSize="9" scale="70" orientation="portrait" r:id="rId1"/>
  <headerFooter alignWithMargins="0"/>
</worksheet>
</file>

<file path=xl/worksheets/sheet123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E44" sqref="E44:E50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1.7109375" style="77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102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20181541.199999999</v>
      </c>
      <c r="E9" s="27">
        <f>E10+E11+E12+E13</f>
        <v>31326207.129999999</v>
      </c>
    </row>
    <row r="10" spans="2:5">
      <c r="B10" s="15" t="s">
        <v>6</v>
      </c>
      <c r="C10" s="155" t="s">
        <v>7</v>
      </c>
      <c r="D10" s="17"/>
      <c r="E10" s="300"/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>
        <v>20181541.199999999</v>
      </c>
      <c r="E12" s="300">
        <v>31326207.129999999</v>
      </c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20181541.199999999</v>
      </c>
      <c r="E20" s="138">
        <f>E9-E16</f>
        <v>31326207.129999999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16797967.98</v>
      </c>
      <c r="E24" s="27">
        <f>D20</f>
        <v>20181541.199999999</v>
      </c>
    </row>
    <row r="25" spans="2:7">
      <c r="B25" s="25" t="s">
        <v>26</v>
      </c>
      <c r="C25" s="26" t="s">
        <v>27</v>
      </c>
      <c r="D25" s="166">
        <v>4847869.29</v>
      </c>
      <c r="E25" s="228">
        <v>3708772.32</v>
      </c>
      <c r="F25" s="90"/>
    </row>
    <row r="26" spans="2:7">
      <c r="B26" s="28" t="s">
        <v>28</v>
      </c>
      <c r="C26" s="29" t="s">
        <v>29</v>
      </c>
      <c r="D26" s="168">
        <v>5392801.2199999997</v>
      </c>
      <c r="E26" s="229">
        <v>5139106.08</v>
      </c>
    </row>
    <row r="27" spans="2:7">
      <c r="B27" s="30" t="s">
        <v>6</v>
      </c>
      <c r="C27" s="16" t="s">
        <v>30</v>
      </c>
      <c r="D27" s="169">
        <v>5392801.2199999997</v>
      </c>
      <c r="E27" s="230">
        <v>5139106.08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/>
    </row>
    <row r="30" spans="2:7">
      <c r="B30" s="28" t="s">
        <v>33</v>
      </c>
      <c r="C30" s="31" t="s">
        <v>34</v>
      </c>
      <c r="D30" s="168">
        <v>544931.93000000005</v>
      </c>
      <c r="E30" s="229">
        <v>1430333.76</v>
      </c>
    </row>
    <row r="31" spans="2:7">
      <c r="B31" s="30" t="s">
        <v>6</v>
      </c>
      <c r="C31" s="16" t="s">
        <v>35</v>
      </c>
      <c r="D31" s="169">
        <v>544931.93000000005</v>
      </c>
      <c r="E31" s="230">
        <v>1430333.76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/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/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>
        <v>-1464296.07</v>
      </c>
      <c r="E38" s="27">
        <v>7435893.6100000003</v>
      </c>
    </row>
    <row r="39" spans="2:6" ht="13.5" thickBot="1">
      <c r="B39" s="34" t="s">
        <v>47</v>
      </c>
      <c r="C39" s="35" t="s">
        <v>48</v>
      </c>
      <c r="D39" s="170">
        <v>20181541.199999999</v>
      </c>
      <c r="E39" s="217">
        <f>E24+E25+E38</f>
        <v>31326207.129999999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497341.8003</v>
      </c>
      <c r="E44" s="299">
        <v>648230.06880000001</v>
      </c>
    </row>
    <row r="45" spans="2:6" ht="13.5" thickBot="1">
      <c r="B45" s="46" t="s">
        <v>8</v>
      </c>
      <c r="C45" s="87" t="s">
        <v>53</v>
      </c>
      <c r="D45" s="181">
        <v>648230.06880000001</v>
      </c>
      <c r="E45" s="310">
        <v>752963.23499999999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33.775500000000001</v>
      </c>
      <c r="E47" s="312">
        <v>31.133299999999998</v>
      </c>
    </row>
    <row r="48" spans="2:6">
      <c r="B48" s="44" t="s">
        <v>8</v>
      </c>
      <c r="C48" s="86" t="s">
        <v>55</v>
      </c>
      <c r="D48" s="180">
        <v>27.711500000000001</v>
      </c>
      <c r="E48" s="318">
        <v>29.6419</v>
      </c>
    </row>
    <row r="49" spans="2:5">
      <c r="B49" s="44" t="s">
        <v>10</v>
      </c>
      <c r="C49" s="86" t="s">
        <v>56</v>
      </c>
      <c r="D49" s="180">
        <v>38.730800000000002</v>
      </c>
      <c r="E49" s="318">
        <v>41.712299999999999</v>
      </c>
    </row>
    <row r="50" spans="2:5" ht="13.5" thickBot="1">
      <c r="B50" s="46" t="s">
        <v>12</v>
      </c>
      <c r="C50" s="87" t="s">
        <v>53</v>
      </c>
      <c r="D50" s="181">
        <v>31.133299999999998</v>
      </c>
      <c r="E50" s="314">
        <v>41.603900000000003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0</v>
      </c>
      <c r="E54" s="55">
        <v>0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0</v>
      </c>
      <c r="E60" s="65">
        <v>0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f>E20</f>
        <v>31326207.129999999</v>
      </c>
      <c r="E67" s="73">
        <f>D67/E20</f>
        <v>1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D67</f>
        <v>31326207.129999999</v>
      </c>
      <c r="E71" s="74">
        <f>E67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31326207.129999999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1" right="0.75" top="0.56000000000000005" bottom="0.5" header="0.5" footer="0.5"/>
  <pageSetup paperSize="9" scale="70" orientation="portrait" r:id="rId1"/>
  <headerFooter alignWithMargins="0"/>
</worksheet>
</file>

<file path=xl/worksheets/sheet124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I53" sqref="I53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.42578125" style="77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103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17713357.23</v>
      </c>
      <c r="E9" s="27">
        <f>E10+E11+E12+E13</f>
        <v>27747299.649999999</v>
      </c>
    </row>
    <row r="10" spans="2:5">
      <c r="B10" s="15" t="s">
        <v>6</v>
      </c>
      <c r="C10" s="155" t="s">
        <v>7</v>
      </c>
      <c r="D10" s="17"/>
      <c r="E10" s="300"/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>
        <v>17713357.23</v>
      </c>
      <c r="E12" s="300">
        <v>27747299.649999999</v>
      </c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17713357.23</v>
      </c>
      <c r="E20" s="138">
        <f>E9-E16</f>
        <v>27747299.649999999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14965359.390000001</v>
      </c>
      <c r="E24" s="27">
        <f>D20</f>
        <v>17713357.23</v>
      </c>
    </row>
    <row r="25" spans="2:7">
      <c r="B25" s="25" t="s">
        <v>26</v>
      </c>
      <c r="C25" s="26" t="s">
        <v>27</v>
      </c>
      <c r="D25" s="166">
        <v>4230767.9400000004</v>
      </c>
      <c r="E25" s="228">
        <v>3438758.63</v>
      </c>
      <c r="F25" s="90"/>
    </row>
    <row r="26" spans="2:7">
      <c r="B26" s="28" t="s">
        <v>28</v>
      </c>
      <c r="C26" s="29" t="s">
        <v>29</v>
      </c>
      <c r="D26" s="168">
        <v>4752865.5599999996</v>
      </c>
      <c r="E26" s="229">
        <v>4587087.6900000004</v>
      </c>
    </row>
    <row r="27" spans="2:7">
      <c r="B27" s="30" t="s">
        <v>6</v>
      </c>
      <c r="C27" s="16" t="s">
        <v>30</v>
      </c>
      <c r="D27" s="169">
        <v>4752865.5599999996</v>
      </c>
      <c r="E27" s="230">
        <v>4587087.6900000004</v>
      </c>
      <c r="G27" s="154"/>
    </row>
    <row r="28" spans="2:7">
      <c r="B28" s="30" t="s">
        <v>8</v>
      </c>
      <c r="C28" s="16" t="s">
        <v>31</v>
      </c>
      <c r="D28" s="169"/>
      <c r="E28" s="230"/>
      <c r="F28" s="90"/>
    </row>
    <row r="29" spans="2:7">
      <c r="B29" s="30" t="s">
        <v>10</v>
      </c>
      <c r="C29" s="16" t="s">
        <v>32</v>
      </c>
      <c r="D29" s="169"/>
      <c r="E29" s="230"/>
    </row>
    <row r="30" spans="2:7">
      <c r="B30" s="28" t="s">
        <v>33</v>
      </c>
      <c r="C30" s="31" t="s">
        <v>34</v>
      </c>
      <c r="D30" s="168">
        <v>522097.62</v>
      </c>
      <c r="E30" s="229">
        <v>1148329.06</v>
      </c>
    </row>
    <row r="31" spans="2:7">
      <c r="B31" s="30" t="s">
        <v>6</v>
      </c>
      <c r="C31" s="16" t="s">
        <v>35</v>
      </c>
      <c r="D31" s="169">
        <v>522097.62</v>
      </c>
      <c r="E31" s="230">
        <v>1148329.06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/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/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>
        <v>-1482770.1</v>
      </c>
      <c r="E38" s="27">
        <v>6595183.79</v>
      </c>
    </row>
    <row r="39" spans="2:6" ht="13.5" thickBot="1">
      <c r="B39" s="34" t="s">
        <v>47</v>
      </c>
      <c r="C39" s="35" t="s">
        <v>48</v>
      </c>
      <c r="D39" s="170">
        <v>17713357.23</v>
      </c>
      <c r="E39" s="217">
        <f>E24+E25+E38</f>
        <v>27747299.649999999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434049.02740000002</v>
      </c>
      <c r="E44" s="299">
        <v>563015.14309999999</v>
      </c>
    </row>
    <row r="45" spans="2:6" ht="13.5" thickBot="1">
      <c r="B45" s="46" t="s">
        <v>8</v>
      </c>
      <c r="C45" s="87" t="s">
        <v>53</v>
      </c>
      <c r="D45" s="181">
        <v>563015.14309999999</v>
      </c>
      <c r="E45" s="310">
        <v>660985.20570000005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34.478499999999997</v>
      </c>
      <c r="E47" s="312">
        <v>31.461600000000001</v>
      </c>
    </row>
    <row r="48" spans="2:6">
      <c r="B48" s="44" t="s">
        <v>8</v>
      </c>
      <c r="C48" s="86" t="s">
        <v>55</v>
      </c>
      <c r="D48" s="180">
        <v>28.372599999999998</v>
      </c>
      <c r="E48" s="318">
        <v>30.4192</v>
      </c>
    </row>
    <row r="49" spans="2:5">
      <c r="B49" s="44" t="s">
        <v>10</v>
      </c>
      <c r="C49" s="86" t="s">
        <v>56</v>
      </c>
      <c r="D49" s="180">
        <v>39.425800000000002</v>
      </c>
      <c r="E49" s="318">
        <v>42.020899999999997</v>
      </c>
    </row>
    <row r="50" spans="2:5" ht="13.5" thickBot="1">
      <c r="B50" s="46" t="s">
        <v>12</v>
      </c>
      <c r="C50" s="87" t="s">
        <v>53</v>
      </c>
      <c r="D50" s="181">
        <v>31.461600000000001</v>
      </c>
      <c r="E50" s="314">
        <v>41.978700000000003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0</v>
      </c>
      <c r="E54" s="55">
        <v>0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0</v>
      </c>
      <c r="E60" s="65">
        <v>0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f>E20</f>
        <v>27747299.649999999</v>
      </c>
      <c r="E67" s="73">
        <f>D67/E20</f>
        <v>1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D67</f>
        <v>27747299.649999999</v>
      </c>
      <c r="E71" s="74">
        <f>E67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27747299.649999999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9" right="0.75" top="0.61" bottom="0.51" header="0.5" footer="0.5"/>
  <pageSetup paperSize="9" scale="70" orientation="portrait" r:id="rId1"/>
  <headerFooter alignWithMargins="0"/>
</worksheet>
</file>

<file path=xl/worksheets/sheet125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F37" sqref="F37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.42578125" style="77" customWidth="1"/>
    <col min="7" max="7" width="17.4257812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104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10652127.619999999</v>
      </c>
      <c r="E9" s="27">
        <f>E10+E11+E12+E13</f>
        <v>22668660.989999998</v>
      </c>
    </row>
    <row r="10" spans="2:5">
      <c r="B10" s="15" t="s">
        <v>6</v>
      </c>
      <c r="C10" s="155" t="s">
        <v>7</v>
      </c>
      <c r="D10" s="17"/>
      <c r="E10" s="300"/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>
        <v>10652127.619999999</v>
      </c>
      <c r="E12" s="300">
        <v>22668660.989999998</v>
      </c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10652127.619999999</v>
      </c>
      <c r="E20" s="138">
        <f>E9-E16</f>
        <v>22668660.989999998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11542362.66</v>
      </c>
      <c r="E24" s="27">
        <f>D20</f>
        <v>10652127.619999999</v>
      </c>
    </row>
    <row r="25" spans="2:7">
      <c r="B25" s="25" t="s">
        <v>26</v>
      </c>
      <c r="C25" s="26" t="s">
        <v>27</v>
      </c>
      <c r="D25" s="166">
        <v>3629856.11</v>
      </c>
      <c r="E25" s="228">
        <v>2834374.53</v>
      </c>
      <c r="F25" s="90"/>
    </row>
    <row r="26" spans="2:7">
      <c r="B26" s="28" t="s">
        <v>28</v>
      </c>
      <c r="C26" s="29" t="s">
        <v>29</v>
      </c>
      <c r="D26" s="168">
        <v>4184376.22</v>
      </c>
      <c r="E26" s="229">
        <v>3929097.24</v>
      </c>
    </row>
    <row r="27" spans="2:7">
      <c r="B27" s="30" t="s">
        <v>6</v>
      </c>
      <c r="C27" s="16" t="s">
        <v>30</v>
      </c>
      <c r="D27" s="169">
        <v>4184376.22</v>
      </c>
      <c r="E27" s="230">
        <v>3929097.24</v>
      </c>
      <c r="G27" s="154"/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/>
    </row>
    <row r="30" spans="2:7">
      <c r="B30" s="28" t="s">
        <v>33</v>
      </c>
      <c r="C30" s="31" t="s">
        <v>34</v>
      </c>
      <c r="D30" s="168">
        <v>554520.11</v>
      </c>
      <c r="E30" s="229">
        <v>1094722.71</v>
      </c>
    </row>
    <row r="31" spans="2:7">
      <c r="B31" s="30" t="s">
        <v>6</v>
      </c>
      <c r="C31" s="16" t="s">
        <v>35</v>
      </c>
      <c r="D31" s="169">
        <v>554520.11</v>
      </c>
      <c r="E31" s="230">
        <v>1094722.71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/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/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>
        <v>-4520091.1500000004</v>
      </c>
      <c r="E38" s="27">
        <v>9182158.8399999999</v>
      </c>
    </row>
    <row r="39" spans="2:6" ht="13.5" thickBot="1">
      <c r="B39" s="34" t="s">
        <v>47</v>
      </c>
      <c r="C39" s="35" t="s">
        <v>48</v>
      </c>
      <c r="D39" s="170">
        <v>10652127.619999999</v>
      </c>
      <c r="E39" s="217">
        <f>E24+E25+E38</f>
        <v>22668660.989999998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738328.46089999995</v>
      </c>
      <c r="E44" s="299">
        <v>1029977.2408</v>
      </c>
    </row>
    <row r="45" spans="2:6" ht="13.5" thickBot="1">
      <c r="B45" s="46" t="s">
        <v>8</v>
      </c>
      <c r="C45" s="87" t="s">
        <v>53</v>
      </c>
      <c r="D45" s="181">
        <v>1029977.2408</v>
      </c>
      <c r="E45" s="310">
        <v>1256431.4016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15.633100000000001</v>
      </c>
      <c r="E47" s="312">
        <v>10.3421</v>
      </c>
    </row>
    <row r="48" spans="2:6">
      <c r="B48" s="44" t="s">
        <v>8</v>
      </c>
      <c r="C48" s="86" t="s">
        <v>55</v>
      </c>
      <c r="D48" s="180">
        <v>8.7688000000000006</v>
      </c>
      <c r="E48" s="318">
        <v>9.2973999999999997</v>
      </c>
    </row>
    <row r="49" spans="2:5">
      <c r="B49" s="44" t="s">
        <v>10</v>
      </c>
      <c r="C49" s="86" t="s">
        <v>56</v>
      </c>
      <c r="D49" s="180">
        <v>19.522400000000001</v>
      </c>
      <c r="E49" s="318">
        <v>18.070499999999999</v>
      </c>
    </row>
    <row r="50" spans="2:5" ht="13.5" thickBot="1">
      <c r="B50" s="46" t="s">
        <v>12</v>
      </c>
      <c r="C50" s="87" t="s">
        <v>53</v>
      </c>
      <c r="D50" s="181">
        <v>10.3421</v>
      </c>
      <c r="E50" s="314">
        <v>18.042100000000001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0</v>
      </c>
      <c r="E54" s="55">
        <v>0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0</v>
      </c>
      <c r="E60" s="65">
        <v>0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f>E20</f>
        <v>22668660.989999998</v>
      </c>
      <c r="E67" s="73">
        <f>D67/E20</f>
        <v>1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D67</f>
        <v>22668660.989999998</v>
      </c>
      <c r="E71" s="74">
        <f>E67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22668660.989999998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1" right="0.75" top="0.68" bottom="0.65" header="0.5" footer="0.5"/>
  <pageSetup paperSize="9" scale="70" orientation="portrait" r:id="rId1"/>
  <headerFooter alignWithMargins="0"/>
</worksheet>
</file>

<file path=xl/worksheets/sheet126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H51" sqref="H51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5.85546875" style="77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105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7401084.1699999999</v>
      </c>
      <c r="E9" s="27">
        <f>E10+E11+E12+E13</f>
        <v>16158116.050000001</v>
      </c>
    </row>
    <row r="10" spans="2:5">
      <c r="B10" s="15" t="s">
        <v>6</v>
      </c>
      <c r="C10" s="155" t="s">
        <v>7</v>
      </c>
      <c r="D10" s="17"/>
      <c r="E10" s="300"/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>
        <v>7401084.1699999999</v>
      </c>
      <c r="E12" s="300">
        <v>16158116.050000001</v>
      </c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7401084.1699999999</v>
      </c>
      <c r="E20" s="138">
        <f>E9-E16</f>
        <v>16158116.050000001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8275003.5099999998</v>
      </c>
      <c r="E24" s="27">
        <f>D20</f>
        <v>7401084.1699999999</v>
      </c>
    </row>
    <row r="25" spans="2:7">
      <c r="B25" s="25" t="s">
        <v>26</v>
      </c>
      <c r="C25" s="26" t="s">
        <v>27</v>
      </c>
      <c r="D25" s="166">
        <v>2573511.63</v>
      </c>
      <c r="E25" s="228">
        <v>2296352.0299999998</v>
      </c>
      <c r="F25" s="90"/>
      <c r="G25" s="205"/>
    </row>
    <row r="26" spans="2:7">
      <c r="B26" s="28" t="s">
        <v>28</v>
      </c>
      <c r="C26" s="29" t="s">
        <v>29</v>
      </c>
      <c r="D26" s="168">
        <v>3117242.18</v>
      </c>
      <c r="E26" s="229">
        <v>2898478.25</v>
      </c>
    </row>
    <row r="27" spans="2:7">
      <c r="B27" s="30" t="s">
        <v>6</v>
      </c>
      <c r="C27" s="16" t="s">
        <v>30</v>
      </c>
      <c r="D27" s="169">
        <v>3117242.18</v>
      </c>
      <c r="E27" s="230">
        <v>2898478.25</v>
      </c>
      <c r="G27" s="154"/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/>
    </row>
    <row r="30" spans="2:7">
      <c r="B30" s="28" t="s">
        <v>33</v>
      </c>
      <c r="C30" s="31" t="s">
        <v>34</v>
      </c>
      <c r="D30" s="168">
        <v>543730.55000000005</v>
      </c>
      <c r="E30" s="229">
        <v>602126.22</v>
      </c>
    </row>
    <row r="31" spans="2:7">
      <c r="B31" s="30" t="s">
        <v>6</v>
      </c>
      <c r="C31" s="16" t="s">
        <v>35</v>
      </c>
      <c r="D31" s="169">
        <v>543730.55000000005</v>
      </c>
      <c r="E31" s="230">
        <v>602126.22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/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/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>
        <v>-3447430.97</v>
      </c>
      <c r="E38" s="27">
        <v>6460679.8499999996</v>
      </c>
    </row>
    <row r="39" spans="2:6" ht="13.5" thickBot="1">
      <c r="B39" s="34" t="s">
        <v>47</v>
      </c>
      <c r="C39" s="35" t="s">
        <v>48</v>
      </c>
      <c r="D39" s="170">
        <v>7401084.1699999999</v>
      </c>
      <c r="E39" s="217">
        <f>E24+E25+E38</f>
        <v>16158116.049999999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556011.20180000004</v>
      </c>
      <c r="E44" s="299">
        <v>782968.09</v>
      </c>
    </row>
    <row r="45" spans="2:6" ht="13.5" thickBot="1">
      <c r="B45" s="46" t="s">
        <v>8</v>
      </c>
      <c r="C45" s="87" t="s">
        <v>53</v>
      </c>
      <c r="D45" s="181">
        <v>782968.09</v>
      </c>
      <c r="E45" s="310">
        <v>981880.25580000004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14.8828</v>
      </c>
      <c r="E47" s="312">
        <v>9.4526000000000003</v>
      </c>
    </row>
    <row r="48" spans="2:6">
      <c r="B48" s="44" t="s">
        <v>8</v>
      </c>
      <c r="C48" s="86" t="s">
        <v>55</v>
      </c>
      <c r="D48" s="180">
        <v>7.9325000000000001</v>
      </c>
      <c r="E48" s="318">
        <v>8.3181999999999992</v>
      </c>
    </row>
    <row r="49" spans="2:5">
      <c r="B49" s="44" t="s">
        <v>10</v>
      </c>
      <c r="C49" s="86" t="s">
        <v>56</v>
      </c>
      <c r="D49" s="180">
        <v>18.3384</v>
      </c>
      <c r="E49" s="318">
        <v>16.6417</v>
      </c>
    </row>
    <row r="50" spans="2:5" ht="13.5" thickBot="1">
      <c r="B50" s="46" t="s">
        <v>12</v>
      </c>
      <c r="C50" s="87" t="s">
        <v>53</v>
      </c>
      <c r="D50" s="181">
        <v>9.4526000000000003</v>
      </c>
      <c r="E50" s="314">
        <v>16.456299999999999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0</v>
      </c>
      <c r="E54" s="55">
        <v>0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0</v>
      </c>
      <c r="E60" s="65">
        <v>0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f>E20</f>
        <v>16158116.050000001</v>
      </c>
      <c r="E67" s="73">
        <f>D67/E20</f>
        <v>1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D67</f>
        <v>16158116.050000001</v>
      </c>
      <c r="E71" s="74">
        <f>E67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16158116.050000001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1" right="0.75" top="0.56999999999999995" bottom="0.55000000000000004" header="0.5" footer="0.5"/>
  <pageSetup paperSize="9" scale="70" orientation="portrait" r:id="rId1"/>
  <headerFooter alignWithMargins="0"/>
</worksheet>
</file>

<file path=xl/worksheets/sheet127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H52" sqref="H52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106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8882423.75</v>
      </c>
      <c r="E9" s="27">
        <f>E10+E11+E12+E13</f>
        <v>19840304.329999998</v>
      </c>
    </row>
    <row r="10" spans="2:5">
      <c r="B10" s="15" t="s">
        <v>6</v>
      </c>
      <c r="C10" s="155" t="s">
        <v>7</v>
      </c>
      <c r="D10" s="17"/>
      <c r="E10" s="300"/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>
        <v>8882423.75</v>
      </c>
      <c r="E12" s="300">
        <v>19840304.329999998</v>
      </c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customHeight="1" thickBot="1">
      <c r="B20" s="350" t="s">
        <v>22</v>
      </c>
      <c r="C20" s="351"/>
      <c r="D20" s="20">
        <f>D9-D16</f>
        <v>8882423.75</v>
      </c>
      <c r="E20" s="138">
        <f>E9-E16</f>
        <v>19840304.329999998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3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57">
        <v>10210509.789999999</v>
      </c>
      <c r="E24" s="27">
        <f>D20</f>
        <v>8882423.75</v>
      </c>
    </row>
    <row r="25" spans="2:7">
      <c r="B25" s="25" t="s">
        <v>26</v>
      </c>
      <c r="C25" s="26" t="s">
        <v>27</v>
      </c>
      <c r="D25" s="157">
        <v>3274605.86</v>
      </c>
      <c r="E25" s="228">
        <v>2698230.96</v>
      </c>
      <c r="F25" s="90"/>
    </row>
    <row r="26" spans="2:7">
      <c r="B26" s="28" t="s">
        <v>28</v>
      </c>
      <c r="C26" s="29" t="s">
        <v>29</v>
      </c>
      <c r="D26" s="158">
        <v>3864036.37</v>
      </c>
      <c r="E26" s="229">
        <v>3641394.88</v>
      </c>
    </row>
    <row r="27" spans="2:7">
      <c r="B27" s="30" t="s">
        <v>6</v>
      </c>
      <c r="C27" s="16" t="s">
        <v>30</v>
      </c>
      <c r="D27" s="17">
        <v>3864036.37</v>
      </c>
      <c r="E27" s="230">
        <v>3641394.88</v>
      </c>
    </row>
    <row r="28" spans="2:7">
      <c r="B28" s="30" t="s">
        <v>8</v>
      </c>
      <c r="C28" s="16" t="s">
        <v>31</v>
      </c>
      <c r="D28" s="17"/>
      <c r="E28" s="230"/>
      <c r="G28" s="154"/>
    </row>
    <row r="29" spans="2:7">
      <c r="B29" s="30" t="s">
        <v>10</v>
      </c>
      <c r="C29" s="16" t="s">
        <v>32</v>
      </c>
      <c r="D29" s="17"/>
      <c r="E29" s="230"/>
    </row>
    <row r="30" spans="2:7">
      <c r="B30" s="28" t="s">
        <v>33</v>
      </c>
      <c r="C30" s="31" t="s">
        <v>34</v>
      </c>
      <c r="D30" s="158">
        <v>589430.51</v>
      </c>
      <c r="E30" s="229">
        <v>943163.92</v>
      </c>
    </row>
    <row r="31" spans="2:7">
      <c r="B31" s="30" t="s">
        <v>6</v>
      </c>
      <c r="C31" s="16" t="s">
        <v>35</v>
      </c>
      <c r="D31" s="17">
        <v>589430.51</v>
      </c>
      <c r="E31" s="230">
        <v>943163.92</v>
      </c>
    </row>
    <row r="32" spans="2:7">
      <c r="B32" s="30" t="s">
        <v>8</v>
      </c>
      <c r="C32" s="16" t="s">
        <v>36</v>
      </c>
      <c r="D32" s="17"/>
      <c r="E32" s="230"/>
    </row>
    <row r="33" spans="2:6">
      <c r="B33" s="30" t="s">
        <v>10</v>
      </c>
      <c r="C33" s="16" t="s">
        <v>37</v>
      </c>
      <c r="D33" s="17"/>
      <c r="E33" s="230"/>
    </row>
    <row r="34" spans="2:6">
      <c r="B34" s="30" t="s">
        <v>12</v>
      </c>
      <c r="C34" s="16" t="s">
        <v>38</v>
      </c>
      <c r="D34" s="17"/>
      <c r="E34" s="230"/>
    </row>
    <row r="35" spans="2:6" ht="25.5">
      <c r="B35" s="30" t="s">
        <v>39</v>
      </c>
      <c r="C35" s="16" t="s">
        <v>40</v>
      </c>
      <c r="D35" s="17"/>
      <c r="E35" s="230"/>
    </row>
    <row r="36" spans="2:6">
      <c r="B36" s="30" t="s">
        <v>41</v>
      </c>
      <c r="C36" s="16" t="s">
        <v>42</v>
      </c>
      <c r="D36" s="17"/>
      <c r="E36" s="230"/>
    </row>
    <row r="37" spans="2:6" ht="13.5" thickBot="1">
      <c r="B37" s="32" t="s">
        <v>43</v>
      </c>
      <c r="C37" s="33" t="s">
        <v>44</v>
      </c>
      <c r="D37" s="17"/>
      <c r="E37" s="230"/>
    </row>
    <row r="38" spans="2:6">
      <c r="B38" s="25" t="s">
        <v>45</v>
      </c>
      <c r="C38" s="26" t="s">
        <v>46</v>
      </c>
      <c r="D38" s="157">
        <v>-4602691.9000000004</v>
      </c>
      <c r="E38" s="27">
        <v>8259649.6200000001</v>
      </c>
    </row>
    <row r="39" spans="2:6" ht="13.5" thickBot="1">
      <c r="B39" s="34" t="s">
        <v>47</v>
      </c>
      <c r="C39" s="35" t="s">
        <v>48</v>
      </c>
      <c r="D39" s="159">
        <v>8882423.7499999981</v>
      </c>
      <c r="E39" s="217">
        <f>E24+E25+E38</f>
        <v>19840304.330000002</v>
      </c>
      <c r="F39" s="165"/>
    </row>
    <row r="40" spans="2:6" ht="13.5" thickBot="1">
      <c r="B40" s="36"/>
      <c r="C40" s="37"/>
      <c r="D40" s="2"/>
      <c r="E40" s="38"/>
    </row>
    <row r="41" spans="2:6" ht="16.5" thickBot="1">
      <c r="B41" s="5"/>
      <c r="C41" s="39" t="s">
        <v>49</v>
      </c>
      <c r="D41" s="7"/>
      <c r="E41" s="8"/>
    </row>
    <row r="42" spans="2:6" ht="13.5" thickBot="1">
      <c r="B42" s="9"/>
      <c r="C42" s="40" t="s">
        <v>50</v>
      </c>
      <c r="D42" s="163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43"/>
      <c r="E43" s="78"/>
    </row>
    <row r="44" spans="2:6">
      <c r="B44" s="44" t="s">
        <v>6</v>
      </c>
      <c r="C44" s="86" t="s">
        <v>52</v>
      </c>
      <c r="D44" s="160">
        <v>641565.17700000003</v>
      </c>
      <c r="E44" s="299">
        <v>915496.71169999999</v>
      </c>
    </row>
    <row r="45" spans="2:6" ht="13.5" thickBot="1">
      <c r="B45" s="46" t="s">
        <v>8</v>
      </c>
      <c r="C45" s="87" t="s">
        <v>53</v>
      </c>
      <c r="D45" s="161">
        <v>915496.71169999999</v>
      </c>
      <c r="E45" s="310">
        <v>1146884.8062</v>
      </c>
    </row>
    <row r="46" spans="2:6">
      <c r="B46" s="41" t="s">
        <v>33</v>
      </c>
      <c r="C46" s="85" t="s">
        <v>54</v>
      </c>
      <c r="D46" s="162"/>
      <c r="E46" s="311"/>
    </row>
    <row r="47" spans="2:6">
      <c r="B47" s="44" t="s">
        <v>6</v>
      </c>
      <c r="C47" s="86" t="s">
        <v>52</v>
      </c>
      <c r="D47" s="160">
        <v>15.914999999999999</v>
      </c>
      <c r="E47" s="312">
        <v>9.7022999999999993</v>
      </c>
    </row>
    <row r="48" spans="2:6">
      <c r="B48" s="44" t="s">
        <v>8</v>
      </c>
      <c r="C48" s="86" t="s">
        <v>55</v>
      </c>
      <c r="D48" s="160">
        <v>7.5523999999999996</v>
      </c>
      <c r="E48" s="318">
        <v>8.5340000000000007</v>
      </c>
    </row>
    <row r="49" spans="2:5">
      <c r="B49" s="44" t="s">
        <v>10</v>
      </c>
      <c r="C49" s="86" t="s">
        <v>56</v>
      </c>
      <c r="D49" s="160">
        <v>19.912500000000001</v>
      </c>
      <c r="E49" s="318">
        <v>17.322399999999998</v>
      </c>
    </row>
    <row r="50" spans="2:5" ht="13.5" thickBot="1">
      <c r="B50" s="46" t="s">
        <v>12</v>
      </c>
      <c r="C50" s="87" t="s">
        <v>53</v>
      </c>
      <c r="D50" s="161">
        <v>9.7022999999999993</v>
      </c>
      <c r="E50" s="314">
        <v>17.299299999999999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customHeight="1" thickBot="1">
      <c r="B53" s="348" t="s">
        <v>58</v>
      </c>
      <c r="C53" s="349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0</v>
      </c>
      <c r="E54" s="55">
        <v>0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0</v>
      </c>
      <c r="E60" s="65">
        <v>0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f>E20</f>
        <v>19840304.329999998</v>
      </c>
      <c r="E67" s="73">
        <f>D67/E20</f>
        <v>1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D67</f>
        <v>19840304.329999998</v>
      </c>
      <c r="E71" s="74">
        <f>E67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19840304.329999998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" right="0.75" top="0.65" bottom="0.33" header="0.5" footer="0.5"/>
  <pageSetup paperSize="9" scale="70" orientation="portrait" r:id="rId1"/>
  <headerFooter alignWithMargins="0"/>
</worksheet>
</file>

<file path=xl/worksheets/sheet128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E43" sqref="E43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96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6511910.1699999999</v>
      </c>
      <c r="E9" s="27">
        <f>E10+E11+E12+E13</f>
        <v>4809652.54</v>
      </c>
    </row>
    <row r="10" spans="2:5">
      <c r="B10" s="15" t="s">
        <v>6</v>
      </c>
      <c r="C10" s="155" t="s">
        <v>7</v>
      </c>
      <c r="D10" s="17">
        <f>6510342.37+1132.09</f>
        <v>6511474.46</v>
      </c>
      <c r="E10" s="300">
        <f>D60+D65</f>
        <v>4809048.58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>
        <f>D14</f>
        <v>435.71</v>
      </c>
      <c r="E13" s="300">
        <f>E14</f>
        <v>603.96</v>
      </c>
    </row>
    <row r="14" spans="2:5">
      <c r="B14" s="15" t="s">
        <v>14</v>
      </c>
      <c r="C14" s="155" t="s">
        <v>15</v>
      </c>
      <c r="D14" s="17">
        <v>435.71</v>
      </c>
      <c r="E14" s="300">
        <v>603.96</v>
      </c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D17+D18+D19</f>
        <v>10934.82</v>
      </c>
      <c r="E16" s="27">
        <f>E17+E18+E19</f>
        <v>8582.6299999999992</v>
      </c>
    </row>
    <row r="17" spans="2:8">
      <c r="B17" s="15" t="s">
        <v>6</v>
      </c>
      <c r="C17" s="155" t="s">
        <v>15</v>
      </c>
      <c r="D17" s="83">
        <v>10934.82</v>
      </c>
      <c r="E17" s="303">
        <v>8582.6299999999992</v>
      </c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6500975.3499999996</v>
      </c>
      <c r="E20" s="138">
        <f>E9-E16</f>
        <v>4801069.91</v>
      </c>
      <c r="F20" s="90"/>
      <c r="G20" s="154"/>
      <c r="H20" s="154"/>
    </row>
    <row r="21" spans="2:8" ht="13.5" thickBot="1">
      <c r="B21" s="3"/>
      <c r="C21" s="21"/>
      <c r="D21" s="22"/>
      <c r="E21" s="22"/>
      <c r="G21" s="154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64" t="s">
        <v>127</v>
      </c>
      <c r="E23" s="81" t="s">
        <v>136</v>
      </c>
    </row>
    <row r="24" spans="2:8" ht="13.5" thickBot="1">
      <c r="B24" s="25" t="s">
        <v>24</v>
      </c>
      <c r="C24" s="26" t="s">
        <v>25</v>
      </c>
      <c r="D24" s="166">
        <v>8151365.5699999994</v>
      </c>
      <c r="E24" s="27">
        <f>D20</f>
        <v>6500975.3499999996</v>
      </c>
    </row>
    <row r="25" spans="2:8">
      <c r="B25" s="25" t="s">
        <v>26</v>
      </c>
      <c r="C25" s="26" t="s">
        <v>27</v>
      </c>
      <c r="D25" s="166">
        <v>-1035955.57</v>
      </c>
      <c r="E25" s="228">
        <v>-880652.67999999993</v>
      </c>
      <c r="F25" s="90"/>
    </row>
    <row r="26" spans="2:8">
      <c r="B26" s="28" t="s">
        <v>28</v>
      </c>
      <c r="C26" s="29" t="s">
        <v>29</v>
      </c>
      <c r="D26" s="168">
        <v>72421.789999999994</v>
      </c>
      <c r="E26" s="229">
        <v>22705.71</v>
      </c>
    </row>
    <row r="27" spans="2:8">
      <c r="B27" s="30" t="s">
        <v>6</v>
      </c>
      <c r="C27" s="16" t="s">
        <v>30</v>
      </c>
      <c r="D27" s="169">
        <v>72163.899999999994</v>
      </c>
      <c r="E27" s="230">
        <v>22705.71</v>
      </c>
    </row>
    <row r="28" spans="2:8">
      <c r="B28" s="30" t="s">
        <v>8</v>
      </c>
      <c r="C28" s="16" t="s">
        <v>31</v>
      </c>
      <c r="D28" s="169"/>
      <c r="E28" s="230"/>
    </row>
    <row r="29" spans="2:8">
      <c r="B29" s="30" t="s">
        <v>10</v>
      </c>
      <c r="C29" s="16" t="s">
        <v>32</v>
      </c>
      <c r="D29" s="169">
        <v>257.89</v>
      </c>
      <c r="E29" s="230"/>
    </row>
    <row r="30" spans="2:8">
      <c r="B30" s="28" t="s">
        <v>33</v>
      </c>
      <c r="C30" s="31" t="s">
        <v>34</v>
      </c>
      <c r="D30" s="168">
        <v>1108377.3600000001</v>
      </c>
      <c r="E30" s="229">
        <v>903358.3899999999</v>
      </c>
      <c r="F30" s="90"/>
    </row>
    <row r="31" spans="2:8">
      <c r="B31" s="30" t="s">
        <v>6</v>
      </c>
      <c r="C31" s="16" t="s">
        <v>35</v>
      </c>
      <c r="D31" s="169">
        <v>795610.09</v>
      </c>
      <c r="E31" s="230">
        <v>811830.95</v>
      </c>
    </row>
    <row r="32" spans="2:8">
      <c r="B32" s="30" t="s">
        <v>8</v>
      </c>
      <c r="C32" s="16" t="s">
        <v>36</v>
      </c>
      <c r="D32" s="169"/>
      <c r="E32" s="230"/>
    </row>
    <row r="33" spans="2:7">
      <c r="B33" s="30" t="s">
        <v>10</v>
      </c>
      <c r="C33" s="16" t="s">
        <v>37</v>
      </c>
      <c r="D33" s="169">
        <v>49203.18</v>
      </c>
      <c r="E33" s="230">
        <v>45957.87</v>
      </c>
    </row>
    <row r="34" spans="2:7">
      <c r="B34" s="30" t="s">
        <v>12</v>
      </c>
      <c r="C34" s="16" t="s">
        <v>38</v>
      </c>
      <c r="D34" s="169"/>
      <c r="E34" s="230"/>
    </row>
    <row r="35" spans="2:7" ht="25.5">
      <c r="B35" s="30" t="s">
        <v>39</v>
      </c>
      <c r="C35" s="16" t="s">
        <v>40</v>
      </c>
      <c r="D35" s="169"/>
      <c r="E35" s="230"/>
    </row>
    <row r="36" spans="2:7">
      <c r="B36" s="30" t="s">
        <v>41</v>
      </c>
      <c r="C36" s="16" t="s">
        <v>42</v>
      </c>
      <c r="D36" s="169"/>
      <c r="E36" s="230"/>
    </row>
    <row r="37" spans="2:7" ht="13.5" thickBot="1">
      <c r="B37" s="32" t="s">
        <v>43</v>
      </c>
      <c r="C37" s="33" t="s">
        <v>44</v>
      </c>
      <c r="D37" s="169">
        <v>263564.09000000003</v>
      </c>
      <c r="E37" s="230">
        <v>45569.57</v>
      </c>
      <c r="F37" s="90"/>
      <c r="G37" s="154"/>
    </row>
    <row r="38" spans="2:7">
      <c r="B38" s="25" t="s">
        <v>45</v>
      </c>
      <c r="C38" s="26" t="s">
        <v>46</v>
      </c>
      <c r="D38" s="166">
        <v>-614434.65</v>
      </c>
      <c r="E38" s="27">
        <v>-819252.76</v>
      </c>
    </row>
    <row r="39" spans="2:7" ht="13.5" thickBot="1">
      <c r="B39" s="34" t="s">
        <v>47</v>
      </c>
      <c r="C39" s="35" t="s">
        <v>48</v>
      </c>
      <c r="D39" s="170">
        <v>6500975.3499999987</v>
      </c>
      <c r="E39" s="217">
        <f>E24+E25+E38</f>
        <v>4801069.91</v>
      </c>
      <c r="F39" s="165"/>
    </row>
    <row r="40" spans="2:7" ht="13.5" thickBot="1">
      <c r="B40" s="36"/>
      <c r="C40" s="37"/>
      <c r="D40" s="177"/>
      <c r="E40" s="38"/>
    </row>
    <row r="41" spans="2:7" ht="16.5" thickBot="1">
      <c r="B41" s="5"/>
      <c r="C41" s="39" t="s">
        <v>49</v>
      </c>
      <c r="D41" s="178"/>
      <c r="E41" s="8"/>
    </row>
    <row r="42" spans="2:7" ht="13.5" thickBot="1">
      <c r="B42" s="9"/>
      <c r="C42" s="40" t="s">
        <v>50</v>
      </c>
      <c r="D42" s="164" t="s">
        <v>127</v>
      </c>
      <c r="E42" s="81" t="s">
        <v>136</v>
      </c>
    </row>
    <row r="43" spans="2:7">
      <c r="B43" s="41" t="s">
        <v>28</v>
      </c>
      <c r="C43" s="85" t="s">
        <v>51</v>
      </c>
      <c r="D43" s="179"/>
      <c r="E43" s="78"/>
    </row>
    <row r="44" spans="2:7">
      <c r="B44" s="44" t="s">
        <v>6</v>
      </c>
      <c r="C44" s="86" t="s">
        <v>52</v>
      </c>
      <c r="D44" s="180">
        <v>821530.71019999997</v>
      </c>
      <c r="E44" s="299">
        <v>712193.14659999998</v>
      </c>
    </row>
    <row r="45" spans="2:7" ht="13.5" thickBot="1">
      <c r="B45" s="46" t="s">
        <v>8</v>
      </c>
      <c r="C45" s="87" t="s">
        <v>53</v>
      </c>
      <c r="D45" s="181">
        <v>712193.14661199995</v>
      </c>
      <c r="E45" s="310">
        <v>613438.96778499999</v>
      </c>
    </row>
    <row r="46" spans="2:7">
      <c r="B46" s="41" t="s">
        <v>33</v>
      </c>
      <c r="C46" s="85" t="s">
        <v>54</v>
      </c>
      <c r="D46" s="182"/>
      <c r="E46" s="311"/>
    </row>
    <row r="47" spans="2:7">
      <c r="B47" s="44" t="s">
        <v>6</v>
      </c>
      <c r="C47" s="86" t="s">
        <v>52</v>
      </c>
      <c r="D47" s="180">
        <v>9.9222000000000001</v>
      </c>
      <c r="E47" s="312">
        <v>9.1280999999999999</v>
      </c>
    </row>
    <row r="48" spans="2:7">
      <c r="B48" s="44" t="s">
        <v>8</v>
      </c>
      <c r="C48" s="86" t="s">
        <v>55</v>
      </c>
      <c r="D48" s="180">
        <v>8.5814050000000002</v>
      </c>
      <c r="E48" s="318">
        <v>7.6105280000000004</v>
      </c>
    </row>
    <row r="49" spans="2:5">
      <c r="B49" s="44" t="s">
        <v>10</v>
      </c>
      <c r="C49" s="86" t="s">
        <v>56</v>
      </c>
      <c r="D49" s="180">
        <v>10.188190000000001</v>
      </c>
      <c r="E49" s="318">
        <v>9.4762470000000008</v>
      </c>
    </row>
    <row r="50" spans="2:5" ht="13.5" thickBot="1">
      <c r="B50" s="46" t="s">
        <v>12</v>
      </c>
      <c r="C50" s="87" t="s">
        <v>53</v>
      </c>
      <c r="D50" s="181">
        <v>9.128107</v>
      </c>
      <c r="E50" s="314">
        <v>7.8264829999999996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4809048.58</v>
      </c>
      <c r="E54" s="55">
        <f>E60+E65</f>
        <v>1.0016618524932082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v>4803475.0999999996</v>
      </c>
      <c r="E60" s="65">
        <f>D60/E20</f>
        <v>1.0005009695849232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5573.48</v>
      </c>
      <c r="E65" s="61">
        <f>D65/E20</f>
        <v>1.1608829082849158E-3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f>E11</f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603.96</v>
      </c>
      <c r="E69" s="55">
        <f>D69/E20</f>
        <v>1.2579696011966632E-4</v>
      </c>
    </row>
    <row r="70" spans="2:5" ht="13.5" thickBot="1">
      <c r="B70" s="41" t="s">
        <v>84</v>
      </c>
      <c r="C70" s="42" t="s">
        <v>85</v>
      </c>
      <c r="D70" s="43">
        <f>E16</f>
        <v>8582.6299999999992</v>
      </c>
      <c r="E70" s="55">
        <f>D70/E20</f>
        <v>1.7876494533277895E-3</v>
      </c>
    </row>
    <row r="71" spans="2:5">
      <c r="B71" s="41" t="s">
        <v>86</v>
      </c>
      <c r="C71" s="42" t="s">
        <v>87</v>
      </c>
      <c r="D71" s="43">
        <f>D54+D67+D68+D69-D70</f>
        <v>4801069.91</v>
      </c>
      <c r="E71" s="74">
        <f>E54+E68+E69-E70</f>
        <v>1</v>
      </c>
    </row>
    <row r="72" spans="2:5">
      <c r="B72" s="44" t="s">
        <v>6</v>
      </c>
      <c r="C72" s="45" t="s">
        <v>88</v>
      </c>
      <c r="D72" s="60">
        <f>D71</f>
        <v>4801069.91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9055118110236227" right="0.74803149606299213" top="0.59055118110236227" bottom="0.55118110236220474" header="0.51181102362204722" footer="0.51181102362204722"/>
  <pageSetup paperSize="9" scale="70" orientation="portrait" r:id="rId1"/>
  <headerFooter alignWithMargins="0"/>
</worksheet>
</file>

<file path=xl/worksheets/sheet129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E43" sqref="E43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.5703125" style="77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99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9501696.2599999998</v>
      </c>
      <c r="E9" s="27">
        <f>E10+E11+E12+E13</f>
        <v>7861156.6800000006</v>
      </c>
    </row>
    <row r="10" spans="2:5">
      <c r="B10" s="15" t="s">
        <v>6</v>
      </c>
      <c r="C10" s="155" t="s">
        <v>7</v>
      </c>
      <c r="D10" s="17">
        <f>9485284.87+1045.66</f>
        <v>9486330.5299999993</v>
      </c>
      <c r="E10" s="300">
        <f>D60+D65</f>
        <v>7860576.9400000004</v>
      </c>
    </row>
    <row r="11" spans="2:5">
      <c r="B11" s="15" t="s">
        <v>8</v>
      </c>
      <c r="C11" s="155" t="s">
        <v>9</v>
      </c>
      <c r="D11" s="17">
        <v>15000</v>
      </c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>
        <f>D14</f>
        <v>365.73</v>
      </c>
      <c r="E13" s="300">
        <f>E14</f>
        <v>579.74</v>
      </c>
    </row>
    <row r="14" spans="2:5">
      <c r="B14" s="15" t="s">
        <v>14</v>
      </c>
      <c r="C14" s="155" t="s">
        <v>15</v>
      </c>
      <c r="D14" s="17">
        <v>365.73</v>
      </c>
      <c r="E14" s="300">
        <v>579.74</v>
      </c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D17+D18+D19</f>
        <v>30710.720000000001</v>
      </c>
      <c r="E16" s="27">
        <f>E17+E18+E19</f>
        <v>13482.22</v>
      </c>
    </row>
    <row r="17" spans="2:8">
      <c r="B17" s="15" t="s">
        <v>6</v>
      </c>
      <c r="C17" s="155" t="s">
        <v>15</v>
      </c>
      <c r="D17" s="83">
        <v>30710.720000000001</v>
      </c>
      <c r="E17" s="303">
        <v>13482.22</v>
      </c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9470985.5399999991</v>
      </c>
      <c r="E20" s="138">
        <f>E9-E16</f>
        <v>7847674.4600000009</v>
      </c>
      <c r="F20" s="90"/>
      <c r="G20" s="154"/>
      <c r="H20" s="154"/>
    </row>
    <row r="21" spans="2:8" ht="13.5" thickBot="1">
      <c r="B21" s="3"/>
      <c r="C21" s="21"/>
      <c r="D21" s="22"/>
      <c r="E21" s="22"/>
      <c r="G21" s="154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64" t="s">
        <v>127</v>
      </c>
      <c r="E23" s="81" t="s">
        <v>136</v>
      </c>
    </row>
    <row r="24" spans="2:8" ht="13.5" thickBot="1">
      <c r="B24" s="25" t="s">
        <v>24</v>
      </c>
      <c r="C24" s="26" t="s">
        <v>25</v>
      </c>
      <c r="D24" s="166">
        <v>9438669.2999999989</v>
      </c>
      <c r="E24" s="27">
        <f>D20</f>
        <v>9470985.5399999991</v>
      </c>
    </row>
    <row r="25" spans="2:8">
      <c r="B25" s="25" t="s">
        <v>26</v>
      </c>
      <c r="C25" s="26" t="s">
        <v>27</v>
      </c>
      <c r="D25" s="166">
        <v>-216960.98</v>
      </c>
      <c r="E25" s="228">
        <v>-1608554.89</v>
      </c>
      <c r="F25" s="90"/>
    </row>
    <row r="26" spans="2:8">
      <c r="B26" s="28" t="s">
        <v>28</v>
      </c>
      <c r="C26" s="29" t="s">
        <v>29</v>
      </c>
      <c r="D26" s="168">
        <v>1924004.34</v>
      </c>
      <c r="E26" s="229">
        <v>599693.8600000001</v>
      </c>
      <c r="F26" s="90"/>
    </row>
    <row r="27" spans="2:8">
      <c r="B27" s="30" t="s">
        <v>6</v>
      </c>
      <c r="C27" s="16" t="s">
        <v>30</v>
      </c>
      <c r="D27" s="169">
        <v>1737558.12</v>
      </c>
      <c r="E27" s="230">
        <v>40442.54</v>
      </c>
    </row>
    <row r="28" spans="2:8">
      <c r="B28" s="30" t="s">
        <v>8</v>
      </c>
      <c r="C28" s="16" t="s">
        <v>31</v>
      </c>
      <c r="D28" s="169"/>
      <c r="E28" s="230"/>
    </row>
    <row r="29" spans="2:8">
      <c r="B29" s="30" t="s">
        <v>10</v>
      </c>
      <c r="C29" s="16" t="s">
        <v>32</v>
      </c>
      <c r="D29" s="169">
        <v>186446.22</v>
      </c>
      <c r="E29" s="230">
        <v>559251.32000000007</v>
      </c>
      <c r="F29" s="90"/>
    </row>
    <row r="30" spans="2:8">
      <c r="B30" s="28" t="s">
        <v>33</v>
      </c>
      <c r="C30" s="31" t="s">
        <v>34</v>
      </c>
      <c r="D30" s="168">
        <v>2140965.3199999998</v>
      </c>
      <c r="E30" s="229">
        <v>2208248.75</v>
      </c>
      <c r="F30" s="90"/>
    </row>
    <row r="31" spans="2:8">
      <c r="B31" s="30" t="s">
        <v>6</v>
      </c>
      <c r="C31" s="16" t="s">
        <v>35</v>
      </c>
      <c r="D31" s="169">
        <v>2028651.21</v>
      </c>
      <c r="E31" s="230">
        <v>2169715.7200000002</v>
      </c>
    </row>
    <row r="32" spans="2:8">
      <c r="B32" s="30" t="s">
        <v>8</v>
      </c>
      <c r="C32" s="16" t="s">
        <v>36</v>
      </c>
      <c r="D32" s="169"/>
      <c r="E32" s="230"/>
    </row>
    <row r="33" spans="2:7">
      <c r="B33" s="30" t="s">
        <v>10</v>
      </c>
      <c r="C33" s="16" t="s">
        <v>37</v>
      </c>
      <c r="D33" s="169">
        <v>36848.129999999997</v>
      </c>
      <c r="E33" s="230">
        <v>37482.75</v>
      </c>
    </row>
    <row r="34" spans="2:7">
      <c r="B34" s="30" t="s">
        <v>12</v>
      </c>
      <c r="C34" s="16" t="s">
        <v>38</v>
      </c>
      <c r="D34" s="169"/>
      <c r="E34" s="230"/>
    </row>
    <row r="35" spans="2:7" ht="25.5">
      <c r="B35" s="30" t="s">
        <v>39</v>
      </c>
      <c r="C35" s="16" t="s">
        <v>40</v>
      </c>
      <c r="D35" s="169"/>
      <c r="E35" s="230"/>
    </row>
    <row r="36" spans="2:7">
      <c r="B36" s="30" t="s">
        <v>41</v>
      </c>
      <c r="C36" s="16" t="s">
        <v>42</v>
      </c>
      <c r="D36" s="169"/>
      <c r="E36" s="230"/>
    </row>
    <row r="37" spans="2:7" ht="13.5" thickBot="1">
      <c r="B37" s="32" t="s">
        <v>43</v>
      </c>
      <c r="C37" s="33" t="s">
        <v>44</v>
      </c>
      <c r="D37" s="169">
        <v>75465.98</v>
      </c>
      <c r="E37" s="230">
        <v>1050.28</v>
      </c>
      <c r="G37" s="154"/>
    </row>
    <row r="38" spans="2:7">
      <c r="B38" s="25" t="s">
        <v>45</v>
      </c>
      <c r="C38" s="26" t="s">
        <v>46</v>
      </c>
      <c r="D38" s="166">
        <v>249277.22</v>
      </c>
      <c r="E38" s="27">
        <v>-14756.19</v>
      </c>
    </row>
    <row r="39" spans="2:7" ht="13.5" thickBot="1">
      <c r="B39" s="34" t="s">
        <v>47</v>
      </c>
      <c r="C39" s="35" t="s">
        <v>48</v>
      </c>
      <c r="D39" s="170">
        <v>9470985.5399999991</v>
      </c>
      <c r="E39" s="217">
        <f>E24+E25+E38</f>
        <v>7847674.459999999</v>
      </c>
      <c r="F39" s="165"/>
    </row>
    <row r="40" spans="2:7" ht="13.5" thickBot="1">
      <c r="B40" s="36"/>
      <c r="C40" s="37"/>
      <c r="D40" s="177"/>
      <c r="E40" s="38"/>
    </row>
    <row r="41" spans="2:7" ht="16.5" thickBot="1">
      <c r="B41" s="5"/>
      <c r="C41" s="39" t="s">
        <v>49</v>
      </c>
      <c r="D41" s="178"/>
      <c r="E41" s="8"/>
    </row>
    <row r="42" spans="2:7" ht="13.5" thickBot="1">
      <c r="B42" s="9"/>
      <c r="C42" s="40" t="s">
        <v>50</v>
      </c>
      <c r="D42" s="164" t="s">
        <v>127</v>
      </c>
      <c r="E42" s="81" t="s">
        <v>136</v>
      </c>
    </row>
    <row r="43" spans="2:7">
      <c r="B43" s="41" t="s">
        <v>28</v>
      </c>
      <c r="C43" s="85" t="s">
        <v>51</v>
      </c>
      <c r="D43" s="179"/>
      <c r="E43" s="78"/>
    </row>
    <row r="44" spans="2:7">
      <c r="B44" s="44" t="s">
        <v>6</v>
      </c>
      <c r="C44" s="86" t="s">
        <v>52</v>
      </c>
      <c r="D44" s="180">
        <v>909534.69830000005</v>
      </c>
      <c r="E44" s="299">
        <v>889442.89469999995</v>
      </c>
    </row>
    <row r="45" spans="2:7" ht="13.5" thickBot="1">
      <c r="B45" s="46" t="s">
        <v>8</v>
      </c>
      <c r="C45" s="87" t="s">
        <v>53</v>
      </c>
      <c r="D45" s="181">
        <v>889442.89468999999</v>
      </c>
      <c r="E45" s="310">
        <v>736931.55220100004</v>
      </c>
    </row>
    <row r="46" spans="2:7">
      <c r="B46" s="41" t="s">
        <v>33</v>
      </c>
      <c r="C46" s="85" t="s">
        <v>54</v>
      </c>
      <c r="D46" s="182"/>
      <c r="E46" s="311"/>
    </row>
    <row r="47" spans="2:7">
      <c r="B47" s="44" t="s">
        <v>6</v>
      </c>
      <c r="C47" s="86" t="s">
        <v>52</v>
      </c>
      <c r="D47" s="180">
        <v>10.3775</v>
      </c>
      <c r="E47" s="312">
        <v>10.648199999999999</v>
      </c>
    </row>
    <row r="48" spans="2:7">
      <c r="B48" s="44" t="s">
        <v>8</v>
      </c>
      <c r="C48" s="86" t="s">
        <v>55</v>
      </c>
      <c r="D48" s="180">
        <v>10.222200000000001</v>
      </c>
      <c r="E48" s="318">
        <v>10.422169999999999</v>
      </c>
    </row>
    <row r="49" spans="2:5">
      <c r="B49" s="44" t="s">
        <v>10</v>
      </c>
      <c r="C49" s="86" t="s">
        <v>56</v>
      </c>
      <c r="D49" s="180">
        <v>10.72442</v>
      </c>
      <c r="E49" s="318">
        <v>10.870286</v>
      </c>
    </row>
    <row r="50" spans="2:5" ht="13.5" thickBot="1">
      <c r="B50" s="46" t="s">
        <v>12</v>
      </c>
      <c r="C50" s="87" t="s">
        <v>53</v>
      </c>
      <c r="D50" s="181">
        <v>10.648222000000001</v>
      </c>
      <c r="E50" s="314">
        <v>10.649122999999999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7860576.9400000004</v>
      </c>
      <c r="E54" s="55">
        <f>E60+E65</f>
        <v>1.0016441150898605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v>7853313.5</v>
      </c>
      <c r="E60" s="65">
        <f>D60/E20</f>
        <v>1.000718561916494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7263.44</v>
      </c>
      <c r="E65" s="61">
        <f>D65/E20</f>
        <v>9.2555317336647002E-4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f>E11</f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579.74</v>
      </c>
      <c r="E69" s="55">
        <f>D69/E20</f>
        <v>7.3874114293981551E-5</v>
      </c>
    </row>
    <row r="70" spans="2:5" ht="13.5" thickBot="1">
      <c r="B70" s="41" t="s">
        <v>84</v>
      </c>
      <c r="C70" s="42" t="s">
        <v>85</v>
      </c>
      <c r="D70" s="43">
        <f>E16</f>
        <v>13482.22</v>
      </c>
      <c r="E70" s="55">
        <f>D70/E20</f>
        <v>1.7179892041546277E-3</v>
      </c>
    </row>
    <row r="71" spans="2:5">
      <c r="B71" s="41" t="s">
        <v>86</v>
      </c>
      <c r="C71" s="42" t="s">
        <v>87</v>
      </c>
      <c r="D71" s="43">
        <f>D54+D67+D68+D69-D70</f>
        <v>7847674.4600000009</v>
      </c>
      <c r="E71" s="74">
        <f>E54+E68+E69-E70</f>
        <v>0.99999999999999989</v>
      </c>
    </row>
    <row r="72" spans="2:5">
      <c r="B72" s="44" t="s">
        <v>6</v>
      </c>
      <c r="C72" s="45" t="s">
        <v>88</v>
      </c>
      <c r="D72" s="60">
        <f>D71</f>
        <v>7847674.4600000009</v>
      </c>
      <c r="E72" s="61">
        <f>E71</f>
        <v>0.99999999999999989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5118110236220474" right="0.74803149606299213" top="0.51181102362204722" bottom="0.47244094488188981" header="0.51181102362204722" footer="0.51181102362204722"/>
  <pageSetup paperSize="9" scale="7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"/>
  <sheetViews>
    <sheetView workbookViewId="0">
      <selection activeCell="I31" sqref="I31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2.140625" style="77" customWidth="1"/>
    <col min="7" max="7" width="15" bestFit="1" customWidth="1"/>
    <col min="8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133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47183.1</v>
      </c>
    </row>
    <row r="10" spans="2:5">
      <c r="B10" s="15" t="s">
        <v>6</v>
      </c>
      <c r="C10" s="155" t="s">
        <v>7</v>
      </c>
      <c r="D10" s="17"/>
      <c r="E10" s="300">
        <f>25441.19+21457.98</f>
        <v>46899.17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>
        <f>E14</f>
        <v>283.93</v>
      </c>
    </row>
    <row r="14" spans="2:5">
      <c r="B14" s="15" t="s">
        <v>14</v>
      </c>
      <c r="C14" s="155" t="s">
        <v>15</v>
      </c>
      <c r="D14" s="17"/>
      <c r="E14" s="300">
        <v>283.93</v>
      </c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>
        <f>E17+E18+E19</f>
        <v>143.29</v>
      </c>
    </row>
    <row r="17" spans="2:7">
      <c r="B17" s="15" t="s">
        <v>6</v>
      </c>
      <c r="C17" s="155" t="s">
        <v>15</v>
      </c>
      <c r="D17" s="83"/>
      <c r="E17" s="303">
        <v>143.29</v>
      </c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47039.81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12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47048.36</v>
      </c>
      <c r="F25" s="90"/>
    </row>
    <row r="26" spans="2:7">
      <c r="B26" s="28" t="s">
        <v>28</v>
      </c>
      <c r="C26" s="29" t="s">
        <v>29</v>
      </c>
      <c r="D26" s="168"/>
      <c r="E26" s="229">
        <v>48084.800000000003</v>
      </c>
      <c r="F26" s="90"/>
    </row>
    <row r="27" spans="2:7">
      <c r="B27" s="30" t="s">
        <v>6</v>
      </c>
      <c r="C27" s="16" t="s">
        <v>30</v>
      </c>
      <c r="D27" s="169"/>
      <c r="E27" s="230">
        <v>47394.23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690.56999999999994</v>
      </c>
      <c r="G29" s="154"/>
    </row>
    <row r="30" spans="2:7">
      <c r="B30" s="28" t="s">
        <v>33</v>
      </c>
      <c r="C30" s="31" t="s">
        <v>34</v>
      </c>
      <c r="D30" s="168"/>
      <c r="E30" s="229">
        <v>1036.44</v>
      </c>
    </row>
    <row r="31" spans="2:7">
      <c r="B31" s="30" t="s">
        <v>6</v>
      </c>
      <c r="C31" s="16" t="s">
        <v>35</v>
      </c>
      <c r="D31" s="169"/>
      <c r="E31" s="230">
        <v>23.7</v>
      </c>
    </row>
    <row r="32" spans="2:7">
      <c r="B32" s="30" t="s">
        <v>8</v>
      </c>
      <c r="C32" s="16" t="s">
        <v>36</v>
      </c>
      <c r="D32" s="169"/>
      <c r="E32" s="230"/>
    </row>
    <row r="33" spans="2:8">
      <c r="B33" s="30" t="s">
        <v>10</v>
      </c>
      <c r="C33" s="16" t="s">
        <v>37</v>
      </c>
      <c r="D33" s="169"/>
      <c r="E33" s="230">
        <v>1012.74</v>
      </c>
    </row>
    <row r="34" spans="2:8">
      <c r="B34" s="30" t="s">
        <v>12</v>
      </c>
      <c r="C34" s="16" t="s">
        <v>38</v>
      </c>
      <c r="D34" s="169"/>
      <c r="E34" s="230"/>
    </row>
    <row r="35" spans="2:8" ht="25.5">
      <c r="B35" s="30" t="s">
        <v>39</v>
      </c>
      <c r="C35" s="16" t="s">
        <v>40</v>
      </c>
      <c r="D35" s="169"/>
      <c r="E35" s="230"/>
    </row>
    <row r="36" spans="2:8">
      <c r="B36" s="30" t="s">
        <v>41</v>
      </c>
      <c r="C36" s="16" t="s">
        <v>42</v>
      </c>
      <c r="D36" s="169"/>
      <c r="E36" s="230"/>
    </row>
    <row r="37" spans="2:8" ht="13.5" thickBot="1">
      <c r="B37" s="32" t="s">
        <v>43</v>
      </c>
      <c r="C37" s="33" t="s">
        <v>44</v>
      </c>
      <c r="D37" s="169"/>
      <c r="E37" s="230"/>
    </row>
    <row r="38" spans="2:8">
      <c r="B38" s="25" t="s">
        <v>45</v>
      </c>
      <c r="C38" s="26" t="s">
        <v>46</v>
      </c>
      <c r="D38" s="166"/>
      <c r="E38" s="27">
        <v>-8.5500000000000007</v>
      </c>
    </row>
    <row r="39" spans="2:8" ht="13.5" thickBot="1">
      <c r="B39" s="34" t="s">
        <v>47</v>
      </c>
      <c r="C39" s="35" t="s">
        <v>48</v>
      </c>
      <c r="D39" s="170"/>
      <c r="E39" s="217">
        <f>E24+E25+E38</f>
        <v>47039.81</v>
      </c>
      <c r="F39" s="165"/>
    </row>
    <row r="40" spans="2:8" ht="13.5" thickBot="1">
      <c r="B40" s="36"/>
      <c r="C40" s="37"/>
      <c r="D40" s="177"/>
      <c r="E40" s="38"/>
    </row>
    <row r="41" spans="2:8" ht="16.5" thickBot="1">
      <c r="B41" s="5"/>
      <c r="C41" s="39" t="s">
        <v>49</v>
      </c>
      <c r="D41" s="178"/>
      <c r="E41" s="8"/>
    </row>
    <row r="42" spans="2:8" ht="13.5" thickBot="1">
      <c r="B42" s="9"/>
      <c r="C42" s="40" t="s">
        <v>50</v>
      </c>
      <c r="D42" s="11" t="s">
        <v>127</v>
      </c>
      <c r="E42" s="12" t="s">
        <v>136</v>
      </c>
    </row>
    <row r="43" spans="2:8">
      <c r="B43" s="41" t="s">
        <v>28</v>
      </c>
      <c r="C43" s="85" t="s">
        <v>51</v>
      </c>
      <c r="D43" s="179"/>
      <c r="E43" s="78"/>
    </row>
    <row r="44" spans="2:8">
      <c r="B44" s="44" t="s">
        <v>6</v>
      </c>
      <c r="C44" s="86" t="s">
        <v>52</v>
      </c>
      <c r="D44" s="180"/>
      <c r="E44" s="299"/>
    </row>
    <row r="45" spans="2:8" ht="13.5" thickBot="1">
      <c r="B45" s="46" t="s">
        <v>8</v>
      </c>
      <c r="C45" s="87" t="s">
        <v>53</v>
      </c>
      <c r="D45" s="181"/>
      <c r="E45" s="310">
        <v>4699.8921</v>
      </c>
      <c r="F45" s="301"/>
      <c r="G45" s="154"/>
    </row>
    <row r="46" spans="2:8">
      <c r="B46" s="41" t="s">
        <v>33</v>
      </c>
      <c r="C46" s="85" t="s">
        <v>54</v>
      </c>
      <c r="D46" s="182"/>
      <c r="E46" s="311"/>
    </row>
    <row r="47" spans="2:8">
      <c r="B47" s="44" t="s">
        <v>6</v>
      </c>
      <c r="C47" s="86" t="s">
        <v>52</v>
      </c>
      <c r="D47" s="180"/>
      <c r="E47" s="312"/>
      <c r="H47" s="154"/>
    </row>
    <row r="48" spans="2:8">
      <c r="B48" s="44" t="s">
        <v>8</v>
      </c>
      <c r="C48" s="86" t="s">
        <v>55</v>
      </c>
      <c r="D48" s="180"/>
      <c r="E48" s="324">
        <v>9.9312000000000005</v>
      </c>
    </row>
    <row r="49" spans="2:8">
      <c r="B49" s="44" t="s">
        <v>10</v>
      </c>
      <c r="C49" s="86" t="s">
        <v>56</v>
      </c>
      <c r="D49" s="180"/>
      <c r="E49" s="324">
        <v>10.0961</v>
      </c>
    </row>
    <row r="50" spans="2:8" ht="13.5" thickBot="1">
      <c r="B50" s="46" t="s">
        <v>12</v>
      </c>
      <c r="C50" s="87" t="s">
        <v>53</v>
      </c>
      <c r="D50" s="181"/>
      <c r="E50" s="314">
        <v>10.008699999999999</v>
      </c>
      <c r="H50" s="154"/>
    </row>
    <row r="51" spans="2:8" ht="13.5" thickBot="1">
      <c r="B51" s="36"/>
      <c r="C51" s="37"/>
      <c r="D51" s="38"/>
      <c r="E51" s="38"/>
    </row>
    <row r="52" spans="2:8" ht="16.5" thickBot="1">
      <c r="B52" s="48"/>
      <c r="C52" s="49" t="s">
        <v>57</v>
      </c>
      <c r="D52" s="50"/>
      <c r="E52" s="8"/>
    </row>
    <row r="53" spans="2:8" ht="23.25" thickBot="1">
      <c r="B53" s="329" t="s">
        <v>58</v>
      </c>
      <c r="C53" s="330"/>
      <c r="D53" s="51" t="s">
        <v>59</v>
      </c>
      <c r="E53" s="52" t="s">
        <v>60</v>
      </c>
    </row>
    <row r="54" spans="2:8" ht="13.5" thickBot="1">
      <c r="B54" s="53" t="s">
        <v>28</v>
      </c>
      <c r="C54" s="42" t="s">
        <v>61</v>
      </c>
      <c r="D54" s="54">
        <f>SUM(D55:D66)</f>
        <v>46899.17</v>
      </c>
      <c r="E54" s="55">
        <f>E60</f>
        <v>0.54084380868034965</v>
      </c>
    </row>
    <row r="55" spans="2:8" ht="25.5">
      <c r="B55" s="56" t="s">
        <v>6</v>
      </c>
      <c r="C55" s="57" t="s">
        <v>62</v>
      </c>
      <c r="D55" s="58">
        <v>0</v>
      </c>
      <c r="E55" s="59">
        <v>0</v>
      </c>
    </row>
    <row r="56" spans="2:8" ht="25.5">
      <c r="B56" s="44" t="s">
        <v>8</v>
      </c>
      <c r="C56" s="45" t="s">
        <v>63</v>
      </c>
      <c r="D56" s="60">
        <v>0</v>
      </c>
      <c r="E56" s="61">
        <v>0</v>
      </c>
    </row>
    <row r="57" spans="2:8">
      <c r="B57" s="44" t="s">
        <v>10</v>
      </c>
      <c r="C57" s="45" t="s">
        <v>64</v>
      </c>
      <c r="D57" s="60">
        <v>0</v>
      </c>
      <c r="E57" s="61">
        <v>0</v>
      </c>
    </row>
    <row r="58" spans="2:8">
      <c r="B58" s="44" t="s">
        <v>12</v>
      </c>
      <c r="C58" s="45" t="s">
        <v>65</v>
      </c>
      <c r="D58" s="60">
        <v>0</v>
      </c>
      <c r="E58" s="61">
        <v>0</v>
      </c>
    </row>
    <row r="59" spans="2:8">
      <c r="B59" s="44" t="s">
        <v>39</v>
      </c>
      <c r="C59" s="45" t="s">
        <v>66</v>
      </c>
      <c r="D59" s="60">
        <v>0</v>
      </c>
      <c r="E59" s="61">
        <v>0</v>
      </c>
    </row>
    <row r="60" spans="2:8">
      <c r="B60" s="62" t="s">
        <v>41</v>
      </c>
      <c r="C60" s="63" t="s">
        <v>67</v>
      </c>
      <c r="D60" s="64">
        <v>25441.19</v>
      </c>
      <c r="E60" s="65">
        <f>D60/E20</f>
        <v>0.54084380868034965</v>
      </c>
    </row>
    <row r="61" spans="2:8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8">
      <c r="B62" s="62" t="s">
        <v>69</v>
      </c>
      <c r="C62" s="63" t="s">
        <v>70</v>
      </c>
      <c r="D62" s="64">
        <v>0</v>
      </c>
      <c r="E62" s="65">
        <v>0</v>
      </c>
    </row>
    <row r="63" spans="2:8">
      <c r="B63" s="44" t="s">
        <v>71</v>
      </c>
      <c r="C63" s="45" t="s">
        <v>72</v>
      </c>
      <c r="D63" s="60">
        <v>0</v>
      </c>
      <c r="E63" s="61">
        <v>0</v>
      </c>
    </row>
    <row r="64" spans="2:8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21457.98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283.93</v>
      </c>
      <c r="E69" s="55">
        <f>D69/E20</f>
        <v>6.0359512506534367E-3</v>
      </c>
    </row>
    <row r="70" spans="2:5" ht="13.5" thickBot="1">
      <c r="B70" s="41" t="s">
        <v>84</v>
      </c>
      <c r="C70" s="42" t="s">
        <v>85</v>
      </c>
      <c r="D70" s="43">
        <f>E16</f>
        <v>143.29</v>
      </c>
      <c r="E70" s="55">
        <f>D70/E20</f>
        <v>3.0461432561058386E-3</v>
      </c>
    </row>
    <row r="71" spans="2:5">
      <c r="B71" s="41" t="s">
        <v>86</v>
      </c>
      <c r="C71" s="42" t="s">
        <v>87</v>
      </c>
      <c r="D71" s="43">
        <f>D54+D69-D70</f>
        <v>47039.81</v>
      </c>
      <c r="E71" s="74">
        <f>E54+E69-E70</f>
        <v>0.54383361667489727</v>
      </c>
    </row>
    <row r="72" spans="2:5">
      <c r="B72" s="44" t="s">
        <v>6</v>
      </c>
      <c r="C72" s="45" t="s">
        <v>88</v>
      </c>
      <c r="D72" s="60">
        <f>D71</f>
        <v>47039.81</v>
      </c>
      <c r="E72" s="61">
        <f>E71</f>
        <v>0.54383361667489727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0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G30" sqref="G30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.42578125" style="77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97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24917090.66</v>
      </c>
      <c r="E9" s="27">
        <f>E10+E11+E12+E13</f>
        <v>20185292.460000001</v>
      </c>
    </row>
    <row r="10" spans="2:5">
      <c r="B10" s="15" t="s">
        <v>6</v>
      </c>
      <c r="C10" s="155" t="s">
        <v>7</v>
      </c>
      <c r="D10" s="17">
        <f>24886292.89+14444.37</f>
        <v>24900737.260000002</v>
      </c>
      <c r="E10" s="300">
        <f>D60+D65</f>
        <v>20183317.66</v>
      </c>
    </row>
    <row r="11" spans="2:5">
      <c r="B11" s="15" t="s">
        <v>8</v>
      </c>
      <c r="C11" s="155" t="s">
        <v>9</v>
      </c>
      <c r="D11" s="17">
        <v>15000</v>
      </c>
      <c r="E11" s="300">
        <v>9.17</v>
      </c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>
        <f>D14</f>
        <v>1353.4</v>
      </c>
      <c r="E13" s="300">
        <f>E14</f>
        <v>1965.63</v>
      </c>
    </row>
    <row r="14" spans="2:5">
      <c r="B14" s="15" t="s">
        <v>14</v>
      </c>
      <c r="C14" s="155" t="s">
        <v>15</v>
      </c>
      <c r="D14" s="17">
        <v>1353.4</v>
      </c>
      <c r="E14" s="300">
        <v>1965.63</v>
      </c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D17+D18+D19</f>
        <v>56810.22</v>
      </c>
      <c r="E16" s="27">
        <f>E17+E18+E19</f>
        <v>35157.19</v>
      </c>
    </row>
    <row r="17" spans="2:8">
      <c r="B17" s="15" t="s">
        <v>6</v>
      </c>
      <c r="C17" s="155" t="s">
        <v>15</v>
      </c>
      <c r="D17" s="83">
        <v>56810.22</v>
      </c>
      <c r="E17" s="303">
        <v>35157.19</v>
      </c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24860280.440000001</v>
      </c>
      <c r="E20" s="138">
        <f>E9-E16</f>
        <v>20150135.27</v>
      </c>
      <c r="F20" s="90"/>
      <c r="G20" s="154"/>
      <c r="H20" s="154"/>
    </row>
    <row r="21" spans="2:8" ht="13.5" thickBot="1">
      <c r="B21" s="3"/>
      <c r="C21" s="21"/>
      <c r="D21" s="22"/>
      <c r="E21" s="22"/>
      <c r="G21" s="154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64" t="s">
        <v>127</v>
      </c>
      <c r="E23" s="81" t="s">
        <v>136</v>
      </c>
    </row>
    <row r="24" spans="2:8" ht="13.5" thickBot="1">
      <c r="B24" s="25" t="s">
        <v>24</v>
      </c>
      <c r="C24" s="26" t="s">
        <v>25</v>
      </c>
      <c r="D24" s="166">
        <v>27759754.550000001</v>
      </c>
      <c r="E24" s="27">
        <f>D20</f>
        <v>24860280.440000001</v>
      </c>
    </row>
    <row r="25" spans="2:8">
      <c r="B25" s="25" t="s">
        <v>26</v>
      </c>
      <c r="C25" s="26" t="s">
        <v>27</v>
      </c>
      <c r="D25" s="166">
        <v>-3272465.55</v>
      </c>
      <c r="E25" s="228">
        <v>-4254681.6800000006</v>
      </c>
      <c r="F25" s="90"/>
    </row>
    <row r="26" spans="2:8">
      <c r="B26" s="28" t="s">
        <v>28</v>
      </c>
      <c r="C26" s="29" t="s">
        <v>29</v>
      </c>
      <c r="D26" s="168">
        <v>2749061.48</v>
      </c>
      <c r="E26" s="229">
        <v>88525.670000000013</v>
      </c>
      <c r="F26" s="90"/>
    </row>
    <row r="27" spans="2:8">
      <c r="B27" s="30" t="s">
        <v>6</v>
      </c>
      <c r="C27" s="16" t="s">
        <v>30</v>
      </c>
      <c r="D27" s="169">
        <v>2732696.18</v>
      </c>
      <c r="E27" s="230">
        <v>33089.120000000003</v>
      </c>
    </row>
    <row r="28" spans="2:8">
      <c r="B28" s="30" t="s">
        <v>8</v>
      </c>
      <c r="C28" s="16" t="s">
        <v>31</v>
      </c>
      <c r="D28" s="169"/>
      <c r="E28" s="230"/>
    </row>
    <row r="29" spans="2:8">
      <c r="B29" s="30" t="s">
        <v>10</v>
      </c>
      <c r="C29" s="16" t="s">
        <v>32</v>
      </c>
      <c r="D29" s="169">
        <v>16365.3</v>
      </c>
      <c r="E29" s="230">
        <v>55436.55</v>
      </c>
      <c r="F29" s="90"/>
    </row>
    <row r="30" spans="2:8">
      <c r="B30" s="28" t="s">
        <v>33</v>
      </c>
      <c r="C30" s="31" t="s">
        <v>34</v>
      </c>
      <c r="D30" s="168">
        <v>6021527.0300000003</v>
      </c>
      <c r="E30" s="229">
        <v>4343207.3500000006</v>
      </c>
      <c r="F30" s="90"/>
    </row>
    <row r="31" spans="2:8">
      <c r="B31" s="30" t="s">
        <v>6</v>
      </c>
      <c r="C31" s="16" t="s">
        <v>35</v>
      </c>
      <c r="D31" s="169">
        <v>5798134.9100000001</v>
      </c>
      <c r="E31" s="230">
        <v>3717058.14</v>
      </c>
    </row>
    <row r="32" spans="2:8">
      <c r="B32" s="30" t="s">
        <v>8</v>
      </c>
      <c r="C32" s="16" t="s">
        <v>36</v>
      </c>
      <c r="D32" s="169"/>
      <c r="E32" s="230"/>
    </row>
    <row r="33" spans="2:7">
      <c r="B33" s="30" t="s">
        <v>10</v>
      </c>
      <c r="C33" s="16" t="s">
        <v>37</v>
      </c>
      <c r="D33" s="169">
        <v>128715.33</v>
      </c>
      <c r="E33" s="230">
        <v>120772.41</v>
      </c>
    </row>
    <row r="34" spans="2:7">
      <c r="B34" s="30" t="s">
        <v>12</v>
      </c>
      <c r="C34" s="16" t="s">
        <v>38</v>
      </c>
      <c r="D34" s="169"/>
      <c r="E34" s="230"/>
      <c r="G34" s="154"/>
    </row>
    <row r="35" spans="2:7" ht="25.5">
      <c r="B35" s="30" t="s">
        <v>39</v>
      </c>
      <c r="C35" s="16" t="s">
        <v>40</v>
      </c>
      <c r="D35" s="169"/>
      <c r="E35" s="230"/>
    </row>
    <row r="36" spans="2:7">
      <c r="B36" s="30" t="s">
        <v>41</v>
      </c>
      <c r="C36" s="16" t="s">
        <v>42</v>
      </c>
      <c r="D36" s="169"/>
      <c r="E36" s="230"/>
    </row>
    <row r="37" spans="2:7" ht="13.5" thickBot="1">
      <c r="B37" s="32" t="s">
        <v>43</v>
      </c>
      <c r="C37" s="33" t="s">
        <v>44</v>
      </c>
      <c r="D37" s="169">
        <v>94676.79</v>
      </c>
      <c r="E37" s="230">
        <v>505376.8</v>
      </c>
    </row>
    <row r="38" spans="2:7">
      <c r="B38" s="25" t="s">
        <v>45</v>
      </c>
      <c r="C38" s="26" t="s">
        <v>46</v>
      </c>
      <c r="D38" s="166">
        <v>372991.44</v>
      </c>
      <c r="E38" s="27">
        <v>-455463.49</v>
      </c>
    </row>
    <row r="39" spans="2:7" ht="13.5" thickBot="1">
      <c r="B39" s="34" t="s">
        <v>47</v>
      </c>
      <c r="C39" s="35" t="s">
        <v>48</v>
      </c>
      <c r="D39" s="170">
        <v>24860280.440000001</v>
      </c>
      <c r="E39" s="217">
        <f>E24+E25+E38</f>
        <v>20150135.270000003</v>
      </c>
      <c r="F39" s="165"/>
    </row>
    <row r="40" spans="2:7" ht="13.5" thickBot="1">
      <c r="B40" s="36"/>
      <c r="C40" s="37"/>
      <c r="D40" s="177"/>
      <c r="E40" s="38"/>
    </row>
    <row r="41" spans="2:7" ht="16.5" thickBot="1">
      <c r="B41" s="5"/>
      <c r="C41" s="39" t="s">
        <v>49</v>
      </c>
      <c r="D41" s="178"/>
      <c r="E41" s="8"/>
    </row>
    <row r="42" spans="2:7" ht="13.5" thickBot="1">
      <c r="B42" s="9"/>
      <c r="C42" s="40" t="s">
        <v>50</v>
      </c>
      <c r="D42" s="164" t="s">
        <v>127</v>
      </c>
      <c r="E42" s="81" t="s">
        <v>136</v>
      </c>
    </row>
    <row r="43" spans="2:7">
      <c r="B43" s="41" t="s">
        <v>28</v>
      </c>
      <c r="C43" s="85" t="s">
        <v>51</v>
      </c>
      <c r="D43" s="179"/>
      <c r="E43" s="78"/>
    </row>
    <row r="44" spans="2:7">
      <c r="B44" s="44" t="s">
        <v>6</v>
      </c>
      <c r="C44" s="86" t="s">
        <v>52</v>
      </c>
      <c r="D44" s="180">
        <v>2846033.2088000001</v>
      </c>
      <c r="E44" s="299">
        <v>2512844.2977999998</v>
      </c>
    </row>
    <row r="45" spans="2:7" ht="13.5" thickBot="1">
      <c r="B45" s="46" t="s">
        <v>8</v>
      </c>
      <c r="C45" s="87" t="s">
        <v>53</v>
      </c>
      <c r="D45" s="181">
        <v>2512844.2977610002</v>
      </c>
      <c r="E45" s="310">
        <v>2079305.972353</v>
      </c>
    </row>
    <row r="46" spans="2:7">
      <c r="B46" s="41" t="s">
        <v>33</v>
      </c>
      <c r="C46" s="85" t="s">
        <v>54</v>
      </c>
      <c r="D46" s="182"/>
      <c r="E46" s="311"/>
    </row>
    <row r="47" spans="2:7">
      <c r="B47" s="44" t="s">
        <v>6</v>
      </c>
      <c r="C47" s="86" t="s">
        <v>52</v>
      </c>
      <c r="D47" s="180">
        <v>9.7538</v>
      </c>
      <c r="E47" s="312">
        <v>9.8933</v>
      </c>
    </row>
    <row r="48" spans="2:7">
      <c r="B48" s="44" t="s">
        <v>8</v>
      </c>
      <c r="C48" s="86" t="s">
        <v>55</v>
      </c>
      <c r="D48" s="180">
        <v>9.4589680000000005</v>
      </c>
      <c r="E48" s="318">
        <v>9.6167809999999996</v>
      </c>
    </row>
    <row r="49" spans="2:5">
      <c r="B49" s="44" t="s">
        <v>10</v>
      </c>
      <c r="C49" s="86" t="s">
        <v>56</v>
      </c>
      <c r="D49" s="180">
        <v>10.089700000000001</v>
      </c>
      <c r="E49" s="318">
        <v>9.9669209999999993</v>
      </c>
    </row>
    <row r="50" spans="2:5" ht="13.5" thickBot="1">
      <c r="B50" s="46" t="s">
        <v>12</v>
      </c>
      <c r="C50" s="87" t="s">
        <v>53</v>
      </c>
      <c r="D50" s="181">
        <v>9.8932830000000003</v>
      </c>
      <c r="E50" s="314">
        <v>9.6907990000000002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20183317.66</v>
      </c>
      <c r="E54" s="55">
        <f>E60+E65</f>
        <v>1.0016467576795578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v>20163322.300000001</v>
      </c>
      <c r="E60" s="65">
        <f>D60/E20</f>
        <v>1.000654438782832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19995.36</v>
      </c>
      <c r="E65" s="61">
        <f>D65/E20</f>
        <v>9.923188967256994E-4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f>E11</f>
        <v>9.17</v>
      </c>
      <c r="E68" s="88">
        <f>D68/E20</f>
        <v>4.5508379358884573E-7</v>
      </c>
    </row>
    <row r="69" spans="2:5" ht="13.5" thickBot="1">
      <c r="B69" s="41" t="s">
        <v>82</v>
      </c>
      <c r="C69" s="42" t="s">
        <v>83</v>
      </c>
      <c r="D69" s="43">
        <f>E13</f>
        <v>1965.63</v>
      </c>
      <c r="E69" s="55">
        <f>D69/E20</f>
        <v>9.7549221067834554E-5</v>
      </c>
    </row>
    <row r="70" spans="2:5" ht="13.5" thickBot="1">
      <c r="B70" s="41" t="s">
        <v>84</v>
      </c>
      <c r="C70" s="42" t="s">
        <v>85</v>
      </c>
      <c r="D70" s="43">
        <f>E16</f>
        <v>35157.19</v>
      </c>
      <c r="E70" s="55">
        <f>D70/E20</f>
        <v>1.7447619844191747E-3</v>
      </c>
    </row>
    <row r="71" spans="2:5">
      <c r="B71" s="41" t="s">
        <v>86</v>
      </c>
      <c r="C71" s="42" t="s">
        <v>87</v>
      </c>
      <c r="D71" s="43">
        <f>D54+D67+D68+D69-D70</f>
        <v>20150135.27</v>
      </c>
      <c r="E71" s="74">
        <f>E54+E68+E69-E70</f>
        <v>0.99999999999999989</v>
      </c>
    </row>
    <row r="72" spans="2:5">
      <c r="B72" s="44" t="s">
        <v>6</v>
      </c>
      <c r="C72" s="45" t="s">
        <v>88</v>
      </c>
      <c r="D72" s="60">
        <f>D71</f>
        <v>20150135.27</v>
      </c>
      <c r="E72" s="61">
        <f>E71</f>
        <v>0.99999999999999989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1181102362204722" right="0.74803149606299213" top="0.62992125984251968" bottom="0.51181102362204722" header="0.51181102362204722" footer="0.51181102362204722"/>
  <pageSetup paperSize="9" scale="70" orientation="portrait" r:id="rId1"/>
  <headerFooter alignWithMargins="0"/>
</worksheet>
</file>

<file path=xl/worksheets/sheet131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H50" sqref="H50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98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10202413.170000002</v>
      </c>
      <c r="E9" s="27">
        <f>E10+E11+E12+E13</f>
        <v>7892476.8399999999</v>
      </c>
    </row>
    <row r="10" spans="2:5">
      <c r="B10" s="15" t="s">
        <v>6</v>
      </c>
      <c r="C10" s="155" t="s">
        <v>7</v>
      </c>
      <c r="D10" s="17">
        <v>10201961.960000001</v>
      </c>
      <c r="E10" s="300">
        <f>D60+D65</f>
        <v>7891818.6200000001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>
        <f>D14</f>
        <v>451.21</v>
      </c>
      <c r="E13" s="300">
        <f>E14</f>
        <v>658.22</v>
      </c>
    </row>
    <row r="14" spans="2:5">
      <c r="B14" s="15" t="s">
        <v>14</v>
      </c>
      <c r="C14" s="155" t="s">
        <v>15</v>
      </c>
      <c r="D14" s="17">
        <v>451.21</v>
      </c>
      <c r="E14" s="300">
        <v>658.22</v>
      </c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D17+D18+D19</f>
        <v>16951.560000000001</v>
      </c>
      <c r="E16" s="27">
        <f>E17+E18+E19</f>
        <v>13717.12</v>
      </c>
    </row>
    <row r="17" spans="2:8">
      <c r="B17" s="15" t="s">
        <v>6</v>
      </c>
      <c r="C17" s="155" t="s">
        <v>15</v>
      </c>
      <c r="D17" s="83">
        <v>16951.560000000001</v>
      </c>
      <c r="E17" s="303">
        <v>13717.12</v>
      </c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10185461.610000001</v>
      </c>
      <c r="E20" s="138">
        <f>E9-E16</f>
        <v>7878759.7199999997</v>
      </c>
      <c r="F20" s="90"/>
      <c r="G20" s="154"/>
      <c r="H20" s="154"/>
    </row>
    <row r="21" spans="2:8" ht="13.5" thickBot="1">
      <c r="B21" s="3"/>
      <c r="C21" s="21"/>
      <c r="D21" s="22"/>
      <c r="E21" s="22"/>
      <c r="G21" s="154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64" t="s">
        <v>127</v>
      </c>
      <c r="E23" s="81" t="s">
        <v>136</v>
      </c>
    </row>
    <row r="24" spans="2:8" ht="13.5" thickBot="1">
      <c r="B24" s="25" t="s">
        <v>24</v>
      </c>
      <c r="C24" s="26" t="s">
        <v>25</v>
      </c>
      <c r="D24" s="166">
        <v>13198402.689999999</v>
      </c>
      <c r="E24" s="27">
        <f>D20</f>
        <v>10185461.610000001</v>
      </c>
    </row>
    <row r="25" spans="2:8">
      <c r="B25" s="25" t="s">
        <v>26</v>
      </c>
      <c r="C25" s="26" t="s">
        <v>27</v>
      </c>
      <c r="D25" s="166">
        <v>-2767796.48</v>
      </c>
      <c r="E25" s="228">
        <v>-1638535.94</v>
      </c>
      <c r="F25" s="90"/>
    </row>
    <row r="26" spans="2:8">
      <c r="B26" s="28" t="s">
        <v>28</v>
      </c>
      <c r="C26" s="29" t="s">
        <v>29</v>
      </c>
      <c r="D26" s="168">
        <v>355622.42</v>
      </c>
      <c r="E26" s="229">
        <v>23998.560000000001</v>
      </c>
    </row>
    <row r="27" spans="2:8">
      <c r="B27" s="30" t="s">
        <v>6</v>
      </c>
      <c r="C27" s="16" t="s">
        <v>30</v>
      </c>
      <c r="D27" s="169">
        <v>355364.53</v>
      </c>
      <c r="E27" s="230">
        <v>23998.560000000001</v>
      </c>
    </row>
    <row r="28" spans="2:8">
      <c r="B28" s="30" t="s">
        <v>8</v>
      </c>
      <c r="C28" s="16" t="s">
        <v>31</v>
      </c>
      <c r="D28" s="169"/>
      <c r="E28" s="230"/>
    </row>
    <row r="29" spans="2:8">
      <c r="B29" s="30" t="s">
        <v>10</v>
      </c>
      <c r="C29" s="16" t="s">
        <v>32</v>
      </c>
      <c r="D29" s="169">
        <v>257.89</v>
      </c>
      <c r="E29" s="230"/>
    </row>
    <row r="30" spans="2:8">
      <c r="B30" s="28" t="s">
        <v>33</v>
      </c>
      <c r="C30" s="31" t="s">
        <v>34</v>
      </c>
      <c r="D30" s="168">
        <v>3123418.9</v>
      </c>
      <c r="E30" s="229">
        <v>1662534.5</v>
      </c>
      <c r="F30" s="90"/>
    </row>
    <row r="31" spans="2:8">
      <c r="B31" s="30" t="s">
        <v>6</v>
      </c>
      <c r="C31" s="16" t="s">
        <v>35</v>
      </c>
      <c r="D31" s="169">
        <v>2734568.3</v>
      </c>
      <c r="E31" s="230">
        <v>1510072.1</v>
      </c>
    </row>
    <row r="32" spans="2:8">
      <c r="B32" s="30" t="s">
        <v>8</v>
      </c>
      <c r="C32" s="16" t="s">
        <v>36</v>
      </c>
      <c r="D32" s="169"/>
      <c r="E32" s="230"/>
    </row>
    <row r="33" spans="2:7">
      <c r="B33" s="30" t="s">
        <v>10</v>
      </c>
      <c r="C33" s="16" t="s">
        <v>37</v>
      </c>
      <c r="D33" s="169">
        <v>52726.51</v>
      </c>
      <c r="E33" s="230">
        <v>52448.13</v>
      </c>
    </row>
    <row r="34" spans="2:7">
      <c r="B34" s="30" t="s">
        <v>12</v>
      </c>
      <c r="C34" s="16" t="s">
        <v>38</v>
      </c>
      <c r="D34" s="169"/>
      <c r="E34" s="230"/>
    </row>
    <row r="35" spans="2:7" ht="25.5">
      <c r="B35" s="30" t="s">
        <v>39</v>
      </c>
      <c r="C35" s="16" t="s">
        <v>40</v>
      </c>
      <c r="D35" s="169"/>
      <c r="E35" s="230"/>
    </row>
    <row r="36" spans="2:7">
      <c r="B36" s="30" t="s">
        <v>41</v>
      </c>
      <c r="C36" s="16" t="s">
        <v>42</v>
      </c>
      <c r="D36" s="169"/>
      <c r="E36" s="230"/>
    </row>
    <row r="37" spans="2:7" ht="13.5" thickBot="1">
      <c r="B37" s="32" t="s">
        <v>43</v>
      </c>
      <c r="C37" s="33" t="s">
        <v>44</v>
      </c>
      <c r="D37" s="169">
        <v>336124.09</v>
      </c>
      <c r="E37" s="230">
        <v>100014.27</v>
      </c>
      <c r="F37" s="90"/>
      <c r="G37" s="154"/>
    </row>
    <row r="38" spans="2:7">
      <c r="B38" s="25" t="s">
        <v>45</v>
      </c>
      <c r="C38" s="26" t="s">
        <v>46</v>
      </c>
      <c r="D38" s="166">
        <v>-245144.6</v>
      </c>
      <c r="E38" s="27">
        <v>-668165.94999999995</v>
      </c>
    </row>
    <row r="39" spans="2:7" ht="13.5" thickBot="1">
      <c r="B39" s="34" t="s">
        <v>47</v>
      </c>
      <c r="C39" s="35" t="s">
        <v>48</v>
      </c>
      <c r="D39" s="170">
        <v>10185461.609999999</v>
      </c>
      <c r="E39" s="217">
        <f>E24+E25+E38</f>
        <v>7878759.7200000016</v>
      </c>
      <c r="F39" s="165"/>
    </row>
    <row r="40" spans="2:7" ht="13.5" thickBot="1">
      <c r="B40" s="36"/>
      <c r="C40" s="37"/>
      <c r="D40" s="177"/>
      <c r="E40" s="38"/>
    </row>
    <row r="41" spans="2:7" ht="16.5" thickBot="1">
      <c r="B41" s="5"/>
      <c r="C41" s="39" t="s">
        <v>49</v>
      </c>
      <c r="D41" s="178"/>
      <c r="E41" s="8"/>
    </row>
    <row r="42" spans="2:7" ht="13.5" thickBot="1">
      <c r="B42" s="9"/>
      <c r="C42" s="40" t="s">
        <v>50</v>
      </c>
      <c r="D42" s="164" t="s">
        <v>127</v>
      </c>
      <c r="E42" s="81" t="s">
        <v>136</v>
      </c>
    </row>
    <row r="43" spans="2:7">
      <c r="B43" s="41" t="s">
        <v>28</v>
      </c>
      <c r="C43" s="85" t="s">
        <v>51</v>
      </c>
      <c r="D43" s="179"/>
      <c r="E43" s="78"/>
    </row>
    <row r="44" spans="2:7">
      <c r="B44" s="44" t="s">
        <v>6</v>
      </c>
      <c r="C44" s="86" t="s">
        <v>52</v>
      </c>
      <c r="D44" s="180">
        <v>1290519.6129999999</v>
      </c>
      <c r="E44" s="299">
        <v>1018437.6344</v>
      </c>
    </row>
    <row r="45" spans="2:7" ht="13.5" thickBot="1">
      <c r="B45" s="46" t="s">
        <v>8</v>
      </c>
      <c r="C45" s="87" t="s">
        <v>53</v>
      </c>
      <c r="D45" s="181">
        <v>1018437.634444</v>
      </c>
      <c r="E45" s="310">
        <v>848602.75313600001</v>
      </c>
    </row>
    <row r="46" spans="2:7">
      <c r="B46" s="41" t="s">
        <v>33</v>
      </c>
      <c r="C46" s="85" t="s">
        <v>54</v>
      </c>
      <c r="D46" s="182"/>
      <c r="E46" s="311"/>
    </row>
    <row r="47" spans="2:7">
      <c r="B47" s="44" t="s">
        <v>6</v>
      </c>
      <c r="C47" s="86" t="s">
        <v>52</v>
      </c>
      <c r="D47" s="180">
        <v>10.2272</v>
      </c>
      <c r="E47" s="312">
        <v>10.001099999999999</v>
      </c>
    </row>
    <row r="48" spans="2:7">
      <c r="B48" s="44" t="s">
        <v>8</v>
      </c>
      <c r="C48" s="86" t="s">
        <v>55</v>
      </c>
      <c r="D48" s="180">
        <v>9.7967080000000006</v>
      </c>
      <c r="E48" s="318">
        <v>9.1029660000000003</v>
      </c>
    </row>
    <row r="49" spans="2:5">
      <c r="B49" s="44" t="s">
        <v>10</v>
      </c>
      <c r="C49" s="86" t="s">
        <v>56</v>
      </c>
      <c r="D49" s="180">
        <v>10.381729999999999</v>
      </c>
      <c r="E49" s="318">
        <v>10.018333</v>
      </c>
    </row>
    <row r="50" spans="2:5" ht="13.5" thickBot="1">
      <c r="B50" s="46" t="s">
        <v>12</v>
      </c>
      <c r="C50" s="87" t="s">
        <v>53</v>
      </c>
      <c r="D50" s="181">
        <v>10.001066</v>
      </c>
      <c r="E50" s="314">
        <v>9.2843909999999994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7891818.6200000001</v>
      </c>
      <c r="E54" s="55">
        <f>E60+E65</f>
        <v>1.0016574816930706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v>7887771.3700000001</v>
      </c>
      <c r="E60" s="65">
        <f>D60/E20</f>
        <v>1.001143790434061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4047.25</v>
      </c>
      <c r="E65" s="61">
        <f>D65/E20</f>
        <v>5.1369125900948285E-4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f>E11</f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658.22</v>
      </c>
      <c r="E69" s="55">
        <f>D69/E20</f>
        <v>8.3543606277156526E-5</v>
      </c>
    </row>
    <row r="70" spans="2:5" ht="13.5" thickBot="1">
      <c r="B70" s="41" t="s">
        <v>84</v>
      </c>
      <c r="C70" s="42" t="s">
        <v>85</v>
      </c>
      <c r="D70" s="43">
        <f>E16</f>
        <v>13717.12</v>
      </c>
      <c r="E70" s="55">
        <f>D70/E20</f>
        <v>1.7410252993474969E-3</v>
      </c>
    </row>
    <row r="71" spans="2:5">
      <c r="B71" s="41" t="s">
        <v>86</v>
      </c>
      <c r="C71" s="42" t="s">
        <v>87</v>
      </c>
      <c r="D71" s="43">
        <f>D54+D67+D68+D69-D70</f>
        <v>7878759.7199999997</v>
      </c>
      <c r="E71" s="74">
        <f>E54+E68+E69-E70</f>
        <v>1.0000000000000002</v>
      </c>
    </row>
    <row r="72" spans="2:5">
      <c r="B72" s="44" t="s">
        <v>6</v>
      </c>
      <c r="C72" s="45" t="s">
        <v>88</v>
      </c>
      <c r="D72" s="60">
        <f>D71</f>
        <v>7878759.7199999997</v>
      </c>
      <c r="E72" s="61">
        <f>E71</f>
        <v>1.0000000000000002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5118110236220474" right="0.74803149606299213" top="0.51181102362204722" bottom="0.62992125984251968" header="0.51181102362204722" footer="0.51181102362204722"/>
  <pageSetup paperSize="9" scale="70" orientation="portrait" r:id="rId1"/>
  <headerFooter alignWithMargins="0"/>
</worksheet>
</file>

<file path=xl/worksheets/sheet132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H42" sqref="H42"/>
    </sheetView>
  </sheetViews>
  <sheetFormatPr defaultRowHeight="12.75"/>
  <cols>
    <col min="1" max="1" width="12" style="77" customWidth="1"/>
    <col min="2" max="2" width="5.28515625" style="77" bestFit="1" customWidth="1"/>
    <col min="3" max="3" width="72.7109375" style="77" customWidth="1"/>
    <col min="4" max="5" width="17.85546875" style="77" customWidth="1"/>
    <col min="6" max="6" width="16.7109375" style="77" customWidth="1"/>
    <col min="7" max="7" width="16" bestFit="1" customWidth="1"/>
    <col min="8" max="8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128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D10+D11+D13</f>
        <v>20144644.439999998</v>
      </c>
      <c r="E9" s="27">
        <f>E10+E11+E13</f>
        <v>16899320.91</v>
      </c>
    </row>
    <row r="10" spans="2:5">
      <c r="B10" s="15" t="s">
        <v>6</v>
      </c>
      <c r="C10" s="155" t="s">
        <v>7</v>
      </c>
      <c r="D10" s="17">
        <v>20124325.989999998</v>
      </c>
      <c r="E10" s="300">
        <f>D60+D65</f>
        <v>16898832.120000001</v>
      </c>
    </row>
    <row r="11" spans="2:5">
      <c r="B11" s="15" t="s">
        <v>8</v>
      </c>
      <c r="C11" s="155" t="s">
        <v>9</v>
      </c>
      <c r="D11" s="17">
        <v>20000</v>
      </c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>
        <f>D14</f>
        <v>318.45</v>
      </c>
      <c r="E13" s="300">
        <f>E14</f>
        <v>488.79</v>
      </c>
    </row>
    <row r="14" spans="2:5">
      <c r="B14" s="15" t="s">
        <v>14</v>
      </c>
      <c r="C14" s="155" t="s">
        <v>15</v>
      </c>
      <c r="D14" s="17">
        <v>318.45</v>
      </c>
      <c r="E14" s="300">
        <v>488.79</v>
      </c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</f>
        <v>52904.47</v>
      </c>
      <c r="E16" s="27">
        <f>E17</f>
        <v>27853.39</v>
      </c>
    </row>
    <row r="17" spans="2:8">
      <c r="B17" s="15" t="s">
        <v>6</v>
      </c>
      <c r="C17" s="155" t="s">
        <v>15</v>
      </c>
      <c r="D17" s="83">
        <v>52904.47</v>
      </c>
      <c r="E17" s="303">
        <v>27853.39</v>
      </c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20091739.969999999</v>
      </c>
      <c r="E20" s="138">
        <f>E9-E16</f>
        <v>16871467.52</v>
      </c>
      <c r="F20" s="220"/>
      <c r="G20" s="154"/>
      <c r="H20" s="154"/>
    </row>
    <row r="21" spans="2:8" ht="13.5" thickBot="1">
      <c r="B21" s="3"/>
      <c r="C21" s="21"/>
      <c r="D21" s="22"/>
      <c r="E21" s="22"/>
      <c r="G21" s="154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1" t="s">
        <v>127</v>
      </c>
      <c r="E23" s="12" t="s">
        <v>136</v>
      </c>
    </row>
    <row r="24" spans="2:8" ht="13.5" thickBot="1">
      <c r="B24" s="25" t="s">
        <v>24</v>
      </c>
      <c r="C24" s="26" t="s">
        <v>25</v>
      </c>
      <c r="D24" s="139">
        <v>13784590.029999999</v>
      </c>
      <c r="E24" s="27">
        <f>D20</f>
        <v>20091739.969999999</v>
      </c>
    </row>
    <row r="25" spans="2:8">
      <c r="B25" s="25" t="s">
        <v>26</v>
      </c>
      <c r="C25" s="26" t="s">
        <v>27</v>
      </c>
      <c r="D25" s="139">
        <v>6425921.2699999996</v>
      </c>
      <c r="E25" s="228">
        <v>-3808933.6300000004</v>
      </c>
      <c r="F25" s="90"/>
    </row>
    <row r="26" spans="2:8">
      <c r="B26" s="28" t="s">
        <v>28</v>
      </c>
      <c r="C26" s="29" t="s">
        <v>29</v>
      </c>
      <c r="D26" s="140">
        <v>12676408.43</v>
      </c>
      <c r="E26" s="229">
        <v>129810.28</v>
      </c>
      <c r="F26" s="90"/>
      <c r="G26" s="154"/>
    </row>
    <row r="27" spans="2:8">
      <c r="B27" s="30" t="s">
        <v>6</v>
      </c>
      <c r="C27" s="16" t="s">
        <v>30</v>
      </c>
      <c r="D27" s="141">
        <v>12168786.02</v>
      </c>
      <c r="E27" s="230">
        <v>46613.75</v>
      </c>
    </row>
    <row r="28" spans="2:8">
      <c r="B28" s="30" t="s">
        <v>8</v>
      </c>
      <c r="C28" s="16" t="s">
        <v>31</v>
      </c>
      <c r="D28" s="141"/>
      <c r="E28" s="230"/>
    </row>
    <row r="29" spans="2:8">
      <c r="B29" s="30" t="s">
        <v>10</v>
      </c>
      <c r="C29" s="16" t="s">
        <v>32</v>
      </c>
      <c r="D29" s="141">
        <v>507622.41</v>
      </c>
      <c r="E29" s="230">
        <v>83196.53</v>
      </c>
      <c r="F29" s="90"/>
    </row>
    <row r="30" spans="2:8">
      <c r="B30" s="28" t="s">
        <v>33</v>
      </c>
      <c r="C30" s="31" t="s">
        <v>34</v>
      </c>
      <c r="D30" s="140">
        <v>6250487.1600000001</v>
      </c>
      <c r="E30" s="229">
        <v>3938743.91</v>
      </c>
      <c r="F30" s="90"/>
    </row>
    <row r="31" spans="2:8">
      <c r="B31" s="30" t="s">
        <v>6</v>
      </c>
      <c r="C31" s="16" t="s">
        <v>35</v>
      </c>
      <c r="D31" s="141">
        <v>6070086.4400000004</v>
      </c>
      <c r="E31" s="230">
        <v>3898198.41</v>
      </c>
      <c r="G31" s="154"/>
    </row>
    <row r="32" spans="2:8">
      <c r="B32" s="30" t="s">
        <v>8</v>
      </c>
      <c r="C32" s="16" t="s">
        <v>36</v>
      </c>
      <c r="D32" s="141"/>
      <c r="E32" s="230"/>
      <c r="G32" s="154"/>
    </row>
    <row r="33" spans="2:7">
      <c r="B33" s="30" t="s">
        <v>10</v>
      </c>
      <c r="C33" s="16" t="s">
        <v>37</v>
      </c>
      <c r="D33" s="141">
        <v>34619.949999999997</v>
      </c>
      <c r="E33" s="230">
        <v>38747.089999999997</v>
      </c>
    </row>
    <row r="34" spans="2:7">
      <c r="B34" s="30" t="s">
        <v>12</v>
      </c>
      <c r="C34" s="16" t="s">
        <v>38</v>
      </c>
      <c r="D34" s="141"/>
      <c r="E34" s="230"/>
      <c r="G34" s="154"/>
    </row>
    <row r="35" spans="2:7" ht="25.5">
      <c r="B35" s="30" t="s">
        <v>39</v>
      </c>
      <c r="C35" s="16" t="s">
        <v>40</v>
      </c>
      <c r="D35" s="141"/>
      <c r="E35" s="230"/>
      <c r="G35" s="154"/>
    </row>
    <row r="36" spans="2:7">
      <c r="B36" s="30" t="s">
        <v>41</v>
      </c>
      <c r="C36" s="16" t="s">
        <v>42</v>
      </c>
      <c r="D36" s="141"/>
      <c r="E36" s="230"/>
      <c r="G36" s="154"/>
    </row>
    <row r="37" spans="2:7" ht="13.5" thickBot="1">
      <c r="B37" s="32" t="s">
        <v>43</v>
      </c>
      <c r="C37" s="33" t="s">
        <v>44</v>
      </c>
      <c r="D37" s="141">
        <v>145780.76999999999</v>
      </c>
      <c r="E37" s="230">
        <v>1798.41</v>
      </c>
    </row>
    <row r="38" spans="2:7">
      <c r="B38" s="25" t="s">
        <v>45</v>
      </c>
      <c r="C38" s="26" t="s">
        <v>46</v>
      </c>
      <c r="D38" s="139">
        <v>-118771.33</v>
      </c>
      <c r="E38" s="27">
        <v>588661.18000000005</v>
      </c>
      <c r="G38" s="154"/>
    </row>
    <row r="39" spans="2:7" ht="13.5" thickBot="1">
      <c r="B39" s="34" t="s">
        <v>47</v>
      </c>
      <c r="C39" s="35" t="s">
        <v>48</v>
      </c>
      <c r="D39" s="142">
        <v>20091739.969999999</v>
      </c>
      <c r="E39" s="217">
        <f>E24+E25+E38</f>
        <v>16871467.52</v>
      </c>
      <c r="F39" s="165"/>
    </row>
    <row r="40" spans="2:7" ht="13.5" thickBot="1">
      <c r="B40" s="36"/>
      <c r="C40" s="37"/>
      <c r="D40" s="38"/>
      <c r="E40" s="38"/>
    </row>
    <row r="41" spans="2:7" ht="16.5" thickBot="1">
      <c r="B41" s="5"/>
      <c r="C41" s="39" t="s">
        <v>49</v>
      </c>
      <c r="D41" s="7"/>
      <c r="E41" s="8"/>
    </row>
    <row r="42" spans="2:7" ht="13.5" thickBot="1">
      <c r="B42" s="9"/>
      <c r="C42" s="40" t="s">
        <v>50</v>
      </c>
      <c r="D42" s="11" t="s">
        <v>127</v>
      </c>
      <c r="E42" s="12" t="s">
        <v>136</v>
      </c>
    </row>
    <row r="43" spans="2:7">
      <c r="B43" s="41" t="s">
        <v>28</v>
      </c>
      <c r="C43" s="42" t="s">
        <v>51</v>
      </c>
      <c r="D43" s="43"/>
      <c r="E43" s="144"/>
    </row>
    <row r="44" spans="2:7">
      <c r="B44" s="44" t="s">
        <v>6</v>
      </c>
      <c r="C44" s="45" t="s">
        <v>52</v>
      </c>
      <c r="D44" s="145">
        <v>1332947.2212</v>
      </c>
      <c r="E44" s="146">
        <v>1953323.8798</v>
      </c>
    </row>
    <row r="45" spans="2:7" ht="13.5" thickBot="1">
      <c r="B45" s="46" t="s">
        <v>8</v>
      </c>
      <c r="C45" s="47" t="s">
        <v>53</v>
      </c>
      <c r="D45" s="147">
        <v>1953323.8797850001</v>
      </c>
      <c r="E45" s="148">
        <v>1588235.8824489999</v>
      </c>
    </row>
    <row r="46" spans="2:7">
      <c r="B46" s="41" t="s">
        <v>33</v>
      </c>
      <c r="C46" s="42" t="s">
        <v>54</v>
      </c>
      <c r="D46" s="149"/>
      <c r="E46" s="150"/>
    </row>
    <row r="47" spans="2:7">
      <c r="B47" s="44" t="s">
        <v>6</v>
      </c>
      <c r="C47" s="45" t="s">
        <v>52</v>
      </c>
      <c r="D47" s="145">
        <v>10.3414</v>
      </c>
      <c r="E47" s="270">
        <v>10.2859</v>
      </c>
    </row>
    <row r="48" spans="2:7">
      <c r="B48" s="44" t="s">
        <v>8</v>
      </c>
      <c r="C48" s="45" t="s">
        <v>55</v>
      </c>
      <c r="D48" s="145">
        <v>10.114100000000001</v>
      </c>
      <c r="E48" s="231">
        <v>10.22114</v>
      </c>
    </row>
    <row r="49" spans="2:5">
      <c r="B49" s="44" t="s">
        <v>10</v>
      </c>
      <c r="C49" s="45" t="s">
        <v>56</v>
      </c>
      <c r="D49" s="145">
        <v>10.58887</v>
      </c>
      <c r="E49" s="231">
        <v>10.700901</v>
      </c>
    </row>
    <row r="50" spans="2:5" ht="13.5" thickBot="1">
      <c r="B50" s="46" t="s">
        <v>12</v>
      </c>
      <c r="C50" s="47" t="s">
        <v>53</v>
      </c>
      <c r="D50" s="147">
        <v>10.285923</v>
      </c>
      <c r="E50" s="271">
        <v>10.622771999999999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D60+D65</f>
        <v>16898832.120000001</v>
      </c>
      <c r="E54" s="55">
        <f>E60+E65</f>
        <v>1.0016219454512516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v>16856275.07</v>
      </c>
      <c r="E60" s="65">
        <f>D60/E20</f>
        <v>0.99909951816687026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42557.05</v>
      </c>
      <c r="E65" s="61">
        <f>D65/E20</f>
        <v>2.5224272843812467E-3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f>E11</f>
        <v>0</v>
      </c>
      <c r="E68" s="74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488.79</v>
      </c>
      <c r="E69" s="152">
        <f>D69/E20</f>
        <v>2.8971397978306988E-5</v>
      </c>
    </row>
    <row r="70" spans="2:5" ht="13.5" thickBot="1">
      <c r="B70" s="41" t="s">
        <v>84</v>
      </c>
      <c r="C70" s="42" t="s">
        <v>85</v>
      </c>
      <c r="D70" s="43">
        <f>E16</f>
        <v>27853.39</v>
      </c>
      <c r="E70" s="153">
        <f>D70/E20</f>
        <v>1.6509168492297225E-3</v>
      </c>
    </row>
    <row r="71" spans="2:5">
      <c r="B71" s="41" t="s">
        <v>86</v>
      </c>
      <c r="C71" s="42" t="s">
        <v>87</v>
      </c>
      <c r="D71" s="43">
        <f>D54+D68+D69-D70</f>
        <v>16871467.52</v>
      </c>
      <c r="E71" s="74">
        <f>E54+E68+E69-E70</f>
        <v>1.0000000000000002</v>
      </c>
    </row>
    <row r="72" spans="2:5">
      <c r="B72" s="44" t="s">
        <v>6</v>
      </c>
      <c r="C72" s="45" t="s">
        <v>88</v>
      </c>
      <c r="D72" s="60">
        <f>D71</f>
        <v>16871467.52</v>
      </c>
      <c r="E72" s="61">
        <f>E71</f>
        <v>1.0000000000000002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  <rowBreaks count="1" manualBreakCount="1">
    <brk id="75" max="16383" man="1"/>
  </rowBreaks>
</worksheet>
</file>

<file path=xl/worksheets/sheet1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workbookViewId="0">
      <selection activeCell="E45" sqref="E45:E50"/>
    </sheetView>
  </sheetViews>
  <sheetFormatPr defaultRowHeight="12.75"/>
  <cols>
    <col min="1" max="1" width="12" style="77" customWidth="1"/>
    <col min="2" max="2" width="5.28515625" style="77" bestFit="1" customWidth="1"/>
    <col min="3" max="3" width="72.7109375" style="77" customWidth="1"/>
    <col min="4" max="5" width="17.85546875" style="77" customWidth="1"/>
    <col min="6" max="6" width="13.140625" style="77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3" t="s">
        <v>226</v>
      </c>
      <c r="C5" s="344"/>
      <c r="D5" s="344"/>
      <c r="E5" s="345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E10+E11+E13</f>
        <v>24661.91</v>
      </c>
    </row>
    <row r="10" spans="2:5">
      <c r="B10" s="15" t="s">
        <v>6</v>
      </c>
      <c r="C10" s="155" t="s">
        <v>7</v>
      </c>
      <c r="D10" s="17"/>
      <c r="E10" s="300">
        <v>24661.91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24661.91</v>
      </c>
      <c r="F20" s="22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127</v>
      </c>
      <c r="E23" s="12" t="s">
        <v>136</v>
      </c>
    </row>
    <row r="24" spans="2:7" ht="13.5" thickBot="1">
      <c r="B24" s="25" t="s">
        <v>24</v>
      </c>
      <c r="C24" s="26" t="s">
        <v>25</v>
      </c>
      <c r="D24" s="139"/>
      <c r="E24" s="27"/>
    </row>
    <row r="25" spans="2:7">
      <c r="B25" s="25" t="s">
        <v>26</v>
      </c>
      <c r="C25" s="26" t="s">
        <v>27</v>
      </c>
      <c r="D25" s="139"/>
      <c r="E25" s="228">
        <v>27525.800000000003</v>
      </c>
      <c r="F25" s="90"/>
    </row>
    <row r="26" spans="2:7">
      <c r="B26" s="28" t="s">
        <v>28</v>
      </c>
      <c r="C26" s="29" t="s">
        <v>29</v>
      </c>
      <c r="D26" s="140"/>
      <c r="E26" s="229">
        <v>79796.02</v>
      </c>
      <c r="G26" s="154"/>
    </row>
    <row r="27" spans="2:7">
      <c r="B27" s="30" t="s">
        <v>6</v>
      </c>
      <c r="C27" s="16" t="s">
        <v>30</v>
      </c>
      <c r="D27" s="141"/>
      <c r="E27" s="230">
        <v>49700</v>
      </c>
    </row>
    <row r="28" spans="2:7">
      <c r="B28" s="30" t="s">
        <v>8</v>
      </c>
      <c r="C28" s="16" t="s">
        <v>31</v>
      </c>
      <c r="D28" s="141"/>
      <c r="E28" s="230"/>
    </row>
    <row r="29" spans="2:7">
      <c r="B29" s="30" t="s">
        <v>10</v>
      </c>
      <c r="C29" s="16" t="s">
        <v>32</v>
      </c>
      <c r="D29" s="141"/>
      <c r="E29" s="230">
        <v>30096.02</v>
      </c>
    </row>
    <row r="30" spans="2:7">
      <c r="B30" s="28" t="s">
        <v>33</v>
      </c>
      <c r="C30" s="31" t="s">
        <v>34</v>
      </c>
      <c r="D30" s="140"/>
      <c r="E30" s="229">
        <v>52270.22</v>
      </c>
      <c r="F30" s="90"/>
    </row>
    <row r="31" spans="2:7">
      <c r="B31" s="30" t="s">
        <v>6</v>
      </c>
      <c r="C31" s="16" t="s">
        <v>35</v>
      </c>
      <c r="D31" s="141"/>
      <c r="E31" s="230"/>
      <c r="G31" s="154"/>
    </row>
    <row r="32" spans="2:7">
      <c r="B32" s="30" t="s">
        <v>8</v>
      </c>
      <c r="C32" s="16" t="s">
        <v>36</v>
      </c>
      <c r="D32" s="141"/>
      <c r="E32" s="230"/>
      <c r="G32" s="154"/>
    </row>
    <row r="33" spans="2:7">
      <c r="B33" s="30" t="s">
        <v>10</v>
      </c>
      <c r="C33" s="16" t="s">
        <v>37</v>
      </c>
      <c r="D33" s="141"/>
      <c r="E33" s="230">
        <v>45</v>
      </c>
    </row>
    <row r="34" spans="2:7">
      <c r="B34" s="30" t="s">
        <v>12</v>
      </c>
      <c r="C34" s="16" t="s">
        <v>38</v>
      </c>
      <c r="D34" s="141"/>
      <c r="E34" s="230"/>
      <c r="G34" s="154"/>
    </row>
    <row r="35" spans="2:7" ht="25.5">
      <c r="B35" s="30" t="s">
        <v>39</v>
      </c>
      <c r="C35" s="16" t="s">
        <v>40</v>
      </c>
      <c r="D35" s="141"/>
      <c r="E35" s="230">
        <v>329.51</v>
      </c>
      <c r="G35" s="154"/>
    </row>
    <row r="36" spans="2:7">
      <c r="B36" s="30" t="s">
        <v>41</v>
      </c>
      <c r="C36" s="16" t="s">
        <v>42</v>
      </c>
      <c r="D36" s="141"/>
      <c r="E36" s="230"/>
      <c r="G36" s="154"/>
    </row>
    <row r="37" spans="2:7" ht="13.5" thickBot="1">
      <c r="B37" s="32" t="s">
        <v>43</v>
      </c>
      <c r="C37" s="33" t="s">
        <v>44</v>
      </c>
      <c r="D37" s="141"/>
      <c r="E37" s="230">
        <v>51895.71</v>
      </c>
    </row>
    <row r="38" spans="2:7">
      <c r="B38" s="25" t="s">
        <v>45</v>
      </c>
      <c r="C38" s="26" t="s">
        <v>46</v>
      </c>
      <c r="D38" s="139"/>
      <c r="E38" s="27">
        <v>-2863.89</v>
      </c>
      <c r="G38" s="154"/>
    </row>
    <row r="39" spans="2:7" ht="13.5" thickBot="1">
      <c r="B39" s="34" t="s">
        <v>47</v>
      </c>
      <c r="C39" s="35" t="s">
        <v>48</v>
      </c>
      <c r="D39" s="142"/>
      <c r="E39" s="217">
        <f>E24+E25+E38</f>
        <v>24661.910000000003</v>
      </c>
      <c r="F39" s="165"/>
    </row>
    <row r="40" spans="2:7" ht="13.5" thickBot="1">
      <c r="B40" s="36"/>
      <c r="C40" s="37"/>
      <c r="D40" s="38"/>
      <c r="E40" s="38"/>
    </row>
    <row r="41" spans="2:7" ht="16.5" thickBot="1">
      <c r="B41" s="5"/>
      <c r="C41" s="39" t="s">
        <v>49</v>
      </c>
      <c r="D41" s="7"/>
      <c r="E41" s="8"/>
    </row>
    <row r="42" spans="2:7" ht="13.5" thickBot="1">
      <c r="B42" s="9"/>
      <c r="C42" s="40" t="s">
        <v>50</v>
      </c>
      <c r="D42" s="11" t="s">
        <v>127</v>
      </c>
      <c r="E42" s="12" t="s">
        <v>136</v>
      </c>
    </row>
    <row r="43" spans="2:7">
      <c r="B43" s="41" t="s">
        <v>28</v>
      </c>
      <c r="C43" s="42" t="s">
        <v>51</v>
      </c>
      <c r="D43" s="43"/>
      <c r="E43" s="144"/>
    </row>
    <row r="44" spans="2:7">
      <c r="B44" s="44" t="s">
        <v>6</v>
      </c>
      <c r="C44" s="45" t="s">
        <v>52</v>
      </c>
      <c r="D44" s="145"/>
      <c r="E44" s="146"/>
    </row>
    <row r="45" spans="2:7" ht="13.5" thickBot="1">
      <c r="B45" s="46" t="s">
        <v>8</v>
      </c>
      <c r="C45" s="47" t="s">
        <v>53</v>
      </c>
      <c r="D45" s="147"/>
      <c r="E45" s="320">
        <v>152.84729999999999</v>
      </c>
    </row>
    <row r="46" spans="2:7">
      <c r="B46" s="41" t="s">
        <v>33</v>
      </c>
      <c r="C46" s="42" t="s">
        <v>54</v>
      </c>
      <c r="D46" s="149"/>
      <c r="E46" s="321"/>
    </row>
    <row r="47" spans="2:7">
      <c r="B47" s="44" t="s">
        <v>6</v>
      </c>
      <c r="C47" s="45" t="s">
        <v>52</v>
      </c>
      <c r="D47" s="145"/>
      <c r="E47" s="322"/>
    </row>
    <row r="48" spans="2:7">
      <c r="B48" s="44" t="s">
        <v>8</v>
      </c>
      <c r="C48" s="45" t="s">
        <v>55</v>
      </c>
      <c r="D48" s="145"/>
      <c r="E48" s="318">
        <v>154.83000000000001</v>
      </c>
    </row>
    <row r="49" spans="2:5">
      <c r="B49" s="44" t="s">
        <v>10</v>
      </c>
      <c r="C49" s="45" t="s">
        <v>56</v>
      </c>
      <c r="D49" s="145"/>
      <c r="E49" s="318">
        <v>180.26</v>
      </c>
    </row>
    <row r="50" spans="2:5" ht="13.5" thickBot="1">
      <c r="B50" s="46" t="s">
        <v>12</v>
      </c>
      <c r="C50" s="47" t="s">
        <v>53</v>
      </c>
      <c r="D50" s="147"/>
      <c r="E50" s="323">
        <v>161.35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D60+D65</f>
        <v>24661.91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24661.91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f>E11</f>
        <v>0</v>
      </c>
      <c r="E68" s="74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152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153">
        <f>D70/E20</f>
        <v>0</v>
      </c>
    </row>
    <row r="71" spans="2:5">
      <c r="B71" s="41" t="s">
        <v>86</v>
      </c>
      <c r="C71" s="42" t="s">
        <v>87</v>
      </c>
      <c r="D71" s="43">
        <f>D54+D68+D69-D70</f>
        <v>24661.91</v>
      </c>
      <c r="E71" s="74">
        <f>E54+E68+E69-E70</f>
        <v>1</v>
      </c>
    </row>
    <row r="72" spans="2:5">
      <c r="B72" s="44" t="s">
        <v>6</v>
      </c>
      <c r="C72" s="45" t="s">
        <v>88</v>
      </c>
      <c r="D72" s="60">
        <f>D71</f>
        <v>24661.91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workbookViewId="0">
      <selection activeCell="F20" sqref="F20:H27"/>
    </sheetView>
  </sheetViews>
  <sheetFormatPr defaultRowHeight="12.75"/>
  <cols>
    <col min="1" max="1" width="12" style="77" customWidth="1"/>
    <col min="2" max="2" width="5.28515625" style="77" bestFit="1" customWidth="1"/>
    <col min="3" max="3" width="72.7109375" style="77" customWidth="1"/>
    <col min="4" max="5" width="17.85546875" style="77" customWidth="1"/>
    <col min="6" max="6" width="13.140625" style="77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3" t="s">
        <v>227</v>
      </c>
      <c r="C5" s="344"/>
      <c r="D5" s="344"/>
      <c r="E5" s="345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/>
    </row>
    <row r="10" spans="2:5">
      <c r="B10" s="15" t="s">
        <v>6</v>
      </c>
      <c r="C10" s="155" t="s">
        <v>7</v>
      </c>
      <c r="D10" s="17"/>
      <c r="E10" s="300"/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/>
      <c r="F20" s="292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127</v>
      </c>
      <c r="E23" s="12" t="s">
        <v>136</v>
      </c>
    </row>
    <row r="24" spans="2:7" ht="13.5" thickBot="1">
      <c r="B24" s="25" t="s">
        <v>24</v>
      </c>
      <c r="C24" s="26" t="s">
        <v>25</v>
      </c>
      <c r="D24" s="139"/>
      <c r="E24" s="27"/>
    </row>
    <row r="25" spans="2:7">
      <c r="B25" s="25" t="s">
        <v>26</v>
      </c>
      <c r="C25" s="26" t="s">
        <v>27</v>
      </c>
      <c r="D25" s="139"/>
      <c r="E25" s="228">
        <v>1383.75</v>
      </c>
      <c r="F25" s="90"/>
      <c r="G25" s="154"/>
    </row>
    <row r="26" spans="2:7">
      <c r="B26" s="28" t="s">
        <v>28</v>
      </c>
      <c r="C26" s="29" t="s">
        <v>29</v>
      </c>
      <c r="D26" s="140"/>
      <c r="E26" s="229">
        <v>27131.8</v>
      </c>
      <c r="G26" s="154"/>
    </row>
    <row r="27" spans="2:7">
      <c r="B27" s="30" t="s">
        <v>6</v>
      </c>
      <c r="C27" s="16" t="s">
        <v>30</v>
      </c>
      <c r="D27" s="141"/>
      <c r="E27" s="230"/>
    </row>
    <row r="28" spans="2:7">
      <c r="B28" s="30" t="s">
        <v>8</v>
      </c>
      <c r="C28" s="16" t="s">
        <v>31</v>
      </c>
      <c r="D28" s="141"/>
      <c r="E28" s="230"/>
    </row>
    <row r="29" spans="2:7">
      <c r="B29" s="30" t="s">
        <v>10</v>
      </c>
      <c r="C29" s="16" t="s">
        <v>32</v>
      </c>
      <c r="D29" s="141"/>
      <c r="E29" s="230">
        <v>27131.8</v>
      </c>
    </row>
    <row r="30" spans="2:7">
      <c r="B30" s="28" t="s">
        <v>33</v>
      </c>
      <c r="C30" s="31" t="s">
        <v>34</v>
      </c>
      <c r="D30" s="140"/>
      <c r="E30" s="229">
        <v>25748.05</v>
      </c>
      <c r="F30" s="90"/>
    </row>
    <row r="31" spans="2:7">
      <c r="B31" s="30" t="s">
        <v>6</v>
      </c>
      <c r="C31" s="16" t="s">
        <v>35</v>
      </c>
      <c r="D31" s="141"/>
      <c r="E31" s="230"/>
      <c r="G31" s="154"/>
    </row>
    <row r="32" spans="2:7">
      <c r="B32" s="30" t="s">
        <v>8</v>
      </c>
      <c r="C32" s="16" t="s">
        <v>36</v>
      </c>
      <c r="D32" s="141"/>
      <c r="E32" s="230"/>
      <c r="G32" s="154"/>
    </row>
    <row r="33" spans="2:7">
      <c r="B33" s="30" t="s">
        <v>10</v>
      </c>
      <c r="C33" s="16" t="s">
        <v>37</v>
      </c>
      <c r="D33" s="141"/>
      <c r="E33" s="230">
        <v>9.77</v>
      </c>
    </row>
    <row r="34" spans="2:7">
      <c r="B34" s="30" t="s">
        <v>12</v>
      </c>
      <c r="C34" s="16" t="s">
        <v>38</v>
      </c>
      <c r="D34" s="141"/>
      <c r="E34" s="230"/>
      <c r="G34" s="154"/>
    </row>
    <row r="35" spans="2:7" ht="25.5">
      <c r="B35" s="30" t="s">
        <v>39</v>
      </c>
      <c r="C35" s="16" t="s">
        <v>40</v>
      </c>
      <c r="D35" s="141"/>
      <c r="E35" s="230">
        <v>93.51</v>
      </c>
      <c r="G35" s="154"/>
    </row>
    <row r="36" spans="2:7">
      <c r="B36" s="30" t="s">
        <v>41</v>
      </c>
      <c r="C36" s="16" t="s">
        <v>42</v>
      </c>
      <c r="D36" s="141"/>
      <c r="E36" s="230"/>
      <c r="G36" s="154"/>
    </row>
    <row r="37" spans="2:7" ht="13.5" thickBot="1">
      <c r="B37" s="32" t="s">
        <v>43</v>
      </c>
      <c r="C37" s="33" t="s">
        <v>44</v>
      </c>
      <c r="D37" s="141"/>
      <c r="E37" s="230">
        <v>25644.77</v>
      </c>
    </row>
    <row r="38" spans="2:7">
      <c r="B38" s="25" t="s">
        <v>45</v>
      </c>
      <c r="C38" s="26" t="s">
        <v>46</v>
      </c>
      <c r="D38" s="139"/>
      <c r="E38" s="27">
        <v>-1383.75</v>
      </c>
      <c r="G38" s="154"/>
    </row>
    <row r="39" spans="2:7" ht="13.5" thickBot="1">
      <c r="B39" s="34" t="s">
        <v>47</v>
      </c>
      <c r="C39" s="35" t="s">
        <v>48</v>
      </c>
      <c r="D39" s="142"/>
      <c r="E39" s="217">
        <f>E24+E25+E38</f>
        <v>0</v>
      </c>
      <c r="F39" s="165"/>
    </row>
    <row r="40" spans="2:7" ht="13.5" thickBot="1">
      <c r="B40" s="36"/>
      <c r="C40" s="37"/>
      <c r="D40" s="38"/>
      <c r="E40" s="38"/>
    </row>
    <row r="41" spans="2:7" ht="16.5" thickBot="1">
      <c r="B41" s="5"/>
      <c r="C41" s="39" t="s">
        <v>49</v>
      </c>
      <c r="D41" s="7"/>
      <c r="E41" s="8"/>
    </row>
    <row r="42" spans="2:7" ht="13.5" thickBot="1">
      <c r="B42" s="9"/>
      <c r="C42" s="40" t="s">
        <v>50</v>
      </c>
      <c r="D42" s="11" t="s">
        <v>127</v>
      </c>
      <c r="E42" s="12" t="s">
        <v>136</v>
      </c>
    </row>
    <row r="43" spans="2:7">
      <c r="B43" s="41" t="s">
        <v>28</v>
      </c>
      <c r="C43" s="42" t="s">
        <v>51</v>
      </c>
      <c r="D43" s="43"/>
      <c r="E43" s="144"/>
    </row>
    <row r="44" spans="2:7">
      <c r="B44" s="44" t="s">
        <v>6</v>
      </c>
      <c r="C44" s="45" t="s">
        <v>52</v>
      </c>
      <c r="D44" s="145"/>
      <c r="E44" s="146"/>
    </row>
    <row r="45" spans="2:7" ht="13.5" thickBot="1">
      <c r="B45" s="46" t="s">
        <v>8</v>
      </c>
      <c r="C45" s="47" t="s">
        <v>53</v>
      </c>
      <c r="D45" s="147"/>
      <c r="E45" s="148"/>
    </row>
    <row r="46" spans="2:7">
      <c r="B46" s="41" t="s">
        <v>33</v>
      </c>
      <c r="C46" s="42" t="s">
        <v>54</v>
      </c>
      <c r="D46" s="149"/>
      <c r="E46" s="150"/>
    </row>
    <row r="47" spans="2:7">
      <c r="B47" s="44" t="s">
        <v>6</v>
      </c>
      <c r="C47" s="45" t="s">
        <v>52</v>
      </c>
      <c r="D47" s="145"/>
      <c r="E47" s="270"/>
    </row>
    <row r="48" spans="2:7">
      <c r="B48" s="44" t="s">
        <v>8</v>
      </c>
      <c r="C48" s="45" t="s">
        <v>55</v>
      </c>
      <c r="D48" s="145"/>
      <c r="E48" s="231">
        <v>56.19</v>
      </c>
    </row>
    <row r="49" spans="2:5">
      <c r="B49" s="44" t="s">
        <v>10</v>
      </c>
      <c r="C49" s="45" t="s">
        <v>56</v>
      </c>
      <c r="D49" s="145"/>
      <c r="E49" s="231">
        <v>62.81</v>
      </c>
    </row>
    <row r="50" spans="2:5" ht="13.5" thickBot="1">
      <c r="B50" s="46" t="s">
        <v>12</v>
      </c>
      <c r="C50" s="47" t="s">
        <v>53</v>
      </c>
      <c r="D50" s="147"/>
      <c r="E50" s="271"/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D60+D65</f>
        <v>0</v>
      </c>
      <c r="E54" s="55" t="e">
        <f>E60+E65</f>
        <v>#DIV/0!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0</v>
      </c>
      <c r="E60" s="65" t="e">
        <f>D60/E20</f>
        <v>#DIV/0!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 t="e">
        <f>D65/E20</f>
        <v>#DIV/0!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f>E11</f>
        <v>0</v>
      </c>
      <c r="E68" s="74" t="e">
        <f>D68/E20</f>
        <v>#DIV/0!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152" t="e">
        <f>D69/E20</f>
        <v>#DIV/0!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153" t="e">
        <f>D70/E20</f>
        <v>#DIV/0!</v>
      </c>
    </row>
    <row r="71" spans="2:5">
      <c r="B71" s="41" t="s">
        <v>86</v>
      </c>
      <c r="C71" s="42" t="s">
        <v>87</v>
      </c>
      <c r="D71" s="43">
        <f>D54+D68+D69-D70</f>
        <v>0</v>
      </c>
      <c r="E71" s="74" t="e">
        <f>E54+E68+E69-E70</f>
        <v>#DIV/0!</v>
      </c>
    </row>
    <row r="72" spans="2:5">
      <c r="B72" s="44" t="s">
        <v>6</v>
      </c>
      <c r="C72" s="45" t="s">
        <v>88</v>
      </c>
      <c r="D72" s="60">
        <f>D71</f>
        <v>0</v>
      </c>
      <c r="E72" s="61" t="e">
        <f>E71</f>
        <v>#DIV/0!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workbookViewId="0">
      <selection activeCell="G43" sqref="G43"/>
    </sheetView>
  </sheetViews>
  <sheetFormatPr defaultRowHeight="12.75"/>
  <cols>
    <col min="1" max="1" width="12" style="77" customWidth="1"/>
    <col min="2" max="2" width="5.28515625" style="77" bestFit="1" customWidth="1"/>
    <col min="3" max="3" width="72.7109375" style="77" customWidth="1"/>
    <col min="4" max="5" width="17.85546875" style="77" customWidth="1"/>
    <col min="6" max="6" width="13.140625" style="77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3" t="s">
        <v>228</v>
      </c>
      <c r="C5" s="344"/>
      <c r="D5" s="344"/>
      <c r="E5" s="345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E10+E11+E13</f>
        <v>201333.5</v>
      </c>
    </row>
    <row r="10" spans="2:5">
      <c r="B10" s="15" t="s">
        <v>6</v>
      </c>
      <c r="C10" s="155" t="s">
        <v>7</v>
      </c>
      <c r="D10" s="17"/>
      <c r="E10" s="300">
        <v>201333.5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201333.5</v>
      </c>
      <c r="F20" s="22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127</v>
      </c>
      <c r="E23" s="12" t="s">
        <v>136</v>
      </c>
    </row>
    <row r="24" spans="2:7" ht="13.5" thickBot="1">
      <c r="B24" s="25" t="s">
        <v>24</v>
      </c>
      <c r="C24" s="26" t="s">
        <v>25</v>
      </c>
      <c r="D24" s="139"/>
      <c r="E24" s="27"/>
    </row>
    <row r="25" spans="2:7">
      <c r="B25" s="25" t="s">
        <v>26</v>
      </c>
      <c r="C25" s="26" t="s">
        <v>27</v>
      </c>
      <c r="D25" s="139"/>
      <c r="E25" s="228">
        <v>197737.23</v>
      </c>
      <c r="F25" s="90"/>
    </row>
    <row r="26" spans="2:7">
      <c r="B26" s="28" t="s">
        <v>28</v>
      </c>
      <c r="C26" s="29" t="s">
        <v>29</v>
      </c>
      <c r="D26" s="140"/>
      <c r="E26" s="229">
        <v>200000</v>
      </c>
      <c r="G26" s="154"/>
    </row>
    <row r="27" spans="2:7">
      <c r="B27" s="30" t="s">
        <v>6</v>
      </c>
      <c r="C27" s="16" t="s">
        <v>30</v>
      </c>
      <c r="D27" s="141"/>
      <c r="E27" s="230">
        <v>200000</v>
      </c>
    </row>
    <row r="28" spans="2:7">
      <c r="B28" s="30" t="s">
        <v>8</v>
      </c>
      <c r="C28" s="16" t="s">
        <v>31</v>
      </c>
      <c r="D28" s="141"/>
      <c r="E28" s="230"/>
    </row>
    <row r="29" spans="2:7">
      <c r="B29" s="30" t="s">
        <v>10</v>
      </c>
      <c r="C29" s="16" t="s">
        <v>32</v>
      </c>
      <c r="D29" s="141"/>
      <c r="E29" s="230"/>
    </row>
    <row r="30" spans="2:7">
      <c r="B30" s="28" t="s">
        <v>33</v>
      </c>
      <c r="C30" s="31" t="s">
        <v>34</v>
      </c>
      <c r="D30" s="140"/>
      <c r="E30" s="229">
        <v>2262.77</v>
      </c>
      <c r="F30" s="90"/>
    </row>
    <row r="31" spans="2:7">
      <c r="B31" s="30" t="s">
        <v>6</v>
      </c>
      <c r="C31" s="16" t="s">
        <v>35</v>
      </c>
      <c r="D31" s="141"/>
      <c r="E31" s="230"/>
      <c r="G31" s="154"/>
    </row>
    <row r="32" spans="2:7">
      <c r="B32" s="30" t="s">
        <v>8</v>
      </c>
      <c r="C32" s="16" t="s">
        <v>36</v>
      </c>
      <c r="D32" s="141"/>
      <c r="E32" s="230"/>
      <c r="G32" s="154"/>
    </row>
    <row r="33" spans="2:7">
      <c r="B33" s="30" t="s">
        <v>10</v>
      </c>
      <c r="C33" s="16" t="s">
        <v>37</v>
      </c>
      <c r="D33" s="141"/>
      <c r="E33" s="230">
        <v>98.36</v>
      </c>
    </row>
    <row r="34" spans="2:7">
      <c r="B34" s="30" t="s">
        <v>12</v>
      </c>
      <c r="C34" s="16" t="s">
        <v>38</v>
      </c>
      <c r="D34" s="141"/>
      <c r="E34" s="230"/>
      <c r="G34" s="154"/>
    </row>
    <row r="35" spans="2:7" ht="25.5">
      <c r="B35" s="30" t="s">
        <v>39</v>
      </c>
      <c r="C35" s="16" t="s">
        <v>40</v>
      </c>
      <c r="D35" s="141"/>
      <c r="E35" s="230">
        <v>2164.41</v>
      </c>
      <c r="G35" s="154"/>
    </row>
    <row r="36" spans="2:7">
      <c r="B36" s="30" t="s">
        <v>41</v>
      </c>
      <c r="C36" s="16" t="s">
        <v>42</v>
      </c>
      <c r="D36" s="141"/>
      <c r="E36" s="230"/>
      <c r="G36" s="154"/>
    </row>
    <row r="37" spans="2:7" ht="13.5" thickBot="1">
      <c r="B37" s="32" t="s">
        <v>43</v>
      </c>
      <c r="C37" s="33" t="s">
        <v>44</v>
      </c>
      <c r="D37" s="141"/>
      <c r="E37" s="230"/>
    </row>
    <row r="38" spans="2:7">
      <c r="B38" s="25" t="s">
        <v>45</v>
      </c>
      <c r="C38" s="26" t="s">
        <v>46</v>
      </c>
      <c r="D38" s="139"/>
      <c r="E38" s="27">
        <v>3596.27</v>
      </c>
      <c r="G38" s="154"/>
    </row>
    <row r="39" spans="2:7" ht="13.5" thickBot="1">
      <c r="B39" s="34" t="s">
        <v>47</v>
      </c>
      <c r="C39" s="35" t="s">
        <v>48</v>
      </c>
      <c r="D39" s="142"/>
      <c r="E39" s="217">
        <f>E24+E25+E38</f>
        <v>201333.5</v>
      </c>
      <c r="F39" s="165"/>
    </row>
    <row r="40" spans="2:7" ht="13.5" thickBot="1">
      <c r="B40" s="36"/>
      <c r="C40" s="37"/>
      <c r="D40" s="38"/>
      <c r="E40" s="38"/>
    </row>
    <row r="41" spans="2:7" ht="16.5" thickBot="1">
      <c r="B41" s="5"/>
      <c r="C41" s="39" t="s">
        <v>49</v>
      </c>
      <c r="D41" s="7"/>
      <c r="E41" s="8"/>
    </row>
    <row r="42" spans="2:7" ht="13.5" thickBot="1">
      <c r="B42" s="9"/>
      <c r="C42" s="40" t="s">
        <v>50</v>
      </c>
      <c r="D42" s="11" t="s">
        <v>127</v>
      </c>
      <c r="E42" s="12" t="s">
        <v>136</v>
      </c>
    </row>
    <row r="43" spans="2:7">
      <c r="B43" s="41" t="s">
        <v>28</v>
      </c>
      <c r="C43" s="42" t="s">
        <v>51</v>
      </c>
      <c r="D43" s="43"/>
      <c r="E43" s="144"/>
    </row>
    <row r="44" spans="2:7">
      <c r="B44" s="44" t="s">
        <v>6</v>
      </c>
      <c r="C44" s="45" t="s">
        <v>52</v>
      </c>
      <c r="D44" s="145"/>
      <c r="E44" s="146"/>
    </row>
    <row r="45" spans="2:7" ht="13.5" thickBot="1">
      <c r="B45" s="46" t="s">
        <v>8</v>
      </c>
      <c r="C45" s="47" t="s">
        <v>53</v>
      </c>
      <c r="D45" s="147"/>
      <c r="E45" s="320">
        <v>2420.4555999999998</v>
      </c>
    </row>
    <row r="46" spans="2:7">
      <c r="B46" s="41" t="s">
        <v>33</v>
      </c>
      <c r="C46" s="42" t="s">
        <v>54</v>
      </c>
      <c r="D46" s="149"/>
      <c r="E46" s="321"/>
    </row>
    <row r="47" spans="2:7">
      <c r="B47" s="44" t="s">
        <v>6</v>
      </c>
      <c r="C47" s="45" t="s">
        <v>52</v>
      </c>
      <c r="D47" s="145"/>
      <c r="E47" s="322"/>
    </row>
    <row r="48" spans="2:7">
      <c r="B48" s="44" t="s">
        <v>8</v>
      </c>
      <c r="C48" s="45" t="s">
        <v>55</v>
      </c>
      <c r="D48" s="145"/>
      <c r="E48" s="318">
        <v>75.959999999999994</v>
      </c>
    </row>
    <row r="49" spans="2:5">
      <c r="B49" s="44" t="s">
        <v>10</v>
      </c>
      <c r="C49" s="45" t="s">
        <v>56</v>
      </c>
      <c r="D49" s="145"/>
      <c r="E49" s="318">
        <v>86.89</v>
      </c>
    </row>
    <row r="50" spans="2:5" ht="13.5" thickBot="1">
      <c r="B50" s="46" t="s">
        <v>12</v>
      </c>
      <c r="C50" s="47" t="s">
        <v>53</v>
      </c>
      <c r="D50" s="147"/>
      <c r="E50" s="323">
        <v>83.18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D60+D65</f>
        <v>201333.5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201333.5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f>E11</f>
        <v>0</v>
      </c>
      <c r="E68" s="74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152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153">
        <f>D70/E20</f>
        <v>0</v>
      </c>
    </row>
    <row r="71" spans="2:5">
      <c r="B71" s="41" t="s">
        <v>86</v>
      </c>
      <c r="C71" s="42" t="s">
        <v>87</v>
      </c>
      <c r="D71" s="43">
        <f>D54+D68+D69-D70</f>
        <v>201333.5</v>
      </c>
      <c r="E71" s="74">
        <f>E54+E68+E69-E70</f>
        <v>1</v>
      </c>
    </row>
    <row r="72" spans="2:5">
      <c r="B72" s="44" t="s">
        <v>6</v>
      </c>
      <c r="C72" s="45" t="s">
        <v>88</v>
      </c>
      <c r="D72" s="60">
        <f>D71</f>
        <v>201333.5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zoomScaleNormal="100" workbookViewId="0">
      <selection activeCell="I53" sqref="I53"/>
    </sheetView>
  </sheetViews>
  <sheetFormatPr defaultRowHeight="12.75"/>
  <cols>
    <col min="1" max="1" width="12" style="77" customWidth="1"/>
    <col min="2" max="2" width="5.28515625" style="77" bestFit="1" customWidth="1"/>
    <col min="3" max="3" width="72.7109375" style="77" customWidth="1"/>
    <col min="4" max="5" width="17.85546875" style="77" customWidth="1"/>
    <col min="6" max="6" width="13.140625" style="77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3" t="s">
        <v>229</v>
      </c>
      <c r="C5" s="344"/>
      <c r="D5" s="344"/>
      <c r="E5" s="345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/>
    </row>
    <row r="10" spans="2:5">
      <c r="B10" s="15" t="s">
        <v>6</v>
      </c>
      <c r="C10" s="155" t="s">
        <v>7</v>
      </c>
      <c r="D10" s="17"/>
      <c r="E10" s="300"/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/>
      <c r="F20" s="292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127</v>
      </c>
      <c r="E23" s="12" t="s">
        <v>136</v>
      </c>
    </row>
    <row r="24" spans="2:7" ht="13.5" thickBot="1">
      <c r="B24" s="25" t="s">
        <v>24</v>
      </c>
      <c r="C24" s="26" t="s">
        <v>25</v>
      </c>
      <c r="D24" s="139"/>
      <c r="E24" s="27"/>
    </row>
    <row r="25" spans="2:7">
      <c r="B25" s="25" t="s">
        <v>26</v>
      </c>
      <c r="C25" s="26" t="s">
        <v>27</v>
      </c>
      <c r="D25" s="139"/>
      <c r="E25" s="228">
        <v>266.78999999999905</v>
      </c>
      <c r="F25" s="90"/>
    </row>
    <row r="26" spans="2:7">
      <c r="B26" s="28" t="s">
        <v>28</v>
      </c>
      <c r="C26" s="29" t="s">
        <v>29</v>
      </c>
      <c r="D26" s="140"/>
      <c r="E26" s="229">
        <v>11993.17</v>
      </c>
      <c r="G26" s="154"/>
    </row>
    <row r="27" spans="2:7">
      <c r="B27" s="30" t="s">
        <v>6</v>
      </c>
      <c r="C27" s="16" t="s">
        <v>30</v>
      </c>
      <c r="D27" s="141"/>
      <c r="E27" s="230"/>
    </row>
    <row r="28" spans="2:7">
      <c r="B28" s="30" t="s">
        <v>8</v>
      </c>
      <c r="C28" s="16" t="s">
        <v>31</v>
      </c>
      <c r="D28" s="141"/>
      <c r="E28" s="230"/>
    </row>
    <row r="29" spans="2:7">
      <c r="B29" s="30" t="s">
        <v>10</v>
      </c>
      <c r="C29" s="16" t="s">
        <v>32</v>
      </c>
      <c r="D29" s="141"/>
      <c r="E29" s="230">
        <v>11993.17</v>
      </c>
    </row>
    <row r="30" spans="2:7">
      <c r="B30" s="28" t="s">
        <v>33</v>
      </c>
      <c r="C30" s="31" t="s">
        <v>34</v>
      </c>
      <c r="D30" s="140"/>
      <c r="E30" s="229">
        <v>11726.380000000001</v>
      </c>
      <c r="F30" s="90"/>
    </row>
    <row r="31" spans="2:7">
      <c r="B31" s="30" t="s">
        <v>6</v>
      </c>
      <c r="C31" s="16" t="s">
        <v>35</v>
      </c>
      <c r="D31" s="141"/>
      <c r="E31" s="230"/>
      <c r="G31" s="154"/>
    </row>
    <row r="32" spans="2:7">
      <c r="B32" s="30" t="s">
        <v>8</v>
      </c>
      <c r="C32" s="16" t="s">
        <v>36</v>
      </c>
      <c r="D32" s="141"/>
      <c r="E32" s="230"/>
      <c r="G32" s="154"/>
    </row>
    <row r="33" spans="2:7">
      <c r="B33" s="30" t="s">
        <v>10</v>
      </c>
      <c r="C33" s="16" t="s">
        <v>37</v>
      </c>
      <c r="D33" s="141"/>
      <c r="E33" s="230">
        <v>23.07</v>
      </c>
    </row>
    <row r="34" spans="2:7">
      <c r="B34" s="30" t="s">
        <v>12</v>
      </c>
      <c r="C34" s="16" t="s">
        <v>38</v>
      </c>
      <c r="D34" s="141"/>
      <c r="E34" s="230"/>
      <c r="G34" s="154"/>
    </row>
    <row r="35" spans="2:7" ht="25.5">
      <c r="B35" s="30" t="s">
        <v>39</v>
      </c>
      <c r="C35" s="16" t="s">
        <v>40</v>
      </c>
      <c r="D35" s="141"/>
      <c r="E35" s="230">
        <v>106.55</v>
      </c>
      <c r="G35" s="154"/>
    </row>
    <row r="36" spans="2:7">
      <c r="B36" s="30" t="s">
        <v>41</v>
      </c>
      <c r="C36" s="16" t="s">
        <v>42</v>
      </c>
      <c r="D36" s="141"/>
      <c r="E36" s="230"/>
      <c r="G36" s="154"/>
    </row>
    <row r="37" spans="2:7" ht="13.5" thickBot="1">
      <c r="B37" s="32" t="s">
        <v>43</v>
      </c>
      <c r="C37" s="33" t="s">
        <v>44</v>
      </c>
      <c r="D37" s="141"/>
      <c r="E37" s="230">
        <v>11596.76</v>
      </c>
    </row>
    <row r="38" spans="2:7">
      <c r="B38" s="25" t="s">
        <v>45</v>
      </c>
      <c r="C38" s="26" t="s">
        <v>46</v>
      </c>
      <c r="D38" s="139"/>
      <c r="E38" s="27">
        <v>-266.79000000000002</v>
      </c>
      <c r="G38" s="154"/>
    </row>
    <row r="39" spans="2:7" ht="13.5" thickBot="1">
      <c r="B39" s="34" t="s">
        <v>47</v>
      </c>
      <c r="C39" s="35" t="s">
        <v>48</v>
      </c>
      <c r="D39" s="142"/>
      <c r="E39" s="217"/>
      <c r="F39" s="165"/>
    </row>
    <row r="40" spans="2:7" ht="13.5" thickBot="1">
      <c r="B40" s="36"/>
      <c r="C40" s="37"/>
      <c r="D40" s="38"/>
      <c r="E40" s="38"/>
    </row>
    <row r="41" spans="2:7" ht="16.5" thickBot="1">
      <c r="B41" s="5"/>
      <c r="C41" s="39" t="s">
        <v>49</v>
      </c>
      <c r="D41" s="7"/>
      <c r="E41" s="8"/>
    </row>
    <row r="42" spans="2:7" ht="13.5" thickBot="1">
      <c r="B42" s="9"/>
      <c r="C42" s="40" t="s">
        <v>50</v>
      </c>
      <c r="D42" s="11" t="s">
        <v>127</v>
      </c>
      <c r="E42" s="12" t="s">
        <v>136</v>
      </c>
    </row>
    <row r="43" spans="2:7">
      <c r="B43" s="41" t="s">
        <v>28</v>
      </c>
      <c r="C43" s="42" t="s">
        <v>51</v>
      </c>
      <c r="D43" s="43"/>
      <c r="E43" s="144"/>
    </row>
    <row r="44" spans="2:7">
      <c r="B44" s="44" t="s">
        <v>6</v>
      </c>
      <c r="C44" s="45" t="s">
        <v>52</v>
      </c>
      <c r="D44" s="145"/>
      <c r="E44" s="146"/>
    </row>
    <row r="45" spans="2:7" ht="13.5" thickBot="1">
      <c r="B45" s="46" t="s">
        <v>8</v>
      </c>
      <c r="C45" s="47" t="s">
        <v>53</v>
      </c>
      <c r="D45" s="147"/>
      <c r="E45" s="148"/>
    </row>
    <row r="46" spans="2:7">
      <c r="B46" s="41" t="s">
        <v>33</v>
      </c>
      <c r="C46" s="42" t="s">
        <v>54</v>
      </c>
      <c r="D46" s="149"/>
      <c r="E46" s="150"/>
    </row>
    <row r="47" spans="2:7">
      <c r="B47" s="44" t="s">
        <v>6</v>
      </c>
      <c r="C47" s="45" t="s">
        <v>52</v>
      </c>
      <c r="D47" s="145"/>
      <c r="E47" s="270"/>
    </row>
    <row r="48" spans="2:7">
      <c r="B48" s="44" t="s">
        <v>8</v>
      </c>
      <c r="C48" s="45" t="s">
        <v>55</v>
      </c>
      <c r="D48" s="145"/>
      <c r="E48" s="231">
        <v>99.47</v>
      </c>
    </row>
    <row r="49" spans="2:5">
      <c r="B49" s="44" t="s">
        <v>10</v>
      </c>
      <c r="C49" s="45" t="s">
        <v>56</v>
      </c>
      <c r="D49" s="145"/>
      <c r="E49" s="231">
        <v>103.81</v>
      </c>
    </row>
    <row r="50" spans="2:5" ht="13.5" thickBot="1">
      <c r="B50" s="46" t="s">
        <v>12</v>
      </c>
      <c r="C50" s="47" t="s">
        <v>53</v>
      </c>
      <c r="D50" s="147"/>
      <c r="E50" s="271"/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D60+D65</f>
        <v>0</v>
      </c>
      <c r="E54" s="55">
        <v>0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0</v>
      </c>
      <c r="E60" s="65">
        <v>0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f>E11</f>
        <v>0</v>
      </c>
      <c r="E68" s="74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152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153">
        <v>0</v>
      </c>
    </row>
    <row r="71" spans="2:5">
      <c r="B71" s="41" t="s">
        <v>86</v>
      </c>
      <c r="C71" s="42" t="s">
        <v>87</v>
      </c>
      <c r="D71" s="43">
        <f>D54+D68+D69-D70</f>
        <v>0</v>
      </c>
      <c r="E71" s="74">
        <f>E54+E68+E69-E70</f>
        <v>0</v>
      </c>
    </row>
    <row r="72" spans="2:5">
      <c r="B72" s="44" t="s">
        <v>6</v>
      </c>
      <c r="C72" s="45" t="s">
        <v>88</v>
      </c>
      <c r="D72" s="60">
        <f>D71</f>
        <v>0</v>
      </c>
      <c r="E72" s="61">
        <f>E71</f>
        <v>0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workbookViewId="0">
      <selection activeCell="H25" sqref="H25"/>
    </sheetView>
  </sheetViews>
  <sheetFormatPr defaultRowHeight="12.75"/>
  <cols>
    <col min="1" max="1" width="12" style="77" customWidth="1"/>
    <col min="2" max="2" width="5.28515625" style="77" bestFit="1" customWidth="1"/>
    <col min="3" max="3" width="72.7109375" style="77" customWidth="1"/>
    <col min="4" max="5" width="17.85546875" style="77" customWidth="1"/>
    <col min="6" max="6" width="13.140625" style="77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3" t="s">
        <v>230</v>
      </c>
      <c r="C5" s="344"/>
      <c r="D5" s="344"/>
      <c r="E5" s="345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E10+E11+E13</f>
        <v>43366.85</v>
      </c>
    </row>
    <row r="10" spans="2:5">
      <c r="B10" s="15" t="s">
        <v>6</v>
      </c>
      <c r="C10" s="155" t="s">
        <v>7</v>
      </c>
      <c r="D10" s="17"/>
      <c r="E10" s="300">
        <v>43366.85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43366.85</v>
      </c>
      <c r="F20" s="22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127</v>
      </c>
      <c r="E23" s="12" t="s">
        <v>136</v>
      </c>
    </row>
    <row r="24" spans="2:7" ht="13.5" thickBot="1">
      <c r="B24" s="25" t="s">
        <v>24</v>
      </c>
      <c r="C24" s="26" t="s">
        <v>25</v>
      </c>
      <c r="D24" s="139"/>
      <c r="E24" s="27"/>
    </row>
    <row r="25" spans="2:7">
      <c r="B25" s="25" t="s">
        <v>26</v>
      </c>
      <c r="C25" s="26" t="s">
        <v>27</v>
      </c>
      <c r="D25" s="139"/>
      <c r="E25" s="228">
        <v>40287.15</v>
      </c>
      <c r="F25" s="90"/>
      <c r="G25" s="154"/>
    </row>
    <row r="26" spans="2:7">
      <c r="B26" s="28" t="s">
        <v>28</v>
      </c>
      <c r="C26" s="29" t="s">
        <v>29</v>
      </c>
      <c r="D26" s="140"/>
      <c r="E26" s="229">
        <v>305700.84000000003</v>
      </c>
      <c r="G26" s="154"/>
    </row>
    <row r="27" spans="2:7">
      <c r="B27" s="30" t="s">
        <v>6</v>
      </c>
      <c r="C27" s="16" t="s">
        <v>30</v>
      </c>
      <c r="D27" s="141"/>
      <c r="E27" s="230">
        <v>304499.99</v>
      </c>
    </row>
    <row r="28" spans="2:7">
      <c r="B28" s="30" t="s">
        <v>8</v>
      </c>
      <c r="C28" s="16" t="s">
        <v>31</v>
      </c>
      <c r="D28" s="141"/>
      <c r="E28" s="230"/>
    </row>
    <row r="29" spans="2:7">
      <c r="B29" s="30" t="s">
        <v>10</v>
      </c>
      <c r="C29" s="16" t="s">
        <v>32</v>
      </c>
      <c r="D29" s="141"/>
      <c r="E29" s="230">
        <v>1200.8499999999999</v>
      </c>
    </row>
    <row r="30" spans="2:7">
      <c r="B30" s="28" t="s">
        <v>33</v>
      </c>
      <c r="C30" s="31" t="s">
        <v>34</v>
      </c>
      <c r="D30" s="140"/>
      <c r="E30" s="229">
        <v>265413.69</v>
      </c>
      <c r="F30" s="90"/>
    </row>
    <row r="31" spans="2:7">
      <c r="B31" s="30" t="s">
        <v>6</v>
      </c>
      <c r="C31" s="16" t="s">
        <v>35</v>
      </c>
      <c r="D31" s="141"/>
      <c r="E31" s="230"/>
      <c r="G31" s="154"/>
    </row>
    <row r="32" spans="2:7">
      <c r="B32" s="30" t="s">
        <v>8</v>
      </c>
      <c r="C32" s="16" t="s">
        <v>36</v>
      </c>
      <c r="D32" s="141"/>
      <c r="E32" s="230"/>
      <c r="G32" s="154"/>
    </row>
    <row r="33" spans="2:7">
      <c r="B33" s="30" t="s">
        <v>10</v>
      </c>
      <c r="C33" s="16" t="s">
        <v>37</v>
      </c>
      <c r="D33" s="141"/>
      <c r="E33" s="230">
        <v>39.869999999999997</v>
      </c>
    </row>
    <row r="34" spans="2:7">
      <c r="B34" s="30" t="s">
        <v>12</v>
      </c>
      <c r="C34" s="16" t="s">
        <v>38</v>
      </c>
      <c r="D34" s="141"/>
      <c r="E34" s="230"/>
      <c r="G34" s="154"/>
    </row>
    <row r="35" spans="2:7" ht="25.5">
      <c r="B35" s="30" t="s">
        <v>39</v>
      </c>
      <c r="C35" s="16" t="s">
        <v>40</v>
      </c>
      <c r="D35" s="141"/>
      <c r="E35" s="230">
        <v>1938.09</v>
      </c>
      <c r="G35" s="154"/>
    </row>
    <row r="36" spans="2:7">
      <c r="B36" s="30" t="s">
        <v>41</v>
      </c>
      <c r="C36" s="16" t="s">
        <v>42</v>
      </c>
      <c r="D36" s="141"/>
      <c r="E36" s="230"/>
      <c r="G36" s="154"/>
    </row>
    <row r="37" spans="2:7" ht="13.5" thickBot="1">
      <c r="B37" s="32" t="s">
        <v>43</v>
      </c>
      <c r="C37" s="33" t="s">
        <v>44</v>
      </c>
      <c r="D37" s="141"/>
      <c r="E37" s="230">
        <v>263435.73</v>
      </c>
    </row>
    <row r="38" spans="2:7">
      <c r="B38" s="25" t="s">
        <v>45</v>
      </c>
      <c r="C38" s="26" t="s">
        <v>46</v>
      </c>
      <c r="D38" s="139"/>
      <c r="E38" s="27">
        <v>3079.7</v>
      </c>
      <c r="G38" s="154"/>
    </row>
    <row r="39" spans="2:7" ht="13.5" thickBot="1">
      <c r="B39" s="34" t="s">
        <v>47</v>
      </c>
      <c r="C39" s="35" t="s">
        <v>48</v>
      </c>
      <c r="D39" s="142"/>
      <c r="E39" s="217">
        <f>E24+E25+E38</f>
        <v>43366.85</v>
      </c>
      <c r="F39" s="165"/>
    </row>
    <row r="40" spans="2:7" ht="13.5" thickBot="1">
      <c r="B40" s="36"/>
      <c r="C40" s="37"/>
      <c r="D40" s="38"/>
      <c r="E40" s="38"/>
    </row>
    <row r="41" spans="2:7" ht="16.5" thickBot="1">
      <c r="B41" s="5"/>
      <c r="C41" s="39" t="s">
        <v>49</v>
      </c>
      <c r="D41" s="7"/>
      <c r="E41" s="8"/>
    </row>
    <row r="42" spans="2:7" ht="13.5" thickBot="1">
      <c r="B42" s="9"/>
      <c r="C42" s="40" t="s">
        <v>50</v>
      </c>
      <c r="D42" s="11" t="s">
        <v>127</v>
      </c>
      <c r="E42" s="12" t="s">
        <v>136</v>
      </c>
    </row>
    <row r="43" spans="2:7">
      <c r="B43" s="41" t="s">
        <v>28</v>
      </c>
      <c r="C43" s="42" t="s">
        <v>51</v>
      </c>
      <c r="D43" s="43"/>
      <c r="E43" s="144"/>
    </row>
    <row r="44" spans="2:7">
      <c r="B44" s="44" t="s">
        <v>6</v>
      </c>
      <c r="C44" s="45" t="s">
        <v>52</v>
      </c>
      <c r="D44" s="145"/>
      <c r="E44" s="319"/>
    </row>
    <row r="45" spans="2:7" ht="13.5" thickBot="1">
      <c r="B45" s="46" t="s">
        <v>8</v>
      </c>
      <c r="C45" s="47" t="s">
        <v>53</v>
      </c>
      <c r="D45" s="147"/>
      <c r="E45" s="320">
        <v>318.59280000000001</v>
      </c>
    </row>
    <row r="46" spans="2:7">
      <c r="B46" s="41" t="s">
        <v>33</v>
      </c>
      <c r="C46" s="42" t="s">
        <v>54</v>
      </c>
      <c r="D46" s="149"/>
      <c r="E46" s="321"/>
    </row>
    <row r="47" spans="2:7">
      <c r="B47" s="44" t="s">
        <v>6</v>
      </c>
      <c r="C47" s="45" t="s">
        <v>52</v>
      </c>
      <c r="D47" s="145"/>
      <c r="E47" s="322"/>
    </row>
    <row r="48" spans="2:7">
      <c r="B48" s="44" t="s">
        <v>8</v>
      </c>
      <c r="C48" s="45" t="s">
        <v>55</v>
      </c>
      <c r="D48" s="145"/>
      <c r="E48" s="318">
        <v>132.31</v>
      </c>
    </row>
    <row r="49" spans="2:5">
      <c r="B49" s="44" t="s">
        <v>10</v>
      </c>
      <c r="C49" s="45" t="s">
        <v>56</v>
      </c>
      <c r="D49" s="145"/>
      <c r="E49" s="318">
        <v>136.12</v>
      </c>
    </row>
    <row r="50" spans="2:5" ht="13.5" thickBot="1">
      <c r="B50" s="46" t="s">
        <v>12</v>
      </c>
      <c r="C50" s="47" t="s">
        <v>53</v>
      </c>
      <c r="D50" s="147"/>
      <c r="E50" s="323">
        <v>136.12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D60+D65</f>
        <v>43366.85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43366.85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f>E11</f>
        <v>0</v>
      </c>
      <c r="E68" s="74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152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153">
        <f>D70/E20</f>
        <v>0</v>
      </c>
    </row>
    <row r="71" spans="2:5">
      <c r="B71" s="41" t="s">
        <v>86</v>
      </c>
      <c r="C71" s="42" t="s">
        <v>87</v>
      </c>
      <c r="D71" s="43">
        <f>D54+D68+D69-D70</f>
        <v>43366.85</v>
      </c>
      <c r="E71" s="74">
        <f>E54+E68+E69-E70</f>
        <v>1</v>
      </c>
    </row>
    <row r="72" spans="2:5">
      <c r="B72" s="44" t="s">
        <v>6</v>
      </c>
      <c r="C72" s="45" t="s">
        <v>88</v>
      </c>
      <c r="D72" s="60">
        <f>D71</f>
        <v>43366.85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38.xml><?xml version="1.0" encoding="utf-8"?>
<worksheet xmlns="http://schemas.openxmlformats.org/spreadsheetml/2006/main" xmlns:r="http://schemas.openxmlformats.org/officeDocument/2006/relationships">
  <dimension ref="A1:G78"/>
  <sheetViews>
    <sheetView workbookViewId="0">
      <selection activeCell="H41" sqref="H41"/>
    </sheetView>
  </sheetViews>
  <sheetFormatPr defaultRowHeight="12.75"/>
  <cols>
    <col min="1" max="1" width="12" style="77" customWidth="1"/>
    <col min="2" max="2" width="5.28515625" style="77" bestFit="1" customWidth="1"/>
    <col min="3" max="3" width="72.7109375" style="77" customWidth="1"/>
    <col min="4" max="5" width="17.85546875" style="77" customWidth="1"/>
    <col min="6" max="6" width="13.140625" style="77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3" t="s">
        <v>231</v>
      </c>
      <c r="C5" s="344"/>
      <c r="D5" s="344"/>
      <c r="E5" s="345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285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</f>
        <v>8181.6</v>
      </c>
    </row>
    <row r="10" spans="2:5">
      <c r="B10" s="15" t="s">
        <v>6</v>
      </c>
      <c r="C10" s="155" t="s">
        <v>7</v>
      </c>
      <c r="D10" s="17"/>
      <c r="E10" s="300">
        <v>8181.6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E10</f>
        <v>8181.6</v>
      </c>
      <c r="F20" s="292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285"/>
      <c r="C23" s="10" t="s">
        <v>3</v>
      </c>
      <c r="D23" s="11" t="s">
        <v>127</v>
      </c>
      <c r="E23" s="12" t="s">
        <v>136</v>
      </c>
    </row>
    <row r="24" spans="2:7" ht="13.5" thickBot="1">
      <c r="B24" s="25" t="s">
        <v>24</v>
      </c>
      <c r="C24" s="26" t="s">
        <v>25</v>
      </c>
      <c r="D24" s="139"/>
      <c r="E24" s="27"/>
    </row>
    <row r="25" spans="2:7">
      <c r="B25" s="25" t="s">
        <v>26</v>
      </c>
      <c r="C25" s="26" t="s">
        <v>27</v>
      </c>
      <c r="D25" s="139"/>
      <c r="E25" s="228">
        <v>7946.53</v>
      </c>
      <c r="F25" s="90"/>
    </row>
    <row r="26" spans="2:7">
      <c r="B26" s="28" t="s">
        <v>28</v>
      </c>
      <c r="C26" s="29" t="s">
        <v>29</v>
      </c>
      <c r="D26" s="140"/>
      <c r="E26" s="229">
        <v>7946.53</v>
      </c>
      <c r="G26" s="154"/>
    </row>
    <row r="27" spans="2:7">
      <c r="B27" s="30" t="s">
        <v>6</v>
      </c>
      <c r="C27" s="16" t="s">
        <v>30</v>
      </c>
      <c r="D27" s="141"/>
      <c r="E27" s="230"/>
    </row>
    <row r="28" spans="2:7">
      <c r="B28" s="30" t="s">
        <v>8</v>
      </c>
      <c r="C28" s="16" t="s">
        <v>31</v>
      </c>
      <c r="D28" s="141"/>
      <c r="E28" s="230"/>
    </row>
    <row r="29" spans="2:7">
      <c r="B29" s="30" t="s">
        <v>10</v>
      </c>
      <c r="C29" s="16" t="s">
        <v>32</v>
      </c>
      <c r="D29" s="141"/>
      <c r="E29" s="230">
        <v>7946.53</v>
      </c>
    </row>
    <row r="30" spans="2:7">
      <c r="B30" s="28" t="s">
        <v>33</v>
      </c>
      <c r="C30" s="31" t="s">
        <v>34</v>
      </c>
      <c r="D30" s="140"/>
      <c r="E30" s="229"/>
      <c r="F30" s="90"/>
    </row>
    <row r="31" spans="2:7">
      <c r="B31" s="30" t="s">
        <v>6</v>
      </c>
      <c r="C31" s="16" t="s">
        <v>35</v>
      </c>
      <c r="D31" s="141"/>
      <c r="E31" s="230"/>
      <c r="G31" s="154"/>
    </row>
    <row r="32" spans="2:7">
      <c r="B32" s="30" t="s">
        <v>8</v>
      </c>
      <c r="C32" s="16" t="s">
        <v>36</v>
      </c>
      <c r="D32" s="141"/>
      <c r="E32" s="230"/>
      <c r="G32" s="154"/>
    </row>
    <row r="33" spans="2:7">
      <c r="B33" s="30" t="s">
        <v>10</v>
      </c>
      <c r="C33" s="16" t="s">
        <v>37</v>
      </c>
      <c r="D33" s="141"/>
      <c r="E33" s="230"/>
    </row>
    <row r="34" spans="2:7">
      <c r="B34" s="30" t="s">
        <v>12</v>
      </c>
      <c r="C34" s="16" t="s">
        <v>38</v>
      </c>
      <c r="D34" s="141"/>
      <c r="E34" s="230"/>
      <c r="G34" s="154"/>
    </row>
    <row r="35" spans="2:7" ht="25.5">
      <c r="B35" s="30" t="s">
        <v>39</v>
      </c>
      <c r="C35" s="16" t="s">
        <v>40</v>
      </c>
      <c r="D35" s="141"/>
      <c r="E35" s="230"/>
      <c r="G35" s="154"/>
    </row>
    <row r="36" spans="2:7">
      <c r="B36" s="30" t="s">
        <v>41</v>
      </c>
      <c r="C36" s="16" t="s">
        <v>42</v>
      </c>
      <c r="D36" s="141"/>
      <c r="E36" s="230"/>
      <c r="G36" s="154"/>
    </row>
    <row r="37" spans="2:7" ht="13.5" thickBot="1">
      <c r="B37" s="32" t="s">
        <v>43</v>
      </c>
      <c r="C37" s="33" t="s">
        <v>44</v>
      </c>
      <c r="D37" s="141"/>
      <c r="E37" s="230"/>
    </row>
    <row r="38" spans="2:7">
      <c r="B38" s="25" t="s">
        <v>45</v>
      </c>
      <c r="C38" s="26" t="s">
        <v>46</v>
      </c>
      <c r="D38" s="139"/>
      <c r="E38" s="27">
        <v>235.07</v>
      </c>
      <c r="G38" s="154"/>
    </row>
    <row r="39" spans="2:7" ht="13.5" thickBot="1">
      <c r="B39" s="34" t="s">
        <v>47</v>
      </c>
      <c r="C39" s="35" t="s">
        <v>48</v>
      </c>
      <c r="D39" s="142"/>
      <c r="E39" s="217">
        <f>E24+E25+E38</f>
        <v>8181.5999999999995</v>
      </c>
      <c r="F39" s="165"/>
    </row>
    <row r="40" spans="2:7" ht="13.5" thickBot="1">
      <c r="B40" s="36"/>
      <c r="C40" s="37"/>
      <c r="D40" s="38"/>
      <c r="E40" s="38"/>
    </row>
    <row r="41" spans="2:7" ht="16.5" thickBot="1">
      <c r="B41" s="5"/>
      <c r="C41" s="39" t="s">
        <v>49</v>
      </c>
      <c r="D41" s="7"/>
      <c r="E41" s="8"/>
    </row>
    <row r="42" spans="2:7" ht="13.5" thickBot="1">
      <c r="B42" s="285"/>
      <c r="C42" s="40" t="s">
        <v>50</v>
      </c>
      <c r="D42" s="11" t="s">
        <v>127</v>
      </c>
      <c r="E42" s="12" t="s">
        <v>136</v>
      </c>
    </row>
    <row r="43" spans="2:7">
      <c r="B43" s="41" t="s">
        <v>28</v>
      </c>
      <c r="C43" s="42" t="s">
        <v>51</v>
      </c>
      <c r="D43" s="43"/>
      <c r="E43" s="144"/>
    </row>
    <row r="44" spans="2:7">
      <c r="B44" s="44" t="s">
        <v>6</v>
      </c>
      <c r="C44" s="45" t="s">
        <v>52</v>
      </c>
      <c r="D44" s="145"/>
      <c r="E44" s="146"/>
    </row>
    <row r="45" spans="2:7" ht="13.5" thickBot="1">
      <c r="B45" s="46" t="s">
        <v>8</v>
      </c>
      <c r="C45" s="47" t="s">
        <v>53</v>
      </c>
      <c r="D45" s="147"/>
      <c r="E45" s="320">
        <v>95.557100000000005</v>
      </c>
    </row>
    <row r="46" spans="2:7">
      <c r="B46" s="41" t="s">
        <v>33</v>
      </c>
      <c r="C46" s="42" t="s">
        <v>54</v>
      </c>
      <c r="D46" s="149"/>
      <c r="E46" s="321"/>
    </row>
    <row r="47" spans="2:7">
      <c r="B47" s="44" t="s">
        <v>6</v>
      </c>
      <c r="C47" s="45" t="s">
        <v>52</v>
      </c>
      <c r="D47" s="145"/>
      <c r="E47" s="322"/>
    </row>
    <row r="48" spans="2:7">
      <c r="B48" s="44" t="s">
        <v>8</v>
      </c>
      <c r="C48" s="45" t="s">
        <v>55</v>
      </c>
      <c r="D48" s="145"/>
      <c r="E48" s="318">
        <v>83.16</v>
      </c>
    </row>
    <row r="49" spans="2:5">
      <c r="B49" s="44" t="s">
        <v>10</v>
      </c>
      <c r="C49" s="45" t="s">
        <v>56</v>
      </c>
      <c r="D49" s="145"/>
      <c r="E49" s="318">
        <v>105.74</v>
      </c>
    </row>
    <row r="50" spans="2:5" ht="13.5" thickBot="1">
      <c r="B50" s="46" t="s">
        <v>12</v>
      </c>
      <c r="C50" s="47" t="s">
        <v>53</v>
      </c>
      <c r="D50" s="147"/>
      <c r="E50" s="323">
        <v>85.62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D60+D65</f>
        <v>8181.6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8181.6</v>
      </c>
      <c r="E60" s="65">
        <f>D60/E20</f>
        <v>1</v>
      </c>
    </row>
    <row r="61" spans="2:5" ht="25.5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f>E11</f>
        <v>0</v>
      </c>
      <c r="E68" s="74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152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153">
        <f>D70/E20</f>
        <v>0</v>
      </c>
    </row>
    <row r="71" spans="2:5">
      <c r="B71" s="41" t="s">
        <v>86</v>
      </c>
      <c r="C71" s="42" t="s">
        <v>87</v>
      </c>
      <c r="D71" s="43">
        <f>D54+D68+D69-D70</f>
        <v>8181.6</v>
      </c>
      <c r="E71" s="74">
        <f>E54+E68+E69-E70</f>
        <v>1</v>
      </c>
    </row>
    <row r="72" spans="2:5">
      <c r="B72" s="44" t="s">
        <v>6</v>
      </c>
      <c r="C72" s="45" t="s">
        <v>88</v>
      </c>
      <c r="D72" s="60">
        <f>D71</f>
        <v>8181.6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>
  <dimension ref="A1:G78"/>
  <sheetViews>
    <sheetView workbookViewId="0">
      <selection activeCell="G55" sqref="G55"/>
    </sheetView>
  </sheetViews>
  <sheetFormatPr defaultRowHeight="12.75"/>
  <cols>
    <col min="1" max="1" width="12" style="77" customWidth="1"/>
    <col min="2" max="2" width="5.28515625" style="77" bestFit="1" customWidth="1"/>
    <col min="3" max="3" width="72.7109375" style="77" customWidth="1"/>
    <col min="4" max="5" width="17.85546875" style="77" customWidth="1"/>
    <col min="6" max="6" width="13.140625" style="77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3" t="s">
        <v>232</v>
      </c>
      <c r="C5" s="344"/>
      <c r="D5" s="344"/>
      <c r="E5" s="345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285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</f>
        <v>0.68</v>
      </c>
    </row>
    <row r="10" spans="2:5">
      <c r="B10" s="15" t="s">
        <v>6</v>
      </c>
      <c r="C10" s="155" t="s">
        <v>7</v>
      </c>
      <c r="D10" s="17"/>
      <c r="E10" s="300">
        <v>0.68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E10</f>
        <v>0.68</v>
      </c>
      <c r="F20" s="292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285"/>
      <c r="C23" s="10" t="s">
        <v>3</v>
      </c>
      <c r="D23" s="11" t="s">
        <v>127</v>
      </c>
      <c r="E23" s="12" t="s">
        <v>136</v>
      </c>
    </row>
    <row r="24" spans="2:7" ht="13.5" thickBot="1">
      <c r="B24" s="25" t="s">
        <v>24</v>
      </c>
      <c r="C24" s="26" t="s">
        <v>25</v>
      </c>
      <c r="D24" s="139"/>
      <c r="E24" s="27"/>
    </row>
    <row r="25" spans="2:7">
      <c r="B25" s="25" t="s">
        <v>26</v>
      </c>
      <c r="C25" s="26" t="s">
        <v>27</v>
      </c>
      <c r="D25" s="139"/>
      <c r="E25" s="228">
        <v>1132.6300000000001</v>
      </c>
      <c r="F25" s="90"/>
    </row>
    <row r="26" spans="2:7">
      <c r="B26" s="28" t="s">
        <v>28</v>
      </c>
      <c r="C26" s="29" t="s">
        <v>29</v>
      </c>
      <c r="D26" s="140"/>
      <c r="E26" s="229">
        <v>19578.53</v>
      </c>
      <c r="G26" s="154"/>
    </row>
    <row r="27" spans="2:7">
      <c r="B27" s="30" t="s">
        <v>6</v>
      </c>
      <c r="C27" s="16" t="s">
        <v>30</v>
      </c>
      <c r="D27" s="141"/>
      <c r="E27" s="230"/>
    </row>
    <row r="28" spans="2:7">
      <c r="B28" s="30" t="s">
        <v>8</v>
      </c>
      <c r="C28" s="16" t="s">
        <v>31</v>
      </c>
      <c r="D28" s="141"/>
      <c r="E28" s="230"/>
    </row>
    <row r="29" spans="2:7">
      <c r="B29" s="30" t="s">
        <v>10</v>
      </c>
      <c r="C29" s="16" t="s">
        <v>32</v>
      </c>
      <c r="D29" s="141"/>
      <c r="E29" s="230">
        <v>19578.53</v>
      </c>
    </row>
    <row r="30" spans="2:7">
      <c r="B30" s="28" t="s">
        <v>33</v>
      </c>
      <c r="C30" s="31" t="s">
        <v>34</v>
      </c>
      <c r="D30" s="140"/>
      <c r="E30" s="229">
        <v>18445.900000000001</v>
      </c>
      <c r="F30" s="90"/>
    </row>
    <row r="31" spans="2:7">
      <c r="B31" s="30" t="s">
        <v>6</v>
      </c>
      <c r="C31" s="16" t="s">
        <v>35</v>
      </c>
      <c r="D31" s="141"/>
      <c r="E31" s="230"/>
      <c r="G31" s="154"/>
    </row>
    <row r="32" spans="2:7">
      <c r="B32" s="30" t="s">
        <v>8</v>
      </c>
      <c r="C32" s="16" t="s">
        <v>36</v>
      </c>
      <c r="D32" s="141"/>
      <c r="E32" s="230"/>
      <c r="G32" s="154"/>
    </row>
    <row r="33" spans="2:7">
      <c r="B33" s="30" t="s">
        <v>10</v>
      </c>
      <c r="C33" s="16" t="s">
        <v>37</v>
      </c>
      <c r="D33" s="141"/>
      <c r="E33" s="230">
        <v>1.08</v>
      </c>
    </row>
    <row r="34" spans="2:7">
      <c r="B34" s="30" t="s">
        <v>12</v>
      </c>
      <c r="C34" s="16" t="s">
        <v>38</v>
      </c>
      <c r="D34" s="141"/>
      <c r="E34" s="230"/>
      <c r="G34" s="154"/>
    </row>
    <row r="35" spans="2:7" ht="25.5">
      <c r="B35" s="30" t="s">
        <v>39</v>
      </c>
      <c r="C35" s="16" t="s">
        <v>40</v>
      </c>
      <c r="D35" s="141"/>
      <c r="E35" s="230">
        <v>4.7</v>
      </c>
      <c r="G35" s="154"/>
    </row>
    <row r="36" spans="2:7">
      <c r="B36" s="30" t="s">
        <v>41</v>
      </c>
      <c r="C36" s="16" t="s">
        <v>42</v>
      </c>
      <c r="D36" s="141"/>
      <c r="E36" s="230"/>
      <c r="G36" s="154"/>
    </row>
    <row r="37" spans="2:7" ht="13.5" thickBot="1">
      <c r="B37" s="32" t="s">
        <v>43</v>
      </c>
      <c r="C37" s="33" t="s">
        <v>44</v>
      </c>
      <c r="D37" s="141"/>
      <c r="E37" s="230">
        <v>18440.12</v>
      </c>
    </row>
    <row r="38" spans="2:7">
      <c r="B38" s="25" t="s">
        <v>45</v>
      </c>
      <c r="C38" s="26" t="s">
        <v>46</v>
      </c>
      <c r="D38" s="139"/>
      <c r="E38" s="27">
        <v>-1131.95</v>
      </c>
      <c r="G38" s="154"/>
    </row>
    <row r="39" spans="2:7" ht="13.5" thickBot="1">
      <c r="B39" s="34" t="s">
        <v>47</v>
      </c>
      <c r="C39" s="35" t="s">
        <v>48</v>
      </c>
      <c r="D39" s="142"/>
      <c r="E39" s="217">
        <f>E24+E25+E38</f>
        <v>0.68000000000006366</v>
      </c>
      <c r="F39" s="165"/>
    </row>
    <row r="40" spans="2:7" ht="13.5" thickBot="1">
      <c r="B40" s="36"/>
      <c r="C40" s="37"/>
      <c r="D40" s="38"/>
      <c r="E40" s="38"/>
    </row>
    <row r="41" spans="2:7" ht="16.5" thickBot="1">
      <c r="B41" s="5"/>
      <c r="C41" s="39" t="s">
        <v>49</v>
      </c>
      <c r="D41" s="7"/>
      <c r="E41" s="8"/>
    </row>
    <row r="42" spans="2:7" ht="13.5" thickBot="1">
      <c r="B42" s="285"/>
      <c r="C42" s="40" t="s">
        <v>50</v>
      </c>
      <c r="D42" s="11" t="s">
        <v>127</v>
      </c>
      <c r="E42" s="12" t="s">
        <v>136</v>
      </c>
    </row>
    <row r="43" spans="2:7">
      <c r="B43" s="41" t="s">
        <v>28</v>
      </c>
      <c r="C43" s="42" t="s">
        <v>51</v>
      </c>
      <c r="D43" s="43"/>
      <c r="E43" s="144"/>
    </row>
    <row r="44" spans="2:7">
      <c r="B44" s="44" t="s">
        <v>6</v>
      </c>
      <c r="C44" s="45" t="s">
        <v>52</v>
      </c>
      <c r="D44" s="145"/>
      <c r="E44" s="146"/>
    </row>
    <row r="45" spans="2:7" ht="13.5" thickBot="1">
      <c r="B45" s="46" t="s">
        <v>8</v>
      </c>
      <c r="C45" s="47" t="s">
        <v>53</v>
      </c>
      <c r="D45" s="147"/>
      <c r="E45" s="320">
        <v>1.2699999999999999E-2</v>
      </c>
    </row>
    <row r="46" spans="2:7">
      <c r="B46" s="41" t="s">
        <v>33</v>
      </c>
      <c r="C46" s="42" t="s">
        <v>54</v>
      </c>
      <c r="D46" s="149"/>
      <c r="E46" s="321"/>
    </row>
    <row r="47" spans="2:7">
      <c r="B47" s="44" t="s">
        <v>6</v>
      </c>
      <c r="C47" s="45" t="s">
        <v>52</v>
      </c>
      <c r="D47" s="145"/>
      <c r="E47" s="322"/>
    </row>
    <row r="48" spans="2:7">
      <c r="B48" s="44" t="s">
        <v>8</v>
      </c>
      <c r="C48" s="45" t="s">
        <v>55</v>
      </c>
      <c r="D48" s="145"/>
      <c r="E48" s="318">
        <v>45.71</v>
      </c>
    </row>
    <row r="49" spans="2:5">
      <c r="B49" s="44" t="s">
        <v>10</v>
      </c>
      <c r="C49" s="45" t="s">
        <v>56</v>
      </c>
      <c r="D49" s="145"/>
      <c r="E49" s="318">
        <v>90.24</v>
      </c>
    </row>
    <row r="50" spans="2:5" ht="13.5" thickBot="1">
      <c r="B50" s="46" t="s">
        <v>12</v>
      </c>
      <c r="C50" s="47" t="s">
        <v>53</v>
      </c>
      <c r="D50" s="147"/>
      <c r="E50" s="323">
        <v>53.24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D60+D65</f>
        <v>0.68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0.68</v>
      </c>
      <c r="E60" s="65">
        <f>D60/E20</f>
        <v>1</v>
      </c>
    </row>
    <row r="61" spans="2:5" ht="25.5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f>E11</f>
        <v>0</v>
      </c>
      <c r="E68" s="74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152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153">
        <f>D70/E20</f>
        <v>0</v>
      </c>
    </row>
    <row r="71" spans="2:5">
      <c r="B71" s="41" t="s">
        <v>86</v>
      </c>
      <c r="C71" s="42" t="s">
        <v>87</v>
      </c>
      <c r="D71" s="43">
        <f>D54+D68+D69-D70</f>
        <v>0.68</v>
      </c>
      <c r="E71" s="74">
        <f>E54+E68+E69-E70</f>
        <v>1</v>
      </c>
    </row>
    <row r="72" spans="2:5">
      <c r="B72" s="44" t="s">
        <v>6</v>
      </c>
      <c r="C72" s="45" t="s">
        <v>88</v>
      </c>
      <c r="D72" s="60">
        <f>D71</f>
        <v>0.68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"/>
  <sheetViews>
    <sheetView workbookViewId="0">
      <selection activeCell="H34" sqref="H34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4" style="77" customWidth="1"/>
    <col min="7" max="7" width="15" bestFit="1" customWidth="1"/>
    <col min="8" max="8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134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78373.219999999987</v>
      </c>
    </row>
    <row r="10" spans="2:5">
      <c r="B10" s="15" t="s">
        <v>6</v>
      </c>
      <c r="C10" s="155" t="s">
        <v>7</v>
      </c>
      <c r="D10" s="17"/>
      <c r="E10" s="300">
        <f>38004.49+39715.25</f>
        <v>77719.739999999991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>
        <f>E14</f>
        <v>653.48</v>
      </c>
    </row>
    <row r="14" spans="2:5">
      <c r="B14" s="15" t="s">
        <v>14</v>
      </c>
      <c r="C14" s="155" t="s">
        <v>15</v>
      </c>
      <c r="D14" s="17"/>
      <c r="E14" s="300">
        <v>653.48</v>
      </c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>
        <f>E17+E18+E19</f>
        <v>444.44</v>
      </c>
    </row>
    <row r="17" spans="2:7">
      <c r="B17" s="15" t="s">
        <v>6</v>
      </c>
      <c r="C17" s="155" t="s">
        <v>15</v>
      </c>
      <c r="D17" s="83"/>
      <c r="E17" s="303">
        <v>444.44</v>
      </c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77928.779999999984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135</v>
      </c>
      <c r="E23" s="12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82601.009999999995</v>
      </c>
      <c r="F25" s="90"/>
    </row>
    <row r="26" spans="2:7">
      <c r="B26" s="28" t="s">
        <v>28</v>
      </c>
      <c r="C26" s="29" t="s">
        <v>29</v>
      </c>
      <c r="D26" s="168"/>
      <c r="E26" s="229">
        <v>90271.01</v>
      </c>
      <c r="F26" s="90"/>
    </row>
    <row r="27" spans="2:7">
      <c r="B27" s="30" t="s">
        <v>6</v>
      </c>
      <c r="C27" s="16" t="s">
        <v>30</v>
      </c>
      <c r="D27" s="169"/>
      <c r="E27" s="230">
        <v>84234.42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6036.59</v>
      </c>
    </row>
    <row r="30" spans="2:7">
      <c r="B30" s="28" t="s">
        <v>33</v>
      </c>
      <c r="C30" s="31" t="s">
        <v>34</v>
      </c>
      <c r="D30" s="168"/>
      <c r="E30" s="229">
        <v>7670</v>
      </c>
    </row>
    <row r="31" spans="2:7">
      <c r="B31" s="30" t="s">
        <v>6</v>
      </c>
      <c r="C31" s="16" t="s">
        <v>35</v>
      </c>
      <c r="D31" s="169"/>
      <c r="E31" s="230">
        <v>2939.42</v>
      </c>
    </row>
    <row r="32" spans="2:7">
      <c r="B32" s="30" t="s">
        <v>8</v>
      </c>
      <c r="C32" s="16" t="s">
        <v>36</v>
      </c>
      <c r="D32" s="169"/>
      <c r="E32" s="230"/>
    </row>
    <row r="33" spans="2:8">
      <c r="B33" s="30" t="s">
        <v>10</v>
      </c>
      <c r="C33" s="16" t="s">
        <v>37</v>
      </c>
      <c r="D33" s="169"/>
      <c r="E33" s="230">
        <v>1815.8</v>
      </c>
    </row>
    <row r="34" spans="2:8">
      <c r="B34" s="30" t="s">
        <v>12</v>
      </c>
      <c r="C34" s="16" t="s">
        <v>38</v>
      </c>
      <c r="D34" s="169"/>
      <c r="E34" s="230"/>
    </row>
    <row r="35" spans="2:8" ht="25.5">
      <c r="B35" s="30" t="s">
        <v>39</v>
      </c>
      <c r="C35" s="16" t="s">
        <v>40</v>
      </c>
      <c r="D35" s="169"/>
      <c r="E35" s="230"/>
    </row>
    <row r="36" spans="2:8">
      <c r="B36" s="30" t="s">
        <v>41</v>
      </c>
      <c r="C36" s="16" t="s">
        <v>42</v>
      </c>
      <c r="D36" s="169"/>
      <c r="E36" s="230"/>
    </row>
    <row r="37" spans="2:8" ht="13.5" thickBot="1">
      <c r="B37" s="32" t="s">
        <v>43</v>
      </c>
      <c r="C37" s="33" t="s">
        <v>44</v>
      </c>
      <c r="D37" s="169"/>
      <c r="E37" s="230">
        <v>2914.78</v>
      </c>
    </row>
    <row r="38" spans="2:8">
      <c r="B38" s="25" t="s">
        <v>45</v>
      </c>
      <c r="C38" s="26" t="s">
        <v>46</v>
      </c>
      <c r="D38" s="166"/>
      <c r="E38" s="27">
        <v>-4672.2299999999996</v>
      </c>
    </row>
    <row r="39" spans="2:8" ht="13.5" thickBot="1">
      <c r="B39" s="34" t="s">
        <v>47</v>
      </c>
      <c r="C39" s="35" t="s">
        <v>48</v>
      </c>
      <c r="D39" s="170"/>
      <c r="E39" s="217">
        <f>E24+E25+E38</f>
        <v>77928.78</v>
      </c>
      <c r="F39" s="165"/>
    </row>
    <row r="40" spans="2:8" ht="13.5" thickBot="1">
      <c r="B40" s="36"/>
      <c r="C40" s="37"/>
      <c r="D40" s="177"/>
      <c r="E40" s="38"/>
    </row>
    <row r="41" spans="2:8" ht="16.5" thickBot="1">
      <c r="B41" s="5"/>
      <c r="C41" s="39" t="s">
        <v>49</v>
      </c>
      <c r="D41" s="178"/>
      <c r="E41" s="8"/>
    </row>
    <row r="42" spans="2:8" ht="13.5" thickBot="1">
      <c r="B42" s="9"/>
      <c r="C42" s="40" t="s">
        <v>50</v>
      </c>
      <c r="D42" s="11" t="s">
        <v>127</v>
      </c>
      <c r="E42" s="302" t="s">
        <v>136</v>
      </c>
    </row>
    <row r="43" spans="2:8">
      <c r="B43" s="41" t="s">
        <v>28</v>
      </c>
      <c r="C43" s="85" t="s">
        <v>51</v>
      </c>
      <c r="D43" s="179"/>
      <c r="E43" s="78"/>
    </row>
    <row r="44" spans="2:8">
      <c r="B44" s="44" t="s">
        <v>6</v>
      </c>
      <c r="C44" s="86" t="s">
        <v>52</v>
      </c>
      <c r="D44" s="180"/>
      <c r="E44" s="299"/>
    </row>
    <row r="45" spans="2:8" ht="13.5" thickBot="1">
      <c r="B45" s="46" t="s">
        <v>8</v>
      </c>
      <c r="C45" s="87" t="s">
        <v>53</v>
      </c>
      <c r="D45" s="181"/>
      <c r="E45" s="310">
        <v>7998.9304000000002</v>
      </c>
      <c r="F45" s="301"/>
      <c r="G45" s="154"/>
    </row>
    <row r="46" spans="2:8">
      <c r="B46" s="41" t="s">
        <v>33</v>
      </c>
      <c r="C46" s="85" t="s">
        <v>54</v>
      </c>
      <c r="D46" s="182"/>
      <c r="E46" s="311"/>
    </row>
    <row r="47" spans="2:8">
      <c r="B47" s="44" t="s">
        <v>6</v>
      </c>
      <c r="C47" s="86" t="s">
        <v>52</v>
      </c>
      <c r="D47" s="180"/>
      <c r="E47" s="312"/>
      <c r="H47" s="154"/>
    </row>
    <row r="48" spans="2:8">
      <c r="B48" s="44" t="s">
        <v>8</v>
      </c>
      <c r="C48" s="86" t="s">
        <v>55</v>
      </c>
      <c r="D48" s="180"/>
      <c r="E48" s="318">
        <v>9.4506999999999994</v>
      </c>
    </row>
    <row r="49" spans="2:8">
      <c r="B49" s="44" t="s">
        <v>10</v>
      </c>
      <c r="C49" s="86" t="s">
        <v>56</v>
      </c>
      <c r="D49" s="180"/>
      <c r="E49" s="318">
        <v>10.265599999999999</v>
      </c>
    </row>
    <row r="50" spans="2:8" ht="13.5" thickBot="1">
      <c r="B50" s="46" t="s">
        <v>12</v>
      </c>
      <c r="C50" s="87" t="s">
        <v>53</v>
      </c>
      <c r="D50" s="181"/>
      <c r="E50" s="314">
        <v>9.7423999999999999</v>
      </c>
      <c r="H50" s="154"/>
    </row>
    <row r="51" spans="2:8" ht="13.5" thickBot="1">
      <c r="B51" s="36"/>
      <c r="C51" s="37"/>
      <c r="D51" s="38"/>
      <c r="E51" s="38"/>
    </row>
    <row r="52" spans="2:8" ht="16.5" thickBot="1">
      <c r="B52" s="48"/>
      <c r="C52" s="49" t="s">
        <v>57</v>
      </c>
      <c r="D52" s="50"/>
      <c r="E52" s="8"/>
    </row>
    <row r="53" spans="2:8" ht="23.25" thickBot="1">
      <c r="B53" s="329" t="s">
        <v>58</v>
      </c>
      <c r="C53" s="330"/>
      <c r="D53" s="51" t="s">
        <v>59</v>
      </c>
      <c r="E53" s="52" t="s">
        <v>60</v>
      </c>
    </row>
    <row r="54" spans="2:8" ht="13.5" thickBot="1">
      <c r="B54" s="53" t="s">
        <v>28</v>
      </c>
      <c r="C54" s="42" t="s">
        <v>61</v>
      </c>
      <c r="D54" s="54">
        <f>SUM(D55:D66)</f>
        <v>77719.739999999991</v>
      </c>
      <c r="E54" s="55">
        <f>E60</f>
        <v>0.48768234277503131</v>
      </c>
    </row>
    <row r="55" spans="2:8" ht="25.5">
      <c r="B55" s="56" t="s">
        <v>6</v>
      </c>
      <c r="C55" s="57" t="s">
        <v>62</v>
      </c>
      <c r="D55" s="58">
        <v>0</v>
      </c>
      <c r="E55" s="59">
        <v>0</v>
      </c>
    </row>
    <row r="56" spans="2:8" ht="25.5">
      <c r="B56" s="44" t="s">
        <v>8</v>
      </c>
      <c r="C56" s="45" t="s">
        <v>63</v>
      </c>
      <c r="D56" s="60">
        <v>0</v>
      </c>
      <c r="E56" s="61">
        <v>0</v>
      </c>
    </row>
    <row r="57" spans="2:8">
      <c r="B57" s="44" t="s">
        <v>10</v>
      </c>
      <c r="C57" s="45" t="s">
        <v>64</v>
      </c>
      <c r="D57" s="60">
        <v>0</v>
      </c>
      <c r="E57" s="61">
        <v>0</v>
      </c>
    </row>
    <row r="58" spans="2:8">
      <c r="B58" s="44" t="s">
        <v>12</v>
      </c>
      <c r="C58" s="45" t="s">
        <v>65</v>
      </c>
      <c r="D58" s="60">
        <v>0</v>
      </c>
      <c r="E58" s="61">
        <v>0</v>
      </c>
    </row>
    <row r="59" spans="2:8">
      <c r="B59" s="44" t="s">
        <v>39</v>
      </c>
      <c r="C59" s="45" t="s">
        <v>66</v>
      </c>
      <c r="D59" s="60">
        <v>0</v>
      </c>
      <c r="E59" s="61">
        <v>0</v>
      </c>
    </row>
    <row r="60" spans="2:8">
      <c r="B60" s="62" t="s">
        <v>41</v>
      </c>
      <c r="C60" s="63" t="s">
        <v>67</v>
      </c>
      <c r="D60" s="64">
        <v>38004.49</v>
      </c>
      <c r="E60" s="65">
        <f>D60/E20</f>
        <v>0.48768234277503131</v>
      </c>
    </row>
    <row r="61" spans="2:8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8">
      <c r="B62" s="62" t="s">
        <v>69</v>
      </c>
      <c r="C62" s="63" t="s">
        <v>70</v>
      </c>
      <c r="D62" s="64">
        <v>0</v>
      </c>
      <c r="E62" s="65">
        <v>0</v>
      </c>
    </row>
    <row r="63" spans="2:8">
      <c r="B63" s="44" t="s">
        <v>71</v>
      </c>
      <c r="C63" s="45" t="s">
        <v>72</v>
      </c>
      <c r="D63" s="60">
        <v>0</v>
      </c>
      <c r="E63" s="61">
        <v>0</v>
      </c>
    </row>
    <row r="64" spans="2:8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39715.25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653.48</v>
      </c>
      <c r="E69" s="55">
        <f>D69/E20</f>
        <v>8.3856054207444297E-3</v>
      </c>
    </row>
    <row r="70" spans="2:5" ht="13.5" thickBot="1">
      <c r="B70" s="41" t="s">
        <v>84</v>
      </c>
      <c r="C70" s="42" t="s">
        <v>85</v>
      </c>
      <c r="D70" s="43">
        <f>E16</f>
        <v>444.44</v>
      </c>
      <c r="E70" s="55">
        <f>D70/E20</f>
        <v>5.7031561382072209E-3</v>
      </c>
    </row>
    <row r="71" spans="2:5">
      <c r="B71" s="41" t="s">
        <v>86</v>
      </c>
      <c r="C71" s="42" t="s">
        <v>87</v>
      </c>
      <c r="D71" s="43">
        <f>D54+D69-D70</f>
        <v>77928.779999999984</v>
      </c>
      <c r="E71" s="74">
        <f>E54+E69-E70</f>
        <v>0.4903647920575685</v>
      </c>
    </row>
    <row r="72" spans="2:5">
      <c r="B72" s="44" t="s">
        <v>6</v>
      </c>
      <c r="C72" s="45" t="s">
        <v>88</v>
      </c>
      <c r="D72" s="60">
        <f>D71</f>
        <v>77928.779999999984</v>
      </c>
      <c r="E72" s="61">
        <f>E71</f>
        <v>0.4903647920575685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40.xml><?xml version="1.0" encoding="utf-8"?>
<worksheet xmlns="http://schemas.openxmlformats.org/spreadsheetml/2006/main" xmlns:r="http://schemas.openxmlformats.org/officeDocument/2006/relationships">
  <dimension ref="A1:G78"/>
  <sheetViews>
    <sheetView workbookViewId="0">
      <selection activeCell="E45" sqref="E45:E50"/>
    </sheetView>
  </sheetViews>
  <sheetFormatPr defaultRowHeight="12.75"/>
  <cols>
    <col min="1" max="1" width="12" style="77" customWidth="1"/>
    <col min="2" max="2" width="5.28515625" style="77" bestFit="1" customWidth="1"/>
    <col min="3" max="3" width="72.7109375" style="77" customWidth="1"/>
    <col min="4" max="5" width="17.85546875" style="77" customWidth="1"/>
    <col min="6" max="6" width="13.140625" style="77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3" t="s">
        <v>233</v>
      </c>
      <c r="C5" s="344"/>
      <c r="D5" s="344"/>
      <c r="E5" s="345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285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</f>
        <v>2991.03</v>
      </c>
    </row>
    <row r="10" spans="2:5">
      <c r="B10" s="15" t="s">
        <v>6</v>
      </c>
      <c r="C10" s="155" t="s">
        <v>7</v>
      </c>
      <c r="D10" s="17"/>
      <c r="E10" s="300">
        <v>2991.03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E10</f>
        <v>2991.03</v>
      </c>
      <c r="F20" s="292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285"/>
      <c r="C23" s="10" t="s">
        <v>3</v>
      </c>
      <c r="D23" s="11" t="s">
        <v>127</v>
      </c>
      <c r="E23" s="12" t="s">
        <v>136</v>
      </c>
    </row>
    <row r="24" spans="2:7" ht="13.5" thickBot="1">
      <c r="B24" s="25" t="s">
        <v>24</v>
      </c>
      <c r="C24" s="26" t="s">
        <v>25</v>
      </c>
      <c r="D24" s="139"/>
      <c r="E24" s="27"/>
    </row>
    <row r="25" spans="2:7">
      <c r="B25" s="25" t="s">
        <v>26</v>
      </c>
      <c r="C25" s="26" t="s">
        <v>27</v>
      </c>
      <c r="D25" s="139"/>
      <c r="E25" s="228">
        <v>2840.41</v>
      </c>
      <c r="F25" s="90"/>
    </row>
    <row r="26" spans="2:7">
      <c r="B26" s="28" t="s">
        <v>28</v>
      </c>
      <c r="C26" s="29" t="s">
        <v>29</v>
      </c>
      <c r="D26" s="140"/>
      <c r="E26" s="229">
        <v>19765.310000000001</v>
      </c>
      <c r="G26" s="154"/>
    </row>
    <row r="27" spans="2:7">
      <c r="B27" s="30" t="s">
        <v>6</v>
      </c>
      <c r="C27" s="16" t="s">
        <v>30</v>
      </c>
      <c r="D27" s="141"/>
      <c r="E27" s="230">
        <v>1000</v>
      </c>
    </row>
    <row r="28" spans="2:7">
      <c r="B28" s="30" t="s">
        <v>8</v>
      </c>
      <c r="C28" s="16" t="s">
        <v>31</v>
      </c>
      <c r="D28" s="141"/>
      <c r="E28" s="230"/>
    </row>
    <row r="29" spans="2:7">
      <c r="B29" s="30" t="s">
        <v>10</v>
      </c>
      <c r="C29" s="16" t="s">
        <v>32</v>
      </c>
      <c r="D29" s="141"/>
      <c r="E29" s="230">
        <v>18765.310000000001</v>
      </c>
    </row>
    <row r="30" spans="2:7">
      <c r="B30" s="28" t="s">
        <v>33</v>
      </c>
      <c r="C30" s="31" t="s">
        <v>34</v>
      </c>
      <c r="D30" s="140"/>
      <c r="E30" s="229">
        <v>16924.900000000001</v>
      </c>
      <c r="F30" s="90"/>
    </row>
    <row r="31" spans="2:7">
      <c r="B31" s="30" t="s">
        <v>6</v>
      </c>
      <c r="C31" s="16" t="s">
        <v>35</v>
      </c>
      <c r="D31" s="141"/>
      <c r="E31" s="230"/>
      <c r="G31" s="154"/>
    </row>
    <row r="32" spans="2:7">
      <c r="B32" s="30" t="s">
        <v>8</v>
      </c>
      <c r="C32" s="16" t="s">
        <v>36</v>
      </c>
      <c r="D32" s="141"/>
      <c r="E32" s="230"/>
      <c r="G32" s="154"/>
    </row>
    <row r="33" spans="2:7">
      <c r="B33" s="30" t="s">
        <v>10</v>
      </c>
      <c r="C33" s="16" t="s">
        <v>37</v>
      </c>
      <c r="D33" s="141"/>
      <c r="E33" s="230"/>
    </row>
    <row r="34" spans="2:7">
      <c r="B34" s="30" t="s">
        <v>12</v>
      </c>
      <c r="C34" s="16" t="s">
        <v>38</v>
      </c>
      <c r="D34" s="141"/>
      <c r="E34" s="230"/>
      <c r="G34" s="154"/>
    </row>
    <row r="35" spans="2:7" ht="25.5">
      <c r="B35" s="30" t="s">
        <v>39</v>
      </c>
      <c r="C35" s="16" t="s">
        <v>40</v>
      </c>
      <c r="D35" s="141"/>
      <c r="E35" s="230">
        <v>14.08</v>
      </c>
      <c r="G35" s="154"/>
    </row>
    <row r="36" spans="2:7">
      <c r="B36" s="30" t="s">
        <v>41</v>
      </c>
      <c r="C36" s="16" t="s">
        <v>42</v>
      </c>
      <c r="D36" s="141"/>
      <c r="E36" s="230"/>
      <c r="G36" s="154"/>
    </row>
    <row r="37" spans="2:7" ht="13.5" thickBot="1">
      <c r="B37" s="32" t="s">
        <v>43</v>
      </c>
      <c r="C37" s="33" t="s">
        <v>44</v>
      </c>
      <c r="D37" s="141"/>
      <c r="E37" s="230">
        <v>16910.82</v>
      </c>
    </row>
    <row r="38" spans="2:7">
      <c r="B38" s="25" t="s">
        <v>45</v>
      </c>
      <c r="C38" s="26" t="s">
        <v>46</v>
      </c>
      <c r="D38" s="139"/>
      <c r="E38" s="27">
        <v>150.62</v>
      </c>
      <c r="G38" s="154"/>
    </row>
    <row r="39" spans="2:7" ht="13.5" thickBot="1">
      <c r="B39" s="34" t="s">
        <v>47</v>
      </c>
      <c r="C39" s="35" t="s">
        <v>48</v>
      </c>
      <c r="D39" s="142"/>
      <c r="E39" s="217">
        <f>E24+E25+E38</f>
        <v>2991.0299999999997</v>
      </c>
      <c r="F39" s="165"/>
    </row>
    <row r="40" spans="2:7" ht="13.5" thickBot="1">
      <c r="B40" s="36"/>
      <c r="C40" s="37"/>
      <c r="D40" s="38"/>
      <c r="E40" s="38"/>
    </row>
    <row r="41" spans="2:7" ht="16.5" thickBot="1">
      <c r="B41" s="5"/>
      <c r="C41" s="39" t="s">
        <v>49</v>
      </c>
      <c r="D41" s="7"/>
      <c r="E41" s="8"/>
    </row>
    <row r="42" spans="2:7" ht="13.5" thickBot="1">
      <c r="B42" s="285"/>
      <c r="C42" s="40" t="s">
        <v>50</v>
      </c>
      <c r="D42" s="11" t="s">
        <v>127</v>
      </c>
      <c r="E42" s="12" t="s">
        <v>136</v>
      </c>
    </row>
    <row r="43" spans="2:7">
      <c r="B43" s="41" t="s">
        <v>28</v>
      </c>
      <c r="C43" s="42" t="s">
        <v>51</v>
      </c>
      <c r="D43" s="43"/>
      <c r="E43" s="144"/>
    </row>
    <row r="44" spans="2:7">
      <c r="B44" s="44" t="s">
        <v>6</v>
      </c>
      <c r="C44" s="45" t="s">
        <v>52</v>
      </c>
      <c r="D44" s="145"/>
      <c r="E44" s="146"/>
    </row>
    <row r="45" spans="2:7" ht="13.5" thickBot="1">
      <c r="B45" s="46" t="s">
        <v>8</v>
      </c>
      <c r="C45" s="47" t="s">
        <v>53</v>
      </c>
      <c r="D45" s="147"/>
      <c r="E45" s="320">
        <v>21.488800000000001</v>
      </c>
    </row>
    <row r="46" spans="2:7">
      <c r="B46" s="41" t="s">
        <v>33</v>
      </c>
      <c r="C46" s="42" t="s">
        <v>54</v>
      </c>
      <c r="D46" s="149"/>
      <c r="E46" s="321"/>
    </row>
    <row r="47" spans="2:7">
      <c r="B47" s="44" t="s">
        <v>6</v>
      </c>
      <c r="C47" s="45" t="s">
        <v>52</v>
      </c>
      <c r="D47" s="145"/>
      <c r="E47" s="322"/>
    </row>
    <row r="48" spans="2:7">
      <c r="B48" s="44" t="s">
        <v>8</v>
      </c>
      <c r="C48" s="45" t="s">
        <v>55</v>
      </c>
      <c r="D48" s="145"/>
      <c r="E48" s="318">
        <v>135.04</v>
      </c>
    </row>
    <row r="49" spans="2:5">
      <c r="B49" s="44" t="s">
        <v>10</v>
      </c>
      <c r="C49" s="45" t="s">
        <v>56</v>
      </c>
      <c r="D49" s="145"/>
      <c r="E49" s="318">
        <v>143.16</v>
      </c>
    </row>
    <row r="50" spans="2:5" ht="13.5" thickBot="1">
      <c r="B50" s="46" t="s">
        <v>12</v>
      </c>
      <c r="C50" s="47" t="s">
        <v>53</v>
      </c>
      <c r="D50" s="147"/>
      <c r="E50" s="323">
        <v>139.19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D60+D65</f>
        <v>2991.03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2991.03</v>
      </c>
      <c r="E60" s="65">
        <f>D60/E20</f>
        <v>1</v>
      </c>
    </row>
    <row r="61" spans="2:5" ht="25.5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f>E11</f>
        <v>0</v>
      </c>
      <c r="E68" s="74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152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153">
        <f>D70/E20</f>
        <v>0</v>
      </c>
    </row>
    <row r="71" spans="2:5">
      <c r="B71" s="41" t="s">
        <v>86</v>
      </c>
      <c r="C71" s="42" t="s">
        <v>87</v>
      </c>
      <c r="D71" s="43">
        <f>D54+D68+D69-D70</f>
        <v>2991.03</v>
      </c>
      <c r="E71" s="74">
        <f>E54+E68+E69-E70</f>
        <v>1</v>
      </c>
    </row>
    <row r="72" spans="2:5">
      <c r="B72" s="44" t="s">
        <v>6</v>
      </c>
      <c r="C72" s="45" t="s">
        <v>88</v>
      </c>
      <c r="D72" s="60">
        <f>D71</f>
        <v>2991.03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>
  <dimension ref="A1:G78"/>
  <sheetViews>
    <sheetView workbookViewId="0">
      <selection activeCell="C33" sqref="C33"/>
    </sheetView>
  </sheetViews>
  <sheetFormatPr defaultRowHeight="12.75"/>
  <cols>
    <col min="1" max="1" width="12" style="77" customWidth="1"/>
    <col min="2" max="2" width="5.28515625" style="77" bestFit="1" customWidth="1"/>
    <col min="3" max="3" width="72.7109375" style="77" customWidth="1"/>
    <col min="4" max="5" width="17.85546875" style="77" customWidth="1"/>
    <col min="6" max="6" width="13.140625" style="77" customWidth="1"/>
    <col min="7" max="7" width="16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3" t="s">
        <v>234</v>
      </c>
      <c r="C5" s="344"/>
      <c r="D5" s="344"/>
      <c r="E5" s="345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285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</f>
        <v>2.98</v>
      </c>
    </row>
    <row r="10" spans="2:5">
      <c r="B10" s="15" t="s">
        <v>6</v>
      </c>
      <c r="C10" s="155" t="s">
        <v>7</v>
      </c>
      <c r="D10" s="17"/>
      <c r="E10" s="300">
        <v>2.98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E10</f>
        <v>2.98</v>
      </c>
      <c r="F20" s="292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285"/>
      <c r="C23" s="10" t="s">
        <v>3</v>
      </c>
      <c r="D23" s="11" t="s">
        <v>127</v>
      </c>
      <c r="E23" s="12" t="s">
        <v>136</v>
      </c>
    </row>
    <row r="24" spans="2:7" ht="13.5" thickBot="1">
      <c r="B24" s="25" t="s">
        <v>24</v>
      </c>
      <c r="C24" s="26" t="s">
        <v>25</v>
      </c>
      <c r="D24" s="139"/>
      <c r="E24" s="27"/>
    </row>
    <row r="25" spans="2:7">
      <c r="B25" s="25" t="s">
        <v>26</v>
      </c>
      <c r="C25" s="26" t="s">
        <v>27</v>
      </c>
      <c r="D25" s="139"/>
      <c r="E25" s="228">
        <v>1981.22</v>
      </c>
      <c r="F25" s="90"/>
    </row>
    <row r="26" spans="2:7">
      <c r="B26" s="28" t="s">
        <v>28</v>
      </c>
      <c r="C26" s="29" t="s">
        <v>29</v>
      </c>
      <c r="D26" s="140"/>
      <c r="E26" s="229">
        <v>18079.43</v>
      </c>
      <c r="G26" s="154"/>
    </row>
    <row r="27" spans="2:7">
      <c r="B27" s="30" t="s">
        <v>6</v>
      </c>
      <c r="C27" s="16" t="s">
        <v>30</v>
      </c>
      <c r="D27" s="141"/>
      <c r="E27" s="230"/>
    </row>
    <row r="28" spans="2:7">
      <c r="B28" s="30" t="s">
        <v>8</v>
      </c>
      <c r="C28" s="16" t="s">
        <v>31</v>
      </c>
      <c r="D28" s="141"/>
      <c r="E28" s="230"/>
    </row>
    <row r="29" spans="2:7">
      <c r="B29" s="30" t="s">
        <v>10</v>
      </c>
      <c r="C29" s="16" t="s">
        <v>32</v>
      </c>
      <c r="D29" s="141"/>
      <c r="E29" s="230">
        <v>18079.43</v>
      </c>
    </row>
    <row r="30" spans="2:7">
      <c r="B30" s="28" t="s">
        <v>33</v>
      </c>
      <c r="C30" s="31" t="s">
        <v>34</v>
      </c>
      <c r="D30" s="140"/>
      <c r="E30" s="229">
        <v>16098.210000000001</v>
      </c>
      <c r="F30" s="90"/>
    </row>
    <row r="31" spans="2:7">
      <c r="B31" s="30" t="s">
        <v>6</v>
      </c>
      <c r="C31" s="16" t="s">
        <v>35</v>
      </c>
      <c r="D31" s="141"/>
      <c r="E31" s="230"/>
      <c r="G31" s="154"/>
    </row>
    <row r="32" spans="2:7">
      <c r="B32" s="30" t="s">
        <v>8</v>
      </c>
      <c r="C32" s="16" t="s">
        <v>36</v>
      </c>
      <c r="D32" s="141"/>
      <c r="E32" s="230"/>
      <c r="G32" s="154"/>
    </row>
    <row r="33" spans="2:7">
      <c r="B33" s="30" t="s">
        <v>10</v>
      </c>
      <c r="C33" s="16" t="s">
        <v>37</v>
      </c>
      <c r="D33" s="141"/>
      <c r="E33" s="230">
        <v>1.52</v>
      </c>
    </row>
    <row r="34" spans="2:7">
      <c r="B34" s="30" t="s">
        <v>12</v>
      </c>
      <c r="C34" s="16" t="s">
        <v>38</v>
      </c>
      <c r="D34" s="141"/>
      <c r="E34" s="230"/>
      <c r="G34" s="154"/>
    </row>
    <row r="35" spans="2:7" ht="25.5">
      <c r="B35" s="30" t="s">
        <v>39</v>
      </c>
      <c r="C35" s="16" t="s">
        <v>40</v>
      </c>
      <c r="D35" s="141"/>
      <c r="E35" s="230">
        <v>57.75</v>
      </c>
      <c r="G35" s="154"/>
    </row>
    <row r="36" spans="2:7">
      <c r="B36" s="30" t="s">
        <v>41</v>
      </c>
      <c r="C36" s="16" t="s">
        <v>42</v>
      </c>
      <c r="D36" s="141"/>
      <c r="E36" s="230"/>
      <c r="G36" s="154"/>
    </row>
    <row r="37" spans="2:7" ht="13.5" thickBot="1">
      <c r="B37" s="32" t="s">
        <v>43</v>
      </c>
      <c r="C37" s="33" t="s">
        <v>44</v>
      </c>
      <c r="D37" s="141"/>
      <c r="E37" s="230">
        <v>16038.94</v>
      </c>
    </row>
    <row r="38" spans="2:7">
      <c r="B38" s="25" t="s">
        <v>45</v>
      </c>
      <c r="C38" s="26" t="s">
        <v>46</v>
      </c>
      <c r="D38" s="139"/>
      <c r="E38" s="27">
        <v>-1978.24</v>
      </c>
      <c r="G38" s="154"/>
    </row>
    <row r="39" spans="2:7" ht="13.5" thickBot="1">
      <c r="B39" s="34" t="s">
        <v>47</v>
      </c>
      <c r="C39" s="35" t="s">
        <v>48</v>
      </c>
      <c r="D39" s="142"/>
      <c r="E39" s="217">
        <f>E24+E25+E38</f>
        <v>2.9800000000000182</v>
      </c>
      <c r="F39" s="165"/>
    </row>
    <row r="40" spans="2:7" ht="13.5" thickBot="1">
      <c r="B40" s="36"/>
      <c r="C40" s="37"/>
      <c r="D40" s="38"/>
      <c r="E40" s="38"/>
    </row>
    <row r="41" spans="2:7" ht="16.5" thickBot="1">
      <c r="B41" s="5"/>
      <c r="C41" s="39" t="s">
        <v>49</v>
      </c>
      <c r="D41" s="7"/>
      <c r="E41" s="8"/>
    </row>
    <row r="42" spans="2:7" ht="13.5" thickBot="1">
      <c r="B42" s="285"/>
      <c r="C42" s="40" t="s">
        <v>50</v>
      </c>
      <c r="D42" s="11" t="s">
        <v>127</v>
      </c>
      <c r="E42" s="12" t="s">
        <v>136</v>
      </c>
    </row>
    <row r="43" spans="2:7">
      <c r="B43" s="41" t="s">
        <v>28</v>
      </c>
      <c r="C43" s="42" t="s">
        <v>51</v>
      </c>
      <c r="D43" s="43"/>
      <c r="E43" s="144"/>
    </row>
    <row r="44" spans="2:7">
      <c r="B44" s="44" t="s">
        <v>6</v>
      </c>
      <c r="C44" s="45" t="s">
        <v>52</v>
      </c>
      <c r="D44" s="145"/>
      <c r="E44" s="319"/>
    </row>
    <row r="45" spans="2:7" ht="13.5" thickBot="1">
      <c r="B45" s="46" t="s">
        <v>8</v>
      </c>
      <c r="C45" s="47" t="s">
        <v>53</v>
      </c>
      <c r="D45" s="147"/>
      <c r="E45" s="320">
        <v>2.5399999999999999E-2</v>
      </c>
    </row>
    <row r="46" spans="2:7">
      <c r="B46" s="41" t="s">
        <v>33</v>
      </c>
      <c r="C46" s="42" t="s">
        <v>54</v>
      </c>
      <c r="D46" s="149"/>
      <c r="E46" s="321"/>
    </row>
    <row r="47" spans="2:7">
      <c r="B47" s="44" t="s">
        <v>6</v>
      </c>
      <c r="C47" s="45" t="s">
        <v>52</v>
      </c>
      <c r="D47" s="145"/>
      <c r="E47" s="322"/>
    </row>
    <row r="48" spans="2:7">
      <c r="B48" s="44" t="s">
        <v>8</v>
      </c>
      <c r="C48" s="45" t="s">
        <v>55</v>
      </c>
      <c r="D48" s="145"/>
      <c r="E48" s="318">
        <v>79.64</v>
      </c>
    </row>
    <row r="49" spans="2:5">
      <c r="B49" s="44" t="s">
        <v>10</v>
      </c>
      <c r="C49" s="45" t="s">
        <v>56</v>
      </c>
      <c r="D49" s="145"/>
      <c r="E49" s="318">
        <v>119.5</v>
      </c>
    </row>
    <row r="50" spans="2:5" ht="13.5" thickBot="1">
      <c r="B50" s="46" t="s">
        <v>12</v>
      </c>
      <c r="C50" s="47" t="s">
        <v>53</v>
      </c>
      <c r="D50" s="147"/>
      <c r="E50" s="323">
        <v>117.29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D60+D65</f>
        <v>2.98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2.98</v>
      </c>
      <c r="E60" s="65">
        <f>D60/E20</f>
        <v>1</v>
      </c>
    </row>
    <row r="61" spans="2:5" ht="25.5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f>E11</f>
        <v>0</v>
      </c>
      <c r="E68" s="74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152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153">
        <f>D70/E20</f>
        <v>0</v>
      </c>
    </row>
    <row r="71" spans="2:5">
      <c r="B71" s="41" t="s">
        <v>86</v>
      </c>
      <c r="C71" s="42" t="s">
        <v>87</v>
      </c>
      <c r="D71" s="43">
        <f>D54+D68+D69-D70</f>
        <v>2.98</v>
      </c>
      <c r="E71" s="74">
        <f>E54+E68+E69-E70</f>
        <v>1</v>
      </c>
    </row>
    <row r="72" spans="2:5">
      <c r="B72" s="44" t="s">
        <v>6</v>
      </c>
      <c r="C72" s="45" t="s">
        <v>88</v>
      </c>
      <c r="D72" s="60">
        <f>D71</f>
        <v>2.98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>
  <dimension ref="A1:K49"/>
  <sheetViews>
    <sheetView zoomScaleNormal="100" workbookViewId="0">
      <selection activeCell="E14" sqref="E14"/>
    </sheetView>
  </sheetViews>
  <sheetFormatPr defaultRowHeight="12.75"/>
  <cols>
    <col min="3" max="3" width="13.85546875" customWidth="1"/>
    <col min="4" max="4" width="19" customWidth="1"/>
    <col min="5" max="5" width="16.7109375" customWidth="1"/>
    <col min="7" max="7" width="16" bestFit="1" customWidth="1"/>
    <col min="8" max="9" width="18.7109375" bestFit="1" customWidth="1"/>
    <col min="10" max="10" width="15.42578125" bestFit="1" customWidth="1"/>
    <col min="11" max="11" width="11.7109375" bestFit="1" customWidth="1"/>
  </cols>
  <sheetData>
    <row r="1" spans="1:10">
      <c r="A1" s="93"/>
      <c r="B1" s="94"/>
      <c r="C1" s="94" t="s">
        <v>117</v>
      </c>
      <c r="D1" s="95"/>
      <c r="E1" s="95"/>
      <c r="F1" s="95"/>
      <c r="G1" s="95"/>
      <c r="H1" s="94"/>
      <c r="I1" s="94"/>
      <c r="J1" s="93"/>
    </row>
    <row r="2" spans="1:10">
      <c r="A2" s="93"/>
      <c r="B2" s="94"/>
      <c r="C2" s="94" t="s">
        <v>118</v>
      </c>
      <c r="D2" s="95"/>
      <c r="E2" s="95"/>
      <c r="F2" s="95"/>
      <c r="G2" s="95"/>
      <c r="H2" s="94"/>
      <c r="I2" s="94"/>
      <c r="J2" s="93"/>
    </row>
    <row r="3" spans="1:10">
      <c r="A3" s="93"/>
      <c r="B3" s="94"/>
      <c r="C3" s="94" t="s">
        <v>119</v>
      </c>
      <c r="D3" s="95"/>
      <c r="E3" s="95"/>
      <c r="F3" s="95"/>
      <c r="G3" s="95"/>
      <c r="H3" s="94"/>
      <c r="I3" s="94"/>
      <c r="J3" s="93"/>
    </row>
    <row r="4" spans="1:10">
      <c r="A4" s="93"/>
      <c r="B4" s="94"/>
      <c r="C4" s="94" t="s">
        <v>120</v>
      </c>
      <c r="D4" s="95"/>
      <c r="E4" s="95"/>
      <c r="F4" s="95"/>
      <c r="G4" s="95"/>
      <c r="H4" s="94"/>
      <c r="I4" s="94"/>
      <c r="J4" s="93"/>
    </row>
    <row r="5" spans="1:10">
      <c r="A5" s="93"/>
      <c r="B5" s="94"/>
      <c r="C5" s="94" t="s">
        <v>243</v>
      </c>
      <c r="D5" s="95"/>
      <c r="E5" s="95"/>
      <c r="F5" s="95"/>
      <c r="G5" s="95"/>
      <c r="H5" s="94"/>
      <c r="I5" s="94"/>
      <c r="J5" s="93"/>
    </row>
    <row r="6" spans="1:10" ht="13.5" thickBot="1">
      <c r="A6" s="93"/>
      <c r="B6" s="94"/>
      <c r="C6" s="94"/>
      <c r="D6" s="95"/>
      <c r="E6" s="95"/>
      <c r="F6" s="95"/>
      <c r="G6" s="95"/>
      <c r="H6" s="94"/>
      <c r="I6" s="94"/>
      <c r="J6" s="93"/>
    </row>
    <row r="7" spans="1:10">
      <c r="A7" s="93"/>
      <c r="B7" s="96"/>
      <c r="C7" s="97"/>
      <c r="D7" s="98"/>
      <c r="E7" s="99"/>
      <c r="F7" s="100"/>
      <c r="G7" s="100"/>
      <c r="H7" s="101"/>
      <c r="I7" s="101"/>
      <c r="J7" s="93"/>
    </row>
    <row r="8" spans="1:10">
      <c r="A8" s="93"/>
      <c r="B8" s="102"/>
      <c r="C8" s="103"/>
      <c r="D8" s="104"/>
      <c r="E8" s="105"/>
      <c r="F8" s="100"/>
      <c r="G8" s="100"/>
      <c r="H8" s="101"/>
      <c r="I8" s="101"/>
      <c r="J8" s="93"/>
    </row>
    <row r="9" spans="1:10">
      <c r="A9" s="93"/>
      <c r="B9" s="102"/>
      <c r="C9" s="103"/>
      <c r="D9" s="104" t="s">
        <v>127</v>
      </c>
      <c r="E9" s="105" t="s">
        <v>136</v>
      </c>
      <c r="F9" s="100"/>
      <c r="G9" s="100"/>
      <c r="H9" s="101"/>
      <c r="I9" s="101"/>
      <c r="J9" s="93"/>
    </row>
    <row r="10" spans="1:10" ht="13.5" thickBot="1">
      <c r="A10" s="93"/>
      <c r="B10" s="106"/>
      <c r="C10" s="107"/>
      <c r="D10" s="108"/>
      <c r="E10" s="109"/>
      <c r="F10" s="100"/>
      <c r="G10" s="100"/>
      <c r="H10" s="101"/>
      <c r="I10" s="101"/>
      <c r="J10" s="93"/>
    </row>
    <row r="11" spans="1:10">
      <c r="A11" s="93"/>
      <c r="B11" s="102"/>
      <c r="C11" s="103"/>
      <c r="D11" s="104"/>
      <c r="E11" s="105"/>
      <c r="F11" s="100"/>
      <c r="G11" s="100"/>
      <c r="H11" s="101"/>
      <c r="I11" s="101"/>
      <c r="J11" s="93"/>
    </row>
    <row r="12" spans="1:10">
      <c r="A12" s="93"/>
      <c r="B12" s="102"/>
      <c r="C12" s="103"/>
      <c r="D12" s="110"/>
      <c r="E12" s="111"/>
      <c r="F12" s="100"/>
      <c r="G12" s="100"/>
      <c r="H12" s="101"/>
      <c r="I12" s="101"/>
      <c r="J12" s="93"/>
    </row>
    <row r="13" spans="1:10">
      <c r="A13" s="93"/>
      <c r="B13" s="112" t="s">
        <v>121</v>
      </c>
      <c r="C13" s="113"/>
      <c r="D13" s="114">
        <v>394637753.69999999</v>
      </c>
      <c r="E13" s="115">
        <v>522941885.25999999</v>
      </c>
      <c r="F13" s="100"/>
      <c r="G13" s="212"/>
      <c r="I13" s="100"/>
      <c r="J13" s="93"/>
    </row>
    <row r="14" spans="1:10">
      <c r="A14" s="93"/>
      <c r="B14" s="112"/>
      <c r="C14" s="113"/>
      <c r="D14" s="116"/>
      <c r="E14" s="117"/>
      <c r="F14" s="100"/>
      <c r="G14" s="118"/>
      <c r="H14" s="100"/>
      <c r="I14" s="119"/>
      <c r="J14" s="93"/>
    </row>
    <row r="15" spans="1:10">
      <c r="A15" s="93"/>
      <c r="B15" s="112"/>
      <c r="C15" s="113"/>
      <c r="D15" s="116"/>
      <c r="E15" s="117"/>
      <c r="F15" s="100"/>
      <c r="G15" s="118"/>
      <c r="H15" s="101"/>
      <c r="I15" s="100"/>
      <c r="J15" s="93"/>
    </row>
    <row r="16" spans="1:10" ht="13.5" thickBot="1">
      <c r="A16" s="93"/>
      <c r="B16" s="112"/>
      <c r="C16" s="113"/>
      <c r="D16" s="116"/>
      <c r="E16" s="117"/>
      <c r="F16" s="100"/>
      <c r="G16" s="100"/>
      <c r="I16" s="119"/>
      <c r="J16" s="93"/>
    </row>
    <row r="17" spans="1:11">
      <c r="A17" s="93"/>
      <c r="B17" s="120"/>
      <c r="C17" s="121"/>
      <c r="D17" s="122"/>
      <c r="E17" s="123"/>
      <c r="F17" s="93"/>
      <c r="G17" s="211"/>
      <c r="H17" s="93"/>
      <c r="I17" s="93"/>
      <c r="J17" s="93"/>
    </row>
    <row r="18" spans="1:11">
      <c r="A18" s="93"/>
      <c r="B18" s="112" t="s">
        <v>122</v>
      </c>
      <c r="C18" s="113"/>
      <c r="D18" s="273">
        <f>SUM('Fundusz Gwarantowany:Quercus T'!D33)</f>
        <v>43108663.729999989</v>
      </c>
      <c r="E18" s="274">
        <f>SUM('Fundusz Gwarantowany:Quercus OK'!E33)</f>
        <v>35773292.01000002</v>
      </c>
      <c r="F18" s="93"/>
      <c r="G18" s="212"/>
      <c r="H18" s="207"/>
      <c r="I18" s="208"/>
      <c r="J18" s="207"/>
      <c r="K18" s="154"/>
    </row>
    <row r="19" spans="1:11">
      <c r="A19" s="93"/>
      <c r="B19" s="112"/>
      <c r="C19" s="113"/>
      <c r="D19" s="116"/>
      <c r="E19" s="117"/>
      <c r="F19" s="93"/>
      <c r="G19" s="212"/>
      <c r="H19" s="93"/>
      <c r="I19" s="208"/>
      <c r="J19" s="93"/>
    </row>
    <row r="20" spans="1:11" ht="13.5" thickBot="1">
      <c r="A20" s="93"/>
      <c r="B20" s="124"/>
      <c r="C20" s="125"/>
      <c r="D20" s="126"/>
      <c r="E20" s="127"/>
      <c r="F20" s="93"/>
      <c r="G20" s="93"/>
      <c r="H20" s="93"/>
      <c r="I20" s="93"/>
      <c r="J20" s="93"/>
    </row>
    <row r="21" spans="1:11">
      <c r="A21" s="93"/>
      <c r="B21" s="112"/>
      <c r="C21" s="113"/>
      <c r="D21" s="116"/>
      <c r="E21" s="117"/>
      <c r="F21" s="93"/>
      <c r="G21" s="93"/>
      <c r="H21" s="93"/>
      <c r="I21" s="93"/>
      <c r="J21" s="93"/>
    </row>
    <row r="22" spans="1:11">
      <c r="A22" s="93"/>
      <c r="B22" s="112"/>
      <c r="C22" s="113"/>
      <c r="D22" s="116"/>
      <c r="E22" s="117"/>
      <c r="F22" s="93"/>
      <c r="G22" s="93"/>
      <c r="H22" s="93"/>
      <c r="I22" s="209"/>
      <c r="J22" s="93"/>
    </row>
    <row r="23" spans="1:11">
      <c r="A23" s="93"/>
      <c r="B23" s="112" t="s">
        <v>123</v>
      </c>
      <c r="C23" s="113"/>
      <c r="D23" s="116">
        <f>D13-D18</f>
        <v>351529089.97000003</v>
      </c>
      <c r="E23" s="117">
        <f>E13-E18</f>
        <v>487168593.25</v>
      </c>
      <c r="F23" s="93"/>
      <c r="G23" s="212"/>
      <c r="H23" s="93"/>
      <c r="I23" s="208"/>
      <c r="J23" s="208"/>
      <c r="K23" s="210"/>
    </row>
    <row r="24" spans="1:11">
      <c r="A24" s="93"/>
      <c r="B24" s="102"/>
      <c r="C24" s="103"/>
      <c r="D24" s="110"/>
      <c r="E24" s="111"/>
      <c r="F24" s="93"/>
      <c r="G24" s="93"/>
      <c r="H24" s="93"/>
      <c r="I24" s="208"/>
      <c r="J24" s="208"/>
      <c r="K24" s="210"/>
    </row>
    <row r="25" spans="1:11">
      <c r="A25" s="93"/>
      <c r="B25" s="102"/>
      <c r="C25" s="103"/>
      <c r="D25" s="110"/>
      <c r="E25" s="111"/>
      <c r="F25" s="93"/>
      <c r="G25" s="93"/>
      <c r="H25" s="93"/>
      <c r="I25" s="93"/>
      <c r="J25" s="93"/>
    </row>
    <row r="26" spans="1:11" ht="13.5" thickBot="1">
      <c r="A26" s="93"/>
      <c r="B26" s="106"/>
      <c r="C26" s="107"/>
      <c r="D26" s="128"/>
      <c r="E26" s="129"/>
      <c r="F26" s="93"/>
      <c r="G26" s="93"/>
      <c r="H26" s="93"/>
      <c r="I26" s="93"/>
      <c r="J26" s="93"/>
    </row>
    <row r="30" spans="1:11">
      <c r="H30" s="210"/>
      <c r="I30" s="210"/>
      <c r="J30" s="154"/>
    </row>
    <row r="31" spans="1:11">
      <c r="H31" s="210"/>
      <c r="I31" s="210"/>
    </row>
    <row r="32" spans="1:11">
      <c r="H32" s="210"/>
      <c r="I32" s="210"/>
    </row>
    <row r="33" spans="4:8">
      <c r="H33" s="154"/>
    </row>
    <row r="38" spans="4:8">
      <c r="E38" s="210"/>
    </row>
    <row r="39" spans="4:8">
      <c r="E39" s="210"/>
    </row>
    <row r="40" spans="4:8">
      <c r="E40" s="210"/>
    </row>
    <row r="41" spans="4:8">
      <c r="E41" s="210"/>
    </row>
    <row r="42" spans="4:8">
      <c r="E42" s="210"/>
    </row>
    <row r="43" spans="4:8">
      <c r="E43" s="210"/>
    </row>
    <row r="44" spans="4:8">
      <c r="E44" s="210"/>
    </row>
    <row r="45" spans="4:8">
      <c r="D45" s="210"/>
      <c r="E45" s="210"/>
    </row>
    <row r="46" spans="4:8">
      <c r="E46" s="210"/>
    </row>
    <row r="48" spans="4:8">
      <c r="E48" s="210"/>
    </row>
    <row r="49" spans="5:5">
      <c r="E49" s="210"/>
    </row>
  </sheetData>
  <phoneticPr fontId="11" type="noConversion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H43" sqref="H43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3.85546875" customWidth="1"/>
    <col min="7" max="7" width="12.7109375" bestFit="1" customWidth="1"/>
    <col min="8" max="8" width="14.14062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124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27740648.239999998</v>
      </c>
      <c r="E9" s="27">
        <f>E10+E11+E12+E13</f>
        <v>22455628.710000001</v>
      </c>
    </row>
    <row r="10" spans="2:5">
      <c r="B10" s="15" t="s">
        <v>6</v>
      </c>
      <c r="C10" s="155" t="s">
        <v>7</v>
      </c>
      <c r="D10" s="17">
        <v>22278543.34</v>
      </c>
      <c r="E10" s="300">
        <f>19813939.97+2579765.64</f>
        <v>22393705.609999999</v>
      </c>
    </row>
    <row r="11" spans="2:5">
      <c r="B11" s="15" t="s">
        <v>8</v>
      </c>
      <c r="C11" s="155" t="s">
        <v>9</v>
      </c>
      <c r="D11" s="17">
        <v>3796954.31</v>
      </c>
      <c r="E11" s="300">
        <v>266.18</v>
      </c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>
        <f>D14</f>
        <v>1665150.59</v>
      </c>
      <c r="E13" s="300">
        <f>E14</f>
        <v>61656.92</v>
      </c>
    </row>
    <row r="14" spans="2:5">
      <c r="B14" s="15" t="s">
        <v>14</v>
      </c>
      <c r="C14" s="155" t="s">
        <v>15</v>
      </c>
      <c r="D14" s="17">
        <v>1665150.59</v>
      </c>
      <c r="E14" s="300">
        <v>61656.92</v>
      </c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D17+D18+D19</f>
        <v>1432865.56</v>
      </c>
      <c r="E16" s="27">
        <f>E17+E18+E19</f>
        <v>213098.69</v>
      </c>
    </row>
    <row r="17" spans="2:8">
      <c r="B17" s="15" t="s">
        <v>6</v>
      </c>
      <c r="C17" s="155" t="s">
        <v>15</v>
      </c>
      <c r="D17" s="83">
        <v>1432865.56</v>
      </c>
      <c r="E17" s="303">
        <v>213098.69</v>
      </c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26307782.68</v>
      </c>
      <c r="E20" s="138">
        <f>E9-E16</f>
        <v>22242530.02</v>
      </c>
      <c r="F20" s="154"/>
    </row>
    <row r="21" spans="2:8" ht="13.5" thickBot="1">
      <c r="B21" s="3"/>
      <c r="C21" s="21"/>
      <c r="D21" s="22"/>
      <c r="E21" s="22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64" t="s">
        <v>127</v>
      </c>
      <c r="E23" s="216" t="s">
        <v>136</v>
      </c>
    </row>
    <row r="24" spans="2:8" ht="13.5" thickBot="1">
      <c r="B24" s="25" t="s">
        <v>24</v>
      </c>
      <c r="C24" s="26" t="s">
        <v>25</v>
      </c>
      <c r="D24" s="166">
        <v>785735.37</v>
      </c>
      <c r="E24" s="167">
        <f>D20</f>
        <v>26307782.68</v>
      </c>
    </row>
    <row r="25" spans="2:8">
      <c r="B25" s="25" t="s">
        <v>26</v>
      </c>
      <c r="C25" s="26" t="s">
        <v>27</v>
      </c>
      <c r="D25" s="166">
        <v>25638735.43</v>
      </c>
      <c r="E25" s="233">
        <v>-4451094.7700000014</v>
      </c>
      <c r="F25" s="210"/>
      <c r="G25" s="210"/>
      <c r="H25" s="210"/>
    </row>
    <row r="26" spans="2:8">
      <c r="B26" s="28" t="s">
        <v>28</v>
      </c>
      <c r="C26" s="29" t="s">
        <v>29</v>
      </c>
      <c r="D26" s="168">
        <v>26122087.559999999</v>
      </c>
      <c r="E26" s="234">
        <v>6983070.6699999999</v>
      </c>
      <c r="F26" s="210"/>
      <c r="G26" s="210"/>
      <c r="H26" s="210"/>
    </row>
    <row r="27" spans="2:8">
      <c r="B27" s="30" t="s">
        <v>6</v>
      </c>
      <c r="C27" s="16" t="s">
        <v>30</v>
      </c>
      <c r="D27" s="169">
        <v>25971666.469999999</v>
      </c>
      <c r="E27" s="235">
        <v>6177977.1699999999</v>
      </c>
      <c r="F27" s="210"/>
      <c r="G27" s="210"/>
      <c r="H27" s="210"/>
    </row>
    <row r="28" spans="2:8">
      <c r="B28" s="30" t="s">
        <v>8</v>
      </c>
      <c r="C28" s="16" t="s">
        <v>31</v>
      </c>
      <c r="D28" s="169"/>
      <c r="E28" s="235"/>
      <c r="F28" s="210"/>
      <c r="G28" s="210"/>
      <c r="H28" s="210"/>
    </row>
    <row r="29" spans="2:8">
      <c r="B29" s="30" t="s">
        <v>10</v>
      </c>
      <c r="C29" s="16" t="s">
        <v>32</v>
      </c>
      <c r="D29" s="169">
        <v>150421.09</v>
      </c>
      <c r="E29" s="235">
        <v>805093.5</v>
      </c>
      <c r="F29" s="210"/>
      <c r="G29" s="210"/>
      <c r="H29" s="210"/>
    </row>
    <row r="30" spans="2:8">
      <c r="B30" s="28" t="s">
        <v>33</v>
      </c>
      <c r="C30" s="31" t="s">
        <v>34</v>
      </c>
      <c r="D30" s="168">
        <v>483352.13</v>
      </c>
      <c r="E30" s="234">
        <v>11434165.440000001</v>
      </c>
      <c r="F30" s="210"/>
      <c r="G30" s="210"/>
      <c r="H30" s="210"/>
    </row>
    <row r="31" spans="2:8">
      <c r="B31" s="30" t="s">
        <v>6</v>
      </c>
      <c r="C31" s="16" t="s">
        <v>35</v>
      </c>
      <c r="D31" s="169">
        <v>241717.97</v>
      </c>
      <c r="E31" s="235">
        <v>1341757.81</v>
      </c>
      <c r="F31" s="210"/>
      <c r="G31" s="210"/>
      <c r="H31" s="210"/>
    </row>
    <row r="32" spans="2:8">
      <c r="B32" s="30" t="s">
        <v>8</v>
      </c>
      <c r="C32" s="16" t="s">
        <v>36</v>
      </c>
      <c r="D32" s="169"/>
      <c r="E32" s="235"/>
      <c r="F32" s="210"/>
      <c r="G32" s="210"/>
      <c r="H32" s="210"/>
    </row>
    <row r="33" spans="2:8">
      <c r="B33" s="30" t="s">
        <v>10</v>
      </c>
      <c r="C33" s="16" t="s">
        <v>37</v>
      </c>
      <c r="D33" s="169">
        <v>83149.489999999991</v>
      </c>
      <c r="E33" s="235">
        <v>109722.64</v>
      </c>
      <c r="F33" s="210"/>
      <c r="G33" s="210"/>
      <c r="H33" s="210"/>
    </row>
    <row r="34" spans="2:8">
      <c r="B34" s="30" t="s">
        <v>12</v>
      </c>
      <c r="C34" s="16" t="s">
        <v>38</v>
      </c>
      <c r="D34" s="169"/>
      <c r="E34" s="235"/>
      <c r="F34" s="210"/>
      <c r="G34" s="210"/>
      <c r="H34" s="210"/>
    </row>
    <row r="35" spans="2:8" ht="25.5">
      <c r="B35" s="30" t="s">
        <v>39</v>
      </c>
      <c r="C35" s="16" t="s">
        <v>40</v>
      </c>
      <c r="D35" s="169">
        <v>61517.729999999996</v>
      </c>
      <c r="E35" s="235">
        <v>429058.76</v>
      </c>
      <c r="F35" s="210"/>
      <c r="G35" s="210"/>
      <c r="H35" s="210"/>
    </row>
    <row r="36" spans="2:8">
      <c r="B36" s="30" t="s">
        <v>41</v>
      </c>
      <c r="C36" s="16" t="s">
        <v>42</v>
      </c>
      <c r="D36" s="169"/>
      <c r="E36" s="235"/>
      <c r="F36" s="210"/>
      <c r="G36" s="210"/>
      <c r="H36" s="210"/>
    </row>
    <row r="37" spans="2:8" ht="13.5" thickBot="1">
      <c r="B37" s="32" t="s">
        <v>43</v>
      </c>
      <c r="C37" s="33" t="s">
        <v>44</v>
      </c>
      <c r="D37" s="169">
        <v>96966.94</v>
      </c>
      <c r="E37" s="230">
        <v>9553626.2300000004</v>
      </c>
      <c r="F37" s="210"/>
      <c r="G37" s="210"/>
      <c r="H37" s="210"/>
    </row>
    <row r="38" spans="2:8">
      <c r="B38" s="25" t="s">
        <v>45</v>
      </c>
      <c r="C38" s="26" t="s">
        <v>46</v>
      </c>
      <c r="D38" s="166">
        <v>-116688.12</v>
      </c>
      <c r="E38" s="27">
        <v>385842.11</v>
      </c>
    </row>
    <row r="39" spans="2:8" ht="13.5" thickBot="1">
      <c r="B39" s="34" t="s">
        <v>47</v>
      </c>
      <c r="C39" s="35" t="s">
        <v>48</v>
      </c>
      <c r="D39" s="170">
        <v>26307782.68</v>
      </c>
      <c r="E39" s="217">
        <f>E24+E25+E38</f>
        <v>22242530.019999996</v>
      </c>
      <c r="F39" s="210"/>
    </row>
    <row r="40" spans="2:8" ht="13.5" thickBot="1">
      <c r="B40" s="36"/>
      <c r="C40" s="37"/>
      <c r="D40" s="177"/>
      <c r="E40" s="38"/>
    </row>
    <row r="41" spans="2:8" ht="16.5" thickBot="1">
      <c r="B41" s="5"/>
      <c r="C41" s="39" t="s">
        <v>49</v>
      </c>
      <c r="D41" s="178"/>
      <c r="E41" s="8"/>
    </row>
    <row r="42" spans="2:8" ht="13.5" thickBot="1">
      <c r="B42" s="9"/>
      <c r="C42" s="40" t="s">
        <v>50</v>
      </c>
      <c r="D42" s="164" t="s">
        <v>127</v>
      </c>
      <c r="E42" s="216" t="s">
        <v>136</v>
      </c>
    </row>
    <row r="43" spans="2:8">
      <c r="B43" s="41" t="s">
        <v>28</v>
      </c>
      <c r="C43" s="85" t="s">
        <v>51</v>
      </c>
      <c r="D43" s="179"/>
      <c r="E43" s="78"/>
    </row>
    <row r="44" spans="2:8">
      <c r="B44" s="44" t="s">
        <v>6</v>
      </c>
      <c r="C44" s="86" t="s">
        <v>52</v>
      </c>
      <c r="D44" s="180">
        <v>6622.9263000000001</v>
      </c>
      <c r="E44" s="299">
        <v>201244.99100000001</v>
      </c>
    </row>
    <row r="45" spans="2:8" ht="13.5" thickBot="1">
      <c r="B45" s="46" t="s">
        <v>8</v>
      </c>
      <c r="C45" s="87" t="s">
        <v>53</v>
      </c>
      <c r="D45" s="181">
        <v>201244.99100000001</v>
      </c>
      <c r="E45" s="310">
        <v>166761.4498</v>
      </c>
    </row>
    <row r="46" spans="2:8">
      <c r="B46" s="41" t="s">
        <v>33</v>
      </c>
      <c r="C46" s="85" t="s">
        <v>54</v>
      </c>
      <c r="D46" s="182"/>
      <c r="E46" s="311"/>
    </row>
    <row r="47" spans="2:8">
      <c r="B47" s="44" t="s">
        <v>6</v>
      </c>
      <c r="C47" s="86" t="s">
        <v>52</v>
      </c>
      <c r="D47" s="180">
        <v>118.6387</v>
      </c>
      <c r="E47" s="312">
        <v>130.7252</v>
      </c>
    </row>
    <row r="48" spans="2:8">
      <c r="B48" s="44" t="s">
        <v>8</v>
      </c>
      <c r="C48" s="86" t="s">
        <v>55</v>
      </c>
      <c r="D48" s="180">
        <v>117.8907</v>
      </c>
      <c r="E48" s="318">
        <v>127.6407</v>
      </c>
    </row>
    <row r="49" spans="2:5">
      <c r="B49" s="44" t="s">
        <v>10</v>
      </c>
      <c r="C49" s="86" t="s">
        <v>56</v>
      </c>
      <c r="D49" s="180">
        <v>134.42410000000001</v>
      </c>
      <c r="E49" s="318">
        <v>134.47569999999999</v>
      </c>
    </row>
    <row r="50" spans="2:5" ht="13.5" thickBot="1">
      <c r="B50" s="46" t="s">
        <v>12</v>
      </c>
      <c r="C50" s="87" t="s">
        <v>53</v>
      </c>
      <c r="D50" s="181">
        <v>130.72515519000001</v>
      </c>
      <c r="E50" s="314">
        <v>133.37932745653001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22393705.609999999</v>
      </c>
      <c r="E54" s="55">
        <f>E60+E65</f>
        <v>1.0067966903883714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v>19813939.969999999</v>
      </c>
      <c r="E60" s="65">
        <f>D60/E20</f>
        <v>0.89081322817969599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2579765.64</v>
      </c>
      <c r="E65" s="61">
        <f>D65/E20</f>
        <v>0.11598346220867549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f>E11</f>
        <v>266.18</v>
      </c>
      <c r="E68" s="88">
        <f>D68/E20</f>
        <v>1.1967163796594036E-5</v>
      </c>
    </row>
    <row r="69" spans="2:5" ht="13.5" thickBot="1">
      <c r="B69" s="41" t="s">
        <v>82</v>
      </c>
      <c r="C69" s="42" t="s">
        <v>83</v>
      </c>
      <c r="D69" s="43">
        <f>E13</f>
        <v>61656.92</v>
      </c>
      <c r="E69" s="55">
        <f>D69/E20</f>
        <v>2.7720281795532899E-3</v>
      </c>
    </row>
    <row r="70" spans="2:5" ht="13.5" thickBot="1">
      <c r="B70" s="41" t="s">
        <v>84</v>
      </c>
      <c r="C70" s="42" t="s">
        <v>85</v>
      </c>
      <c r="D70" s="43">
        <f>E16</f>
        <v>213098.69</v>
      </c>
      <c r="E70" s="55">
        <f>D70/E20</f>
        <v>9.5806857317214493E-3</v>
      </c>
    </row>
    <row r="71" spans="2:5">
      <c r="B71" s="41" t="s">
        <v>86</v>
      </c>
      <c r="C71" s="42" t="s">
        <v>87</v>
      </c>
      <c r="D71" s="43">
        <f>D54+D69+D68-D70</f>
        <v>22242530.02</v>
      </c>
      <c r="E71" s="74">
        <f>E54+E69+E68-E70</f>
        <v>0.99999999999999989</v>
      </c>
    </row>
    <row r="72" spans="2:5">
      <c r="B72" s="44" t="s">
        <v>6</v>
      </c>
      <c r="C72" s="45" t="s">
        <v>88</v>
      </c>
      <c r="D72" s="60">
        <f>D71</f>
        <v>22242530.02</v>
      </c>
      <c r="E72" s="61">
        <f>E71</f>
        <v>0.99999999999999989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94488188976377963" right="0.74803149606299213" top="0.55118110236220474" bottom="0.47244094488188981" header="0.51181102362204722" footer="0.51181102362204722"/>
  <pageSetup paperSize="9" scale="7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G35" sqref="G35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2.5703125" customWidth="1"/>
    <col min="7" max="8" width="11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116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15342455.060000001</v>
      </c>
      <c r="E9" s="27">
        <f>E10+E11+E12+E13</f>
        <v>13634995.640000001</v>
      </c>
    </row>
    <row r="10" spans="2:5">
      <c r="B10" s="15" t="s">
        <v>6</v>
      </c>
      <c r="C10" s="155" t="s">
        <v>7</v>
      </c>
      <c r="D10" s="17">
        <v>13788855.68</v>
      </c>
      <c r="E10" s="300">
        <f>12820295.77+799710.55</f>
        <v>13620006.32</v>
      </c>
    </row>
    <row r="11" spans="2:5">
      <c r="B11" s="15" t="s">
        <v>8</v>
      </c>
      <c r="C11" s="155" t="s">
        <v>9</v>
      </c>
      <c r="D11" s="17">
        <v>767493.98</v>
      </c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>
        <f>D14</f>
        <v>786105.4</v>
      </c>
      <c r="E13" s="300">
        <f>E14</f>
        <v>14989.32</v>
      </c>
    </row>
    <row r="14" spans="2:5">
      <c r="B14" s="15" t="s">
        <v>14</v>
      </c>
      <c r="C14" s="155" t="s">
        <v>15</v>
      </c>
      <c r="D14" s="17">
        <v>786105.4</v>
      </c>
      <c r="E14" s="300">
        <v>14989.32</v>
      </c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D17+D18+D19</f>
        <v>758100.82</v>
      </c>
      <c r="E16" s="27">
        <f>E17+E18+E19</f>
        <v>3154.53</v>
      </c>
    </row>
    <row r="17" spans="2:8">
      <c r="B17" s="15" t="s">
        <v>6</v>
      </c>
      <c r="C17" s="155" t="s">
        <v>15</v>
      </c>
      <c r="D17" s="83">
        <v>758100.82</v>
      </c>
      <c r="E17" s="303">
        <v>3154.53</v>
      </c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14584354.24</v>
      </c>
      <c r="E20" s="138">
        <f>E9-E16</f>
        <v>13631841.110000001</v>
      </c>
      <c r="F20" s="154"/>
    </row>
    <row r="21" spans="2:8" ht="13.5" thickBot="1">
      <c r="B21" s="3"/>
      <c r="C21" s="21"/>
      <c r="D21" s="22"/>
      <c r="E21" s="22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64" t="s">
        <v>127</v>
      </c>
      <c r="E23" s="216" t="s">
        <v>136</v>
      </c>
    </row>
    <row r="24" spans="2:8" ht="13.5" thickBot="1">
      <c r="B24" s="25" t="s">
        <v>24</v>
      </c>
      <c r="C24" s="26" t="s">
        <v>25</v>
      </c>
      <c r="D24" s="166">
        <v>628163.9</v>
      </c>
      <c r="E24" s="167">
        <f>D20</f>
        <v>14584354.24</v>
      </c>
    </row>
    <row r="25" spans="2:8">
      <c r="B25" s="25" t="s">
        <v>26</v>
      </c>
      <c r="C25" s="26" t="s">
        <v>27</v>
      </c>
      <c r="D25" s="166">
        <v>14105336.970000001</v>
      </c>
      <c r="E25" s="233">
        <v>-484044.34999999963</v>
      </c>
      <c r="G25" s="210"/>
      <c r="H25" s="210"/>
    </row>
    <row r="26" spans="2:8">
      <c r="B26" s="28" t="s">
        <v>28</v>
      </c>
      <c r="C26" s="29" t="s">
        <v>29</v>
      </c>
      <c r="D26" s="168">
        <v>14332313.23</v>
      </c>
      <c r="E26" s="234">
        <v>6218902.25</v>
      </c>
      <c r="G26" s="210"/>
      <c r="H26" s="210"/>
    </row>
    <row r="27" spans="2:8">
      <c r="B27" s="30" t="s">
        <v>6</v>
      </c>
      <c r="C27" s="16" t="s">
        <v>30</v>
      </c>
      <c r="D27" s="169">
        <v>14202522.960000001</v>
      </c>
      <c r="E27" s="235">
        <v>5501047.5600000005</v>
      </c>
      <c r="G27" s="210"/>
      <c r="H27" s="210"/>
    </row>
    <row r="28" spans="2:8">
      <c r="B28" s="30" t="s">
        <v>8</v>
      </c>
      <c r="C28" s="16" t="s">
        <v>31</v>
      </c>
      <c r="D28" s="169"/>
      <c r="E28" s="235"/>
      <c r="G28" s="210"/>
      <c r="H28" s="210"/>
    </row>
    <row r="29" spans="2:8">
      <c r="B29" s="30" t="s">
        <v>10</v>
      </c>
      <c r="C29" s="16" t="s">
        <v>32</v>
      </c>
      <c r="D29" s="169">
        <v>129790.27</v>
      </c>
      <c r="E29" s="235">
        <v>717854.69</v>
      </c>
      <c r="G29" s="210"/>
      <c r="H29" s="210"/>
    </row>
    <row r="30" spans="2:8">
      <c r="B30" s="28" t="s">
        <v>33</v>
      </c>
      <c r="C30" s="31" t="s">
        <v>34</v>
      </c>
      <c r="D30" s="168">
        <v>226976.26</v>
      </c>
      <c r="E30" s="234">
        <v>6702946.5999999996</v>
      </c>
      <c r="G30" s="210"/>
      <c r="H30" s="210"/>
    </row>
    <row r="31" spans="2:8">
      <c r="B31" s="30" t="s">
        <v>6</v>
      </c>
      <c r="C31" s="16" t="s">
        <v>35</v>
      </c>
      <c r="D31" s="169">
        <v>132158.73000000001</v>
      </c>
      <c r="E31" s="235">
        <v>1767716.7699999998</v>
      </c>
      <c r="G31" s="210"/>
      <c r="H31" s="210"/>
    </row>
    <row r="32" spans="2:8">
      <c r="B32" s="30" t="s">
        <v>8</v>
      </c>
      <c r="C32" s="16" t="s">
        <v>36</v>
      </c>
      <c r="D32" s="169"/>
      <c r="E32" s="235"/>
      <c r="G32" s="210"/>
      <c r="H32" s="210"/>
    </row>
    <row r="33" spans="2:8">
      <c r="B33" s="30" t="s">
        <v>10</v>
      </c>
      <c r="C33" s="16" t="s">
        <v>37</v>
      </c>
      <c r="D33" s="169">
        <v>44673.409999999996</v>
      </c>
      <c r="E33" s="235">
        <v>127287.04000000001</v>
      </c>
      <c r="G33" s="210"/>
      <c r="H33" s="210"/>
    </row>
    <row r="34" spans="2:8">
      <c r="B34" s="30" t="s">
        <v>12</v>
      </c>
      <c r="C34" s="16" t="s">
        <v>38</v>
      </c>
      <c r="D34" s="169"/>
      <c r="E34" s="235"/>
      <c r="G34" s="210"/>
      <c r="H34" s="210"/>
    </row>
    <row r="35" spans="2:8" ht="25.5">
      <c r="B35" s="30" t="s">
        <v>39</v>
      </c>
      <c r="C35" s="16" t="s">
        <v>40</v>
      </c>
      <c r="D35" s="169">
        <v>42556.380000000005</v>
      </c>
      <c r="E35" s="235">
        <v>258468.76</v>
      </c>
      <c r="G35" s="210"/>
      <c r="H35" s="210"/>
    </row>
    <row r="36" spans="2:8">
      <c r="B36" s="30" t="s">
        <v>41</v>
      </c>
      <c r="C36" s="16" t="s">
        <v>42</v>
      </c>
      <c r="D36" s="169"/>
      <c r="E36" s="235"/>
      <c r="G36" s="210"/>
      <c r="H36" s="210"/>
    </row>
    <row r="37" spans="2:8" ht="13.5" thickBot="1">
      <c r="B37" s="32" t="s">
        <v>43</v>
      </c>
      <c r="C37" s="33" t="s">
        <v>44</v>
      </c>
      <c r="D37" s="169">
        <v>7587.74</v>
      </c>
      <c r="E37" s="235">
        <v>4549474.0299999993</v>
      </c>
      <c r="G37" s="210"/>
      <c r="H37" s="210"/>
    </row>
    <row r="38" spans="2:8">
      <c r="B38" s="25" t="s">
        <v>45</v>
      </c>
      <c r="C38" s="26" t="s">
        <v>46</v>
      </c>
      <c r="D38" s="166">
        <v>-149146.63</v>
      </c>
      <c r="E38" s="27">
        <v>-468468.78</v>
      </c>
    </row>
    <row r="39" spans="2:8" ht="13.5" thickBot="1">
      <c r="B39" s="34" t="s">
        <v>47</v>
      </c>
      <c r="C39" s="35" t="s">
        <v>48</v>
      </c>
      <c r="D39" s="170">
        <v>14584354.24</v>
      </c>
      <c r="E39" s="217">
        <f>E24+E25+E38</f>
        <v>13631841.110000001</v>
      </c>
      <c r="F39" s="210"/>
    </row>
    <row r="40" spans="2:8" ht="13.5" thickBot="1">
      <c r="B40" s="36"/>
      <c r="C40" s="37"/>
      <c r="D40" s="177"/>
      <c r="E40" s="38"/>
    </row>
    <row r="41" spans="2:8" ht="16.5" thickBot="1">
      <c r="B41" s="5"/>
      <c r="C41" s="39" t="s">
        <v>49</v>
      </c>
      <c r="D41" s="178"/>
      <c r="E41" s="8"/>
    </row>
    <row r="42" spans="2:8" ht="13.5" thickBot="1">
      <c r="B42" s="9"/>
      <c r="C42" s="40" t="s">
        <v>50</v>
      </c>
      <c r="D42" s="164" t="s">
        <v>127</v>
      </c>
      <c r="E42" s="216" t="s">
        <v>136</v>
      </c>
    </row>
    <row r="43" spans="2:8">
      <c r="B43" s="41" t="s">
        <v>28</v>
      </c>
      <c r="C43" s="85" t="s">
        <v>51</v>
      </c>
      <c r="D43" s="179"/>
      <c r="E43" s="78"/>
    </row>
    <row r="44" spans="2:8">
      <c r="B44" s="44" t="s">
        <v>6</v>
      </c>
      <c r="C44" s="86" t="s">
        <v>52</v>
      </c>
      <c r="D44" s="180">
        <v>5462.0857999999998</v>
      </c>
      <c r="E44" s="299">
        <v>113045.1781</v>
      </c>
    </row>
    <row r="45" spans="2:8" ht="13.5" thickBot="1">
      <c r="B45" s="46" t="s">
        <v>8</v>
      </c>
      <c r="C45" s="87" t="s">
        <v>53</v>
      </c>
      <c r="D45" s="181">
        <v>113045.1781</v>
      </c>
      <c r="E45" s="310">
        <v>109168.8523</v>
      </c>
    </row>
    <row r="46" spans="2:8">
      <c r="B46" s="41" t="s">
        <v>33</v>
      </c>
      <c r="C46" s="85" t="s">
        <v>54</v>
      </c>
      <c r="D46" s="182"/>
      <c r="E46" s="311"/>
    </row>
    <row r="47" spans="2:8">
      <c r="B47" s="44" t="s">
        <v>6</v>
      </c>
      <c r="C47" s="86" t="s">
        <v>52</v>
      </c>
      <c r="D47" s="180">
        <v>115.0044</v>
      </c>
      <c r="E47" s="312">
        <v>129.01349999999999</v>
      </c>
    </row>
    <row r="48" spans="2:8">
      <c r="B48" s="44" t="s">
        <v>8</v>
      </c>
      <c r="C48" s="86" t="s">
        <v>55</v>
      </c>
      <c r="D48" s="180">
        <v>110.6178</v>
      </c>
      <c r="E48" s="318">
        <v>121.1181</v>
      </c>
    </row>
    <row r="49" spans="2:5">
      <c r="B49" s="44" t="s">
        <v>10</v>
      </c>
      <c r="C49" s="86" t="s">
        <v>56</v>
      </c>
      <c r="D49" s="180">
        <v>134.47239999999999</v>
      </c>
      <c r="E49" s="318">
        <v>133.64750000000001</v>
      </c>
    </row>
    <row r="50" spans="2:5" ht="13.5" thickBot="1">
      <c r="B50" s="46" t="s">
        <v>12</v>
      </c>
      <c r="C50" s="87" t="s">
        <v>53</v>
      </c>
      <c r="D50" s="181">
        <v>129.01350137</v>
      </c>
      <c r="E50" s="314">
        <v>124.869326944458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13620006.32</v>
      </c>
      <c r="E54" s="55">
        <f>E60+E65</f>
        <v>0.99913182746890139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v>12820295.77</v>
      </c>
      <c r="E60" s="65">
        <f>D60/E20</f>
        <v>0.9404669308091721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799710.55</v>
      </c>
      <c r="E65" s="61">
        <f>D65/E20</f>
        <v>5.8664896659729328E-2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14989.32</v>
      </c>
      <c r="E69" s="55">
        <f>D69/E20</f>
        <v>1.0995814783231433E-3</v>
      </c>
    </row>
    <row r="70" spans="2:5" ht="13.5" thickBot="1">
      <c r="B70" s="41" t="s">
        <v>84</v>
      </c>
      <c r="C70" s="42" t="s">
        <v>85</v>
      </c>
      <c r="D70" s="43">
        <f>E16</f>
        <v>3154.53</v>
      </c>
      <c r="E70" s="55">
        <f>D70/E20</f>
        <v>2.314089472247377E-4</v>
      </c>
    </row>
    <row r="71" spans="2:5">
      <c r="B71" s="41" t="s">
        <v>86</v>
      </c>
      <c r="C71" s="42" t="s">
        <v>87</v>
      </c>
      <c r="D71" s="43">
        <f>D54+D69-D70</f>
        <v>13631841.110000001</v>
      </c>
      <c r="E71" s="74">
        <f>E54+E69+E68-E70</f>
        <v>0.99999999999999989</v>
      </c>
    </row>
    <row r="72" spans="2:5">
      <c r="B72" s="44" t="s">
        <v>6</v>
      </c>
      <c r="C72" s="45" t="s">
        <v>88</v>
      </c>
      <c r="D72" s="60">
        <f>D71</f>
        <v>13631841.110000001</v>
      </c>
      <c r="E72" s="61">
        <f>E71</f>
        <v>0.99999999999999989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1.03" right="0.75" top="0.6" bottom="0.19" header="0.5" footer="0.5"/>
  <pageSetup paperSize="9" scale="7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H51" sqref="H51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.140625" customWidth="1"/>
    <col min="7" max="7" width="12.7109375" bestFit="1" customWidth="1"/>
    <col min="8" max="8" width="13.710937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115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33280464.830000002</v>
      </c>
      <c r="E9" s="27">
        <f>E10+E11+E12+E13</f>
        <v>30582460.899999999</v>
      </c>
    </row>
    <row r="10" spans="2:5">
      <c r="B10" s="15" t="s">
        <v>6</v>
      </c>
      <c r="C10" s="155" t="s">
        <v>7</v>
      </c>
      <c r="D10" s="17">
        <v>25133124.550000001</v>
      </c>
      <c r="E10" s="300">
        <f>28055522.53+2507354.65</f>
        <v>30562877.18</v>
      </c>
    </row>
    <row r="11" spans="2:5">
      <c r="B11" s="15" t="s">
        <v>8</v>
      </c>
      <c r="C11" s="155" t="s">
        <v>9</v>
      </c>
      <c r="D11" s="17">
        <v>7145456.0300000003</v>
      </c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>
        <f>D14</f>
        <v>1001884.25</v>
      </c>
      <c r="E13" s="300">
        <f>E14</f>
        <v>19583.72</v>
      </c>
    </row>
    <row r="14" spans="2:5">
      <c r="B14" s="15" t="s">
        <v>14</v>
      </c>
      <c r="C14" s="155" t="s">
        <v>15</v>
      </c>
      <c r="D14" s="17">
        <v>1001884.25</v>
      </c>
      <c r="E14" s="300">
        <v>19583.72</v>
      </c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D17+D18+D19</f>
        <v>925463.1</v>
      </c>
      <c r="E16" s="27">
        <f>E17+E18+E19</f>
        <v>270034.77</v>
      </c>
    </row>
    <row r="17" spans="2:8">
      <c r="B17" s="15" t="s">
        <v>6</v>
      </c>
      <c r="C17" s="155" t="s">
        <v>15</v>
      </c>
      <c r="D17" s="83">
        <v>925463.1</v>
      </c>
      <c r="E17" s="303">
        <v>270034.77</v>
      </c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32355001.73</v>
      </c>
      <c r="E20" s="138">
        <f>E9-E16</f>
        <v>30312426.129999999</v>
      </c>
      <c r="F20" s="154"/>
    </row>
    <row r="21" spans="2:8" ht="13.5" thickBot="1">
      <c r="B21" s="3"/>
      <c r="C21" s="21"/>
      <c r="D21" s="22"/>
      <c r="E21" s="22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64" t="s">
        <v>127</v>
      </c>
      <c r="E23" s="216" t="s">
        <v>136</v>
      </c>
    </row>
    <row r="24" spans="2:8" ht="13.5" thickBot="1">
      <c r="B24" s="25" t="s">
        <v>24</v>
      </c>
      <c r="C24" s="26" t="s">
        <v>25</v>
      </c>
      <c r="D24" s="166">
        <v>1393469.96</v>
      </c>
      <c r="E24" s="167">
        <f>D20</f>
        <v>32355001.73</v>
      </c>
    </row>
    <row r="25" spans="2:8">
      <c r="B25" s="25" t="s">
        <v>26</v>
      </c>
      <c r="C25" s="26" t="s">
        <v>27</v>
      </c>
      <c r="D25" s="166">
        <v>30853963.629999999</v>
      </c>
      <c r="E25" s="233">
        <v>-2423782.8900000006</v>
      </c>
      <c r="F25" s="210"/>
      <c r="G25" s="210"/>
      <c r="H25" s="210"/>
    </row>
    <row r="26" spans="2:8">
      <c r="B26" s="28" t="s">
        <v>28</v>
      </c>
      <c r="C26" s="29" t="s">
        <v>29</v>
      </c>
      <c r="D26" s="168">
        <v>31331948.699999999</v>
      </c>
      <c r="E26" s="234">
        <v>15482162.48</v>
      </c>
      <c r="F26" s="210"/>
      <c r="G26" s="210"/>
      <c r="H26" s="210"/>
    </row>
    <row r="27" spans="2:8">
      <c r="B27" s="30" t="s">
        <v>6</v>
      </c>
      <c r="C27" s="16" t="s">
        <v>30</v>
      </c>
      <c r="D27" s="169">
        <v>31202512.289999999</v>
      </c>
      <c r="E27" s="235">
        <v>15081247.290000001</v>
      </c>
      <c r="F27" s="210"/>
      <c r="G27" s="210"/>
      <c r="H27" s="210"/>
    </row>
    <row r="28" spans="2:8">
      <c r="B28" s="30" t="s">
        <v>8</v>
      </c>
      <c r="C28" s="16" t="s">
        <v>31</v>
      </c>
      <c r="D28" s="169"/>
      <c r="E28" s="235"/>
      <c r="F28" s="210"/>
      <c r="G28" s="210"/>
      <c r="H28" s="210"/>
    </row>
    <row r="29" spans="2:8">
      <c r="B29" s="30" t="s">
        <v>10</v>
      </c>
      <c r="C29" s="16" t="s">
        <v>32</v>
      </c>
      <c r="D29" s="169">
        <v>129436.41</v>
      </c>
      <c r="E29" s="235">
        <v>400915.19000000006</v>
      </c>
      <c r="F29" s="210"/>
      <c r="G29" s="210"/>
      <c r="H29" s="210"/>
    </row>
    <row r="30" spans="2:8">
      <c r="B30" s="28" t="s">
        <v>33</v>
      </c>
      <c r="C30" s="31" t="s">
        <v>34</v>
      </c>
      <c r="D30" s="168">
        <v>477985.07</v>
      </c>
      <c r="E30" s="234">
        <v>17905945.370000001</v>
      </c>
      <c r="F30" s="210"/>
      <c r="G30" s="210"/>
      <c r="H30" s="210"/>
    </row>
    <row r="31" spans="2:8">
      <c r="B31" s="30" t="s">
        <v>6</v>
      </c>
      <c r="C31" s="16" t="s">
        <v>35</v>
      </c>
      <c r="D31" s="169">
        <v>251694.83</v>
      </c>
      <c r="E31" s="235">
        <v>5106539.12</v>
      </c>
      <c r="F31" s="210"/>
      <c r="G31" s="210"/>
      <c r="H31" s="210"/>
    </row>
    <row r="32" spans="2:8">
      <c r="B32" s="30" t="s">
        <v>8</v>
      </c>
      <c r="C32" s="16" t="s">
        <v>36</v>
      </c>
      <c r="D32" s="169"/>
      <c r="E32" s="235"/>
      <c r="F32" s="210"/>
      <c r="G32" s="210"/>
      <c r="H32" s="210"/>
    </row>
    <row r="33" spans="2:8">
      <c r="B33" s="30" t="s">
        <v>10</v>
      </c>
      <c r="C33" s="16" t="s">
        <v>37</v>
      </c>
      <c r="D33" s="169">
        <v>78690.5</v>
      </c>
      <c r="E33" s="235">
        <v>107047.76999999999</v>
      </c>
      <c r="F33" s="210"/>
      <c r="G33" s="210"/>
      <c r="H33" s="210"/>
    </row>
    <row r="34" spans="2:8">
      <c r="B34" s="30" t="s">
        <v>12</v>
      </c>
      <c r="C34" s="16" t="s">
        <v>38</v>
      </c>
      <c r="D34" s="169"/>
      <c r="E34" s="235"/>
      <c r="F34" s="210"/>
      <c r="G34" s="210"/>
      <c r="H34" s="210"/>
    </row>
    <row r="35" spans="2:8" ht="25.5">
      <c r="B35" s="30" t="s">
        <v>39</v>
      </c>
      <c r="C35" s="16" t="s">
        <v>40</v>
      </c>
      <c r="D35" s="169">
        <v>91929.680000000008</v>
      </c>
      <c r="E35" s="235">
        <v>552642.81000000006</v>
      </c>
      <c r="F35" s="210"/>
      <c r="G35" s="210"/>
      <c r="H35" s="210"/>
    </row>
    <row r="36" spans="2:8">
      <c r="B36" s="30" t="s">
        <v>41</v>
      </c>
      <c r="C36" s="16" t="s">
        <v>42</v>
      </c>
      <c r="D36" s="169"/>
      <c r="E36" s="235"/>
      <c r="F36" s="210"/>
      <c r="G36" s="210"/>
      <c r="H36" s="210"/>
    </row>
    <row r="37" spans="2:8" ht="13.5" thickBot="1">
      <c r="B37" s="32" t="s">
        <v>43</v>
      </c>
      <c r="C37" s="33" t="s">
        <v>44</v>
      </c>
      <c r="D37" s="169">
        <v>55670.06</v>
      </c>
      <c r="E37" s="235">
        <v>12139715.67</v>
      </c>
      <c r="F37" s="210"/>
      <c r="G37" s="210"/>
      <c r="H37" s="210"/>
    </row>
    <row r="38" spans="2:8">
      <c r="B38" s="25" t="s">
        <v>45</v>
      </c>
      <c r="C38" s="26" t="s">
        <v>46</v>
      </c>
      <c r="D38" s="166">
        <v>107568.14</v>
      </c>
      <c r="E38" s="27">
        <v>381207.29</v>
      </c>
    </row>
    <row r="39" spans="2:8" ht="13.5" thickBot="1">
      <c r="B39" s="34" t="s">
        <v>47</v>
      </c>
      <c r="C39" s="35" t="s">
        <v>48</v>
      </c>
      <c r="D39" s="170">
        <v>32355001.73</v>
      </c>
      <c r="E39" s="217">
        <f>E24+E25+E38</f>
        <v>30312426.129999999</v>
      </c>
      <c r="F39" s="210"/>
    </row>
    <row r="40" spans="2:8" ht="13.5" thickBot="1">
      <c r="B40" s="36"/>
      <c r="C40" s="37"/>
      <c r="D40" s="177"/>
      <c r="E40" s="38"/>
    </row>
    <row r="41" spans="2:8" ht="16.5" thickBot="1">
      <c r="B41" s="5"/>
      <c r="C41" s="39" t="s">
        <v>49</v>
      </c>
      <c r="D41" s="178"/>
      <c r="E41" s="8"/>
    </row>
    <row r="42" spans="2:8" ht="13.5" thickBot="1">
      <c r="B42" s="9"/>
      <c r="C42" s="40" t="s">
        <v>50</v>
      </c>
      <c r="D42" s="164" t="s">
        <v>127</v>
      </c>
      <c r="E42" s="216" t="s">
        <v>136</v>
      </c>
    </row>
    <row r="43" spans="2:8">
      <c r="B43" s="41" t="s">
        <v>28</v>
      </c>
      <c r="C43" s="85" t="s">
        <v>51</v>
      </c>
      <c r="D43" s="179"/>
      <c r="E43" s="78"/>
    </row>
    <row r="44" spans="2:8">
      <c r="B44" s="44" t="s">
        <v>6</v>
      </c>
      <c r="C44" s="86" t="s">
        <v>52</v>
      </c>
      <c r="D44" s="180">
        <v>11787.1314</v>
      </c>
      <c r="E44" s="299">
        <v>257474.93429999999</v>
      </c>
    </row>
    <row r="45" spans="2:8" ht="13.5" thickBot="1">
      <c r="B45" s="46" t="s">
        <v>8</v>
      </c>
      <c r="C45" s="87" t="s">
        <v>53</v>
      </c>
      <c r="D45" s="181">
        <v>257474.93429999999</v>
      </c>
      <c r="E45" s="310">
        <v>238041.51699999999</v>
      </c>
    </row>
    <row r="46" spans="2:8">
      <c r="B46" s="41" t="s">
        <v>33</v>
      </c>
      <c r="C46" s="85" t="s">
        <v>54</v>
      </c>
      <c r="D46" s="182"/>
      <c r="E46" s="311"/>
    </row>
    <row r="47" spans="2:8">
      <c r="B47" s="44" t="s">
        <v>6</v>
      </c>
      <c r="C47" s="86" t="s">
        <v>52</v>
      </c>
      <c r="D47" s="180">
        <v>118.2196</v>
      </c>
      <c r="E47" s="312">
        <v>125.6627</v>
      </c>
    </row>
    <row r="48" spans="2:8">
      <c r="B48" s="44" t="s">
        <v>8</v>
      </c>
      <c r="C48" s="86" t="s">
        <v>55</v>
      </c>
      <c r="D48" s="180">
        <v>118.05929999999999</v>
      </c>
      <c r="E48" s="318">
        <v>124.0459</v>
      </c>
    </row>
    <row r="49" spans="2:5">
      <c r="B49" s="44" t="s">
        <v>10</v>
      </c>
      <c r="C49" s="86" t="s">
        <v>56</v>
      </c>
      <c r="D49" s="180">
        <v>127.83329999999999</v>
      </c>
      <c r="E49" s="318">
        <v>129.01519999999999</v>
      </c>
    </row>
    <row r="50" spans="2:5" ht="13.5" thickBot="1">
      <c r="B50" s="46" t="s">
        <v>12</v>
      </c>
      <c r="C50" s="87" t="s">
        <v>53</v>
      </c>
      <c r="D50" s="181">
        <v>125.66272447999999</v>
      </c>
      <c r="E50" s="314">
        <v>127.34092149983999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30562877.18</v>
      </c>
      <c r="E54" s="55">
        <f>E60+E65</f>
        <v>1.0082623228152674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v>28055522.530000001</v>
      </c>
      <c r="E60" s="65">
        <f>D60/E20</f>
        <v>0.92554526680507587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2507354.65</v>
      </c>
      <c r="E65" s="61">
        <f>D65/E20</f>
        <v>8.2717056010191428E-2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19583.72</v>
      </c>
      <c r="E69" s="55">
        <f>D69/E20</f>
        <v>6.4606244040024653E-4</v>
      </c>
    </row>
    <row r="70" spans="2:5" ht="13.5" thickBot="1">
      <c r="B70" s="41" t="s">
        <v>84</v>
      </c>
      <c r="C70" s="42" t="s">
        <v>85</v>
      </c>
      <c r="D70" s="43">
        <f>E16</f>
        <v>270034.77</v>
      </c>
      <c r="E70" s="55">
        <f>D70/E20</f>
        <v>8.908385255667426E-3</v>
      </c>
    </row>
    <row r="71" spans="2:5">
      <c r="B71" s="41" t="s">
        <v>86</v>
      </c>
      <c r="C71" s="42" t="s">
        <v>87</v>
      </c>
      <c r="D71" s="43">
        <f>D54+D69+D68-D70</f>
        <v>30312426.129999999</v>
      </c>
      <c r="E71" s="74">
        <f>E54+E69+E68-E70</f>
        <v>1.0000000000000002</v>
      </c>
    </row>
    <row r="72" spans="2:5">
      <c r="B72" s="44" t="s">
        <v>6</v>
      </c>
      <c r="C72" s="45" t="s">
        <v>88</v>
      </c>
      <c r="D72" s="60">
        <f>D71</f>
        <v>30312426.129999999</v>
      </c>
      <c r="E72" s="61">
        <f>E71</f>
        <v>1.0000000000000002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97" right="0.75" top="0.6" bottom="0.32" header="0.5" footer="0.5"/>
  <pageSetup paperSize="9" scale="7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B1:F78"/>
  <sheetViews>
    <sheetView zoomScaleNormal="100" workbookViewId="0">
      <selection activeCell="I40" sqref="I40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129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66">
        <f>D10+D11+D12+D13</f>
        <v>472964.07</v>
      </c>
      <c r="E9" s="27">
        <f>E10+E11+E12+E13</f>
        <v>6484403.4800000004</v>
      </c>
    </row>
    <row r="10" spans="2:5">
      <c r="B10" s="15" t="s">
        <v>6</v>
      </c>
      <c r="C10" s="155" t="s">
        <v>7</v>
      </c>
      <c r="D10" s="169">
        <v>334958.07</v>
      </c>
      <c r="E10" s="300">
        <f>4957071.17+1527332.31</f>
        <v>6484403.4800000004</v>
      </c>
    </row>
    <row r="11" spans="2:5">
      <c r="B11" s="15" t="s">
        <v>8</v>
      </c>
      <c r="C11" s="155" t="s">
        <v>9</v>
      </c>
      <c r="D11" s="169">
        <v>133006</v>
      </c>
      <c r="E11" s="300"/>
    </row>
    <row r="12" spans="2:5" ht="25.5">
      <c r="B12" s="15" t="s">
        <v>10</v>
      </c>
      <c r="C12" s="155" t="s">
        <v>11</v>
      </c>
      <c r="D12" s="169"/>
      <c r="E12" s="300"/>
    </row>
    <row r="13" spans="2:5">
      <c r="B13" s="15" t="s">
        <v>12</v>
      </c>
      <c r="C13" s="155" t="s">
        <v>13</v>
      </c>
      <c r="D13" s="169">
        <f>D14</f>
        <v>5000</v>
      </c>
      <c r="E13" s="300"/>
    </row>
    <row r="14" spans="2:5">
      <c r="B14" s="15" t="s">
        <v>14</v>
      </c>
      <c r="C14" s="155" t="s">
        <v>15</v>
      </c>
      <c r="D14" s="169">
        <v>5000</v>
      </c>
      <c r="E14" s="300"/>
    </row>
    <row r="15" spans="2:5" ht="13.5" thickBot="1">
      <c r="B15" s="15" t="s">
        <v>16</v>
      </c>
      <c r="C15" s="155" t="s">
        <v>17</v>
      </c>
      <c r="D15" s="169"/>
      <c r="E15" s="300"/>
    </row>
    <row r="16" spans="2:5">
      <c r="B16" s="13" t="s">
        <v>18</v>
      </c>
      <c r="C16" s="14" t="s">
        <v>19</v>
      </c>
      <c r="D16" s="166">
        <f>D17+D18+D19</f>
        <v>72.290000000000006</v>
      </c>
      <c r="E16" s="27">
        <f>E17+E18+E19</f>
        <v>342.36</v>
      </c>
    </row>
    <row r="17" spans="2:6">
      <c r="B17" s="15" t="s">
        <v>6</v>
      </c>
      <c r="C17" s="155" t="s">
        <v>15</v>
      </c>
      <c r="D17" s="171">
        <v>72.290000000000006</v>
      </c>
      <c r="E17" s="303">
        <v>342.36</v>
      </c>
    </row>
    <row r="18" spans="2:6" ht="25.5">
      <c r="B18" s="15" t="s">
        <v>8</v>
      </c>
      <c r="C18" s="155" t="s">
        <v>20</v>
      </c>
      <c r="D18" s="169"/>
      <c r="E18" s="300"/>
    </row>
    <row r="19" spans="2:6" ht="13.5" thickBot="1">
      <c r="B19" s="19" t="s">
        <v>10</v>
      </c>
      <c r="C19" s="156" t="s">
        <v>21</v>
      </c>
      <c r="D19" s="172"/>
      <c r="E19" s="304"/>
    </row>
    <row r="20" spans="2:6" ht="13.5" thickBot="1">
      <c r="B20" s="327" t="s">
        <v>22</v>
      </c>
      <c r="C20" s="328"/>
      <c r="D20" s="173">
        <f>D9-D16</f>
        <v>472891.78</v>
      </c>
      <c r="E20" s="138">
        <f>E9-E16</f>
        <v>6484061.1200000001</v>
      </c>
      <c r="F20" s="154"/>
    </row>
    <row r="21" spans="2:6" ht="13.5" thickBot="1">
      <c r="B21" s="3"/>
      <c r="C21" s="21"/>
      <c r="D21" s="22"/>
      <c r="E21" s="174"/>
    </row>
    <row r="22" spans="2:6" ht="16.5" thickBot="1">
      <c r="B22" s="5"/>
      <c r="C22" s="6" t="s">
        <v>23</v>
      </c>
      <c r="D22" s="23"/>
      <c r="E22" s="24"/>
    </row>
    <row r="23" spans="2:6" ht="13.5" thickBot="1">
      <c r="B23" s="9"/>
      <c r="C23" s="10" t="s">
        <v>3</v>
      </c>
      <c r="D23" s="164" t="s">
        <v>127</v>
      </c>
      <c r="E23" s="81" t="s">
        <v>136</v>
      </c>
    </row>
    <row r="24" spans="2:6" ht="13.5" thickBot="1">
      <c r="B24" s="25" t="s">
        <v>24</v>
      </c>
      <c r="C24" s="26" t="s">
        <v>25</v>
      </c>
      <c r="D24" s="166"/>
      <c r="E24" s="27">
        <f>D20</f>
        <v>472891.78</v>
      </c>
    </row>
    <row r="25" spans="2:6">
      <c r="B25" s="25" t="s">
        <v>26</v>
      </c>
      <c r="C25" s="26" t="s">
        <v>27</v>
      </c>
      <c r="D25" s="166">
        <v>465814.7</v>
      </c>
      <c r="E25" s="228">
        <v>5807585.0899999999</v>
      </c>
      <c r="F25" s="210"/>
    </row>
    <row r="26" spans="2:6">
      <c r="B26" s="28" t="s">
        <v>28</v>
      </c>
      <c r="C26" s="29" t="s">
        <v>29</v>
      </c>
      <c r="D26" s="168">
        <v>485643.96</v>
      </c>
      <c r="E26" s="229">
        <v>6173843.4299999997</v>
      </c>
      <c r="F26" s="210"/>
    </row>
    <row r="27" spans="2:6">
      <c r="B27" s="30" t="s">
        <v>6</v>
      </c>
      <c r="C27" s="16" t="s">
        <v>30</v>
      </c>
      <c r="D27" s="169">
        <v>485643.96</v>
      </c>
      <c r="E27" s="230">
        <v>5376626.5599999996</v>
      </c>
      <c r="F27" s="210"/>
    </row>
    <row r="28" spans="2:6">
      <c r="B28" s="30" t="s">
        <v>8</v>
      </c>
      <c r="C28" s="16" t="s">
        <v>31</v>
      </c>
      <c r="D28" s="169"/>
      <c r="E28" s="230"/>
      <c r="F28" s="210"/>
    </row>
    <row r="29" spans="2:6">
      <c r="B29" s="30" t="s">
        <v>10</v>
      </c>
      <c r="C29" s="16" t="s">
        <v>32</v>
      </c>
      <c r="D29" s="169"/>
      <c r="E29" s="230">
        <v>797216.87</v>
      </c>
      <c r="F29" s="210"/>
    </row>
    <row r="30" spans="2:6">
      <c r="B30" s="28" t="s">
        <v>33</v>
      </c>
      <c r="C30" s="31" t="s">
        <v>34</v>
      </c>
      <c r="D30" s="168">
        <v>19829.259999999998</v>
      </c>
      <c r="E30" s="229">
        <v>366258.34</v>
      </c>
      <c r="F30" s="210"/>
    </row>
    <row r="31" spans="2:6">
      <c r="B31" s="30" t="s">
        <v>6</v>
      </c>
      <c r="C31" s="16" t="s">
        <v>35</v>
      </c>
      <c r="D31" s="169">
        <v>19756.240000000002</v>
      </c>
      <c r="E31" s="230">
        <v>171996.32</v>
      </c>
      <c r="F31" s="210"/>
    </row>
    <row r="32" spans="2:6">
      <c r="B32" s="30" t="s">
        <v>8</v>
      </c>
      <c r="C32" s="16" t="s">
        <v>36</v>
      </c>
      <c r="D32" s="169"/>
      <c r="E32" s="230"/>
      <c r="F32" s="210"/>
    </row>
    <row r="33" spans="2:6">
      <c r="B33" s="30" t="s">
        <v>10</v>
      </c>
      <c r="C33" s="16" t="s">
        <v>37</v>
      </c>
      <c r="D33" s="169">
        <v>2.3199999999999998</v>
      </c>
      <c r="E33" s="230">
        <v>313.32</v>
      </c>
      <c r="F33" s="210"/>
    </row>
    <row r="34" spans="2:6">
      <c r="B34" s="30" t="s">
        <v>12</v>
      </c>
      <c r="C34" s="16" t="s">
        <v>38</v>
      </c>
      <c r="D34" s="169"/>
      <c r="E34" s="230"/>
      <c r="F34" s="210"/>
    </row>
    <row r="35" spans="2:6" ht="25.5">
      <c r="B35" s="30" t="s">
        <v>39</v>
      </c>
      <c r="C35" s="16" t="s">
        <v>40</v>
      </c>
      <c r="D35" s="169">
        <v>70.7</v>
      </c>
      <c r="E35" s="230">
        <v>27353.53</v>
      </c>
      <c r="F35" s="210"/>
    </row>
    <row r="36" spans="2:6">
      <c r="B36" s="30" t="s">
        <v>41</v>
      </c>
      <c r="C36" s="16" t="s">
        <v>42</v>
      </c>
      <c r="D36" s="169"/>
      <c r="E36" s="230"/>
      <c r="F36" s="210"/>
    </row>
    <row r="37" spans="2:6" ht="13.5" thickBot="1">
      <c r="B37" s="32" t="s">
        <v>43</v>
      </c>
      <c r="C37" s="33" t="s">
        <v>44</v>
      </c>
      <c r="D37" s="169"/>
      <c r="E37" s="230">
        <v>166595.17000000001</v>
      </c>
      <c r="F37" s="210"/>
    </row>
    <row r="38" spans="2:6">
      <c r="B38" s="25" t="s">
        <v>45</v>
      </c>
      <c r="C38" s="26" t="s">
        <v>46</v>
      </c>
      <c r="D38" s="166">
        <v>7077.08</v>
      </c>
      <c r="E38" s="27">
        <v>203584.25</v>
      </c>
    </row>
    <row r="39" spans="2:6" ht="13.5" thickBot="1">
      <c r="B39" s="34" t="s">
        <v>47</v>
      </c>
      <c r="C39" s="35" t="s">
        <v>48</v>
      </c>
      <c r="D39" s="170">
        <v>472891.78</v>
      </c>
      <c r="E39" s="217">
        <f>E24+E25+E38</f>
        <v>6484061.1200000001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>
        <v>4674.7190000000001</v>
      </c>
    </row>
    <row r="45" spans="2:6" ht="13.5" thickBot="1">
      <c r="B45" s="46" t="s">
        <v>8</v>
      </c>
      <c r="C45" s="87" t="s">
        <v>53</v>
      </c>
      <c r="D45" s="181">
        <v>4674.7190000000001</v>
      </c>
      <c r="E45" s="310">
        <v>58402.429400000001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>
        <v>101.15940000000001</v>
      </c>
    </row>
    <row r="48" spans="2:6">
      <c r="B48" s="44" t="s">
        <v>8</v>
      </c>
      <c r="C48" s="86" t="s">
        <v>55</v>
      </c>
      <c r="D48" s="180">
        <v>99.078800000000001</v>
      </c>
      <c r="E48" s="318">
        <v>98.452200000000005</v>
      </c>
    </row>
    <row r="49" spans="2:6">
      <c r="B49" s="44" t="s">
        <v>10</v>
      </c>
      <c r="C49" s="86" t="s">
        <v>56</v>
      </c>
      <c r="D49" s="180">
        <v>101.15940000000001</v>
      </c>
      <c r="E49" s="318">
        <v>111.79989999999999</v>
      </c>
    </row>
    <row r="50" spans="2:6" ht="13.5" thickBot="1">
      <c r="B50" s="46" t="s">
        <v>12</v>
      </c>
      <c r="C50" s="87" t="s">
        <v>53</v>
      </c>
      <c r="D50" s="181">
        <v>101.159402</v>
      </c>
      <c r="E50" s="314">
        <v>111.023825320526</v>
      </c>
      <c r="F50" s="272"/>
    </row>
    <row r="51" spans="2:6" ht="13.5" thickBot="1">
      <c r="B51" s="36"/>
      <c r="C51" s="37"/>
      <c r="D51" s="38"/>
      <c r="E51" s="38"/>
    </row>
    <row r="52" spans="2:6" ht="16.5" thickBot="1">
      <c r="B52" s="48"/>
      <c r="C52" s="49" t="s">
        <v>57</v>
      </c>
      <c r="D52" s="50"/>
      <c r="E52" s="8"/>
    </row>
    <row r="53" spans="2:6" ht="23.25" thickBot="1">
      <c r="B53" s="329" t="s">
        <v>58</v>
      </c>
      <c r="C53" s="330"/>
      <c r="D53" s="51" t="s">
        <v>59</v>
      </c>
      <c r="E53" s="52" t="s">
        <v>60</v>
      </c>
    </row>
    <row r="54" spans="2:6" ht="13.5" thickBot="1">
      <c r="B54" s="53" t="s">
        <v>28</v>
      </c>
      <c r="C54" s="42" t="s">
        <v>61</v>
      </c>
      <c r="D54" s="54">
        <f>SUM(D55:D66)</f>
        <v>6484403.4800000004</v>
      </c>
      <c r="E54" s="55">
        <f>E60+E65</f>
        <v>1.0000528002425739</v>
      </c>
    </row>
    <row r="55" spans="2:6" ht="25.5">
      <c r="B55" s="56" t="s">
        <v>6</v>
      </c>
      <c r="C55" s="57" t="s">
        <v>62</v>
      </c>
      <c r="D55" s="58">
        <v>0</v>
      </c>
      <c r="E55" s="59">
        <v>0</v>
      </c>
    </row>
    <row r="56" spans="2:6" ht="25.5">
      <c r="B56" s="44" t="s">
        <v>8</v>
      </c>
      <c r="C56" s="45" t="s">
        <v>63</v>
      </c>
      <c r="D56" s="60">
        <v>0</v>
      </c>
      <c r="E56" s="61">
        <v>0</v>
      </c>
    </row>
    <row r="57" spans="2:6">
      <c r="B57" s="44" t="s">
        <v>10</v>
      </c>
      <c r="C57" s="45" t="s">
        <v>64</v>
      </c>
      <c r="D57" s="60">
        <v>0</v>
      </c>
      <c r="E57" s="61">
        <v>0</v>
      </c>
    </row>
    <row r="58" spans="2:6">
      <c r="B58" s="44" t="s">
        <v>12</v>
      </c>
      <c r="C58" s="45" t="s">
        <v>65</v>
      </c>
      <c r="D58" s="60">
        <v>0</v>
      </c>
      <c r="E58" s="61">
        <v>0</v>
      </c>
    </row>
    <row r="59" spans="2:6">
      <c r="B59" s="44" t="s">
        <v>39</v>
      </c>
      <c r="C59" s="45" t="s">
        <v>66</v>
      </c>
      <c r="D59" s="60">
        <v>0</v>
      </c>
      <c r="E59" s="61">
        <v>0</v>
      </c>
    </row>
    <row r="60" spans="2:6">
      <c r="B60" s="62" t="s">
        <v>41</v>
      </c>
      <c r="C60" s="63" t="s">
        <v>67</v>
      </c>
      <c r="D60" s="64">
        <v>4957071.17</v>
      </c>
      <c r="E60" s="65">
        <f>D60/E20</f>
        <v>0.76450099378458658</v>
      </c>
    </row>
    <row r="61" spans="2:6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6">
      <c r="B62" s="62" t="s">
        <v>69</v>
      </c>
      <c r="C62" s="63" t="s">
        <v>70</v>
      </c>
      <c r="D62" s="64">
        <v>0</v>
      </c>
      <c r="E62" s="65">
        <v>0</v>
      </c>
    </row>
    <row r="63" spans="2:6">
      <c r="B63" s="44" t="s">
        <v>71</v>
      </c>
      <c r="C63" s="45" t="s">
        <v>72</v>
      </c>
      <c r="D63" s="60">
        <v>0</v>
      </c>
      <c r="E63" s="61">
        <v>0</v>
      </c>
    </row>
    <row r="64" spans="2:6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1527332.31</v>
      </c>
      <c r="E65" s="61">
        <f>D65/E20</f>
        <v>0.23555180645798726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f>E11</f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342.36</v>
      </c>
      <c r="E70" s="55">
        <f>D70/E20</f>
        <v>5.2800242573900971E-5</v>
      </c>
    </row>
    <row r="71" spans="2:5">
      <c r="B71" s="41" t="s">
        <v>86</v>
      </c>
      <c r="C71" s="42" t="s">
        <v>87</v>
      </c>
      <c r="D71" s="43">
        <f>D54+D69+D68-D70</f>
        <v>6484061.1200000001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6484061.1200000001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B1:F78"/>
  <sheetViews>
    <sheetView workbookViewId="0">
      <selection activeCell="E48" sqref="E48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1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130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210399.22999999998</v>
      </c>
      <c r="E9" s="27">
        <f>E10+E11+E12+E13</f>
        <v>2779827.36</v>
      </c>
    </row>
    <row r="10" spans="2:5">
      <c r="B10" s="15" t="s">
        <v>6</v>
      </c>
      <c r="C10" s="155" t="s">
        <v>7</v>
      </c>
      <c r="D10" s="17">
        <v>114935.73</v>
      </c>
      <c r="E10" s="300">
        <f>2448643.06+331184.3</f>
        <v>2779827.36</v>
      </c>
    </row>
    <row r="11" spans="2:5">
      <c r="B11" s="15" t="s">
        <v>8</v>
      </c>
      <c r="C11" s="155" t="s">
        <v>9</v>
      </c>
      <c r="D11" s="17">
        <v>95463.5</v>
      </c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D17+D18+D19</f>
        <v>99233.93</v>
      </c>
      <c r="E16" s="27">
        <f>E17+E18+E19</f>
        <v>361.6</v>
      </c>
    </row>
    <row r="17" spans="2:6">
      <c r="B17" s="15" t="s">
        <v>6</v>
      </c>
      <c r="C17" s="155" t="s">
        <v>15</v>
      </c>
      <c r="D17" s="83">
        <v>99233.93</v>
      </c>
      <c r="E17" s="303">
        <v>361.6</v>
      </c>
    </row>
    <row r="18" spans="2:6" ht="25.5">
      <c r="B18" s="15" t="s">
        <v>8</v>
      </c>
      <c r="C18" s="155" t="s">
        <v>20</v>
      </c>
      <c r="D18" s="17"/>
      <c r="E18" s="300"/>
    </row>
    <row r="19" spans="2:6" ht="13.5" thickBot="1">
      <c r="B19" s="19" t="s">
        <v>10</v>
      </c>
      <c r="C19" s="156" t="s">
        <v>21</v>
      </c>
      <c r="D19" s="18"/>
      <c r="E19" s="304"/>
    </row>
    <row r="20" spans="2:6" ht="13.5" thickBot="1">
      <c r="B20" s="327" t="s">
        <v>22</v>
      </c>
      <c r="C20" s="328"/>
      <c r="D20" s="20">
        <f>D9-D16</f>
        <v>111165.29999999999</v>
      </c>
      <c r="E20" s="138">
        <f>E9-E16</f>
        <v>2779465.76</v>
      </c>
      <c r="F20" s="210"/>
    </row>
    <row r="21" spans="2:6" ht="13.5" thickBot="1">
      <c r="B21" s="3"/>
      <c r="C21" s="21"/>
      <c r="D21" s="22"/>
      <c r="E21" s="22"/>
    </row>
    <row r="22" spans="2:6" ht="16.5" thickBot="1">
      <c r="B22" s="5"/>
      <c r="C22" s="6" t="s">
        <v>23</v>
      </c>
      <c r="D22" s="23"/>
      <c r="E22" s="24"/>
    </row>
    <row r="23" spans="2:6" ht="13.5" thickBot="1">
      <c r="B23" s="9"/>
      <c r="C23" s="10" t="s">
        <v>3</v>
      </c>
      <c r="D23" s="164" t="s">
        <v>127</v>
      </c>
      <c r="E23" s="81" t="s">
        <v>136</v>
      </c>
    </row>
    <row r="24" spans="2:6" ht="13.5" thickBot="1">
      <c r="B24" s="25" t="s">
        <v>24</v>
      </c>
      <c r="C24" s="26" t="s">
        <v>25</v>
      </c>
      <c r="D24" s="166"/>
      <c r="E24" s="27">
        <f>D20</f>
        <v>111165.29999999999</v>
      </c>
    </row>
    <row r="25" spans="2:6">
      <c r="B25" s="25" t="s">
        <v>26</v>
      </c>
      <c r="C25" s="26" t="s">
        <v>27</v>
      </c>
      <c r="D25" s="166">
        <v>110163.01</v>
      </c>
      <c r="E25" s="228">
        <v>2681450.8600000003</v>
      </c>
      <c r="F25" s="210"/>
    </row>
    <row r="26" spans="2:6">
      <c r="B26" s="28" t="s">
        <v>28</v>
      </c>
      <c r="C26" s="29" t="s">
        <v>29</v>
      </c>
      <c r="D26" s="168">
        <v>110195.55</v>
      </c>
      <c r="E26" s="229">
        <v>2916272.95</v>
      </c>
      <c r="F26" s="210"/>
    </row>
    <row r="27" spans="2:6">
      <c r="B27" s="30" t="s">
        <v>6</v>
      </c>
      <c r="C27" s="16" t="s">
        <v>30</v>
      </c>
      <c r="D27" s="169">
        <v>110195.55</v>
      </c>
      <c r="E27" s="230">
        <v>2563787.25</v>
      </c>
      <c r="F27" s="210"/>
    </row>
    <row r="28" spans="2:6">
      <c r="B28" s="30" t="s">
        <v>8</v>
      </c>
      <c r="C28" s="16" t="s">
        <v>31</v>
      </c>
      <c r="D28" s="169"/>
      <c r="E28" s="230"/>
      <c r="F28" s="210"/>
    </row>
    <row r="29" spans="2:6">
      <c r="B29" s="30" t="s">
        <v>10</v>
      </c>
      <c r="C29" s="16" t="s">
        <v>32</v>
      </c>
      <c r="D29" s="169"/>
      <c r="E29" s="230">
        <v>352485.7</v>
      </c>
      <c r="F29" s="210"/>
    </row>
    <row r="30" spans="2:6">
      <c r="B30" s="28" t="s">
        <v>33</v>
      </c>
      <c r="C30" s="31" t="s">
        <v>34</v>
      </c>
      <c r="D30" s="168">
        <v>32.54</v>
      </c>
      <c r="E30" s="229">
        <v>234822.09000000003</v>
      </c>
      <c r="F30" s="210"/>
    </row>
    <row r="31" spans="2:6">
      <c r="B31" s="30" t="s">
        <v>6</v>
      </c>
      <c r="C31" s="16" t="s">
        <v>35</v>
      </c>
      <c r="D31" s="169"/>
      <c r="E31" s="230">
        <v>113778.59</v>
      </c>
      <c r="F31" s="210"/>
    </row>
    <row r="32" spans="2:6">
      <c r="B32" s="30" t="s">
        <v>8</v>
      </c>
      <c r="C32" s="16" t="s">
        <v>36</v>
      </c>
      <c r="D32" s="169"/>
      <c r="E32" s="230"/>
      <c r="F32" s="210"/>
    </row>
    <row r="33" spans="2:6">
      <c r="B33" s="30" t="s">
        <v>10</v>
      </c>
      <c r="C33" s="16" t="s">
        <v>37</v>
      </c>
      <c r="D33" s="169">
        <v>2.25</v>
      </c>
      <c r="E33" s="230">
        <v>154.38</v>
      </c>
      <c r="F33" s="210"/>
    </row>
    <row r="34" spans="2:6">
      <c r="B34" s="30" t="s">
        <v>12</v>
      </c>
      <c r="C34" s="16" t="s">
        <v>38</v>
      </c>
      <c r="D34" s="169"/>
      <c r="E34" s="230"/>
      <c r="F34" s="210"/>
    </row>
    <row r="35" spans="2:6" ht="25.5">
      <c r="B35" s="30" t="s">
        <v>39</v>
      </c>
      <c r="C35" s="16" t="s">
        <v>40</v>
      </c>
      <c r="D35" s="169">
        <v>30.29</v>
      </c>
      <c r="E35" s="230">
        <v>11124.85</v>
      </c>
      <c r="F35" s="210"/>
    </row>
    <row r="36" spans="2:6">
      <c r="B36" s="30" t="s">
        <v>41</v>
      </c>
      <c r="C36" s="16" t="s">
        <v>42</v>
      </c>
      <c r="D36" s="169"/>
      <c r="E36" s="230"/>
      <c r="F36" s="210"/>
    </row>
    <row r="37" spans="2:6" ht="13.5" thickBot="1">
      <c r="B37" s="32" t="s">
        <v>43</v>
      </c>
      <c r="C37" s="33" t="s">
        <v>44</v>
      </c>
      <c r="D37" s="169"/>
      <c r="E37" s="230">
        <v>109764.27</v>
      </c>
      <c r="F37" s="210"/>
    </row>
    <row r="38" spans="2:6">
      <c r="B38" s="25" t="s">
        <v>45</v>
      </c>
      <c r="C38" s="26" t="s">
        <v>46</v>
      </c>
      <c r="D38" s="166">
        <v>1002.29</v>
      </c>
      <c r="E38" s="27">
        <v>-13150.4</v>
      </c>
    </row>
    <row r="39" spans="2:6" ht="13.5" thickBot="1">
      <c r="B39" s="34" t="s">
        <v>47</v>
      </c>
      <c r="C39" s="35" t="s">
        <v>48</v>
      </c>
      <c r="D39" s="170">
        <v>111165.29999999999</v>
      </c>
      <c r="E39" s="217">
        <f>E24+E25+E38</f>
        <v>2779465.7600000002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>
        <v>1100.4385</v>
      </c>
    </row>
    <row r="45" spans="2:6" ht="13.5" thickBot="1">
      <c r="B45" s="46" t="s">
        <v>8</v>
      </c>
      <c r="C45" s="87" t="s">
        <v>53</v>
      </c>
      <c r="D45" s="181">
        <v>1100.4385</v>
      </c>
      <c r="E45" s="310">
        <v>25223.6767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>
        <v>101.01909999999999</v>
      </c>
    </row>
    <row r="48" spans="2:6">
      <c r="B48" s="44" t="s">
        <v>8</v>
      </c>
      <c r="C48" s="86" t="s">
        <v>55</v>
      </c>
      <c r="D48" s="180">
        <v>98.754300000000001</v>
      </c>
      <c r="E48" s="318">
        <v>97.820700000000002</v>
      </c>
    </row>
    <row r="49" spans="2:5">
      <c r="B49" s="44" t="s">
        <v>10</v>
      </c>
      <c r="C49" s="86" t="s">
        <v>56</v>
      </c>
      <c r="D49" s="180">
        <v>101.01909999999999</v>
      </c>
      <c r="E49" s="318">
        <v>112.9371</v>
      </c>
    </row>
    <row r="50" spans="2:5" ht="13.5" thickBot="1">
      <c r="B50" s="46" t="s">
        <v>12</v>
      </c>
      <c r="C50" s="87" t="s">
        <v>53</v>
      </c>
      <c r="D50" s="181">
        <v>101.019093</v>
      </c>
      <c r="E50" s="314">
        <v>110.19272856442799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2779827.36</v>
      </c>
      <c r="E54" s="55">
        <f>E60+E65</f>
        <v>1.0001300969435221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v>2448643.06</v>
      </c>
      <c r="E60" s="65">
        <f>D60/E20</f>
        <v>0.88097615564798337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331184.3</v>
      </c>
      <c r="E65" s="61">
        <f>D65/E20</f>
        <v>0.11915394129553876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f>E11</f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361.6</v>
      </c>
      <c r="E70" s="55">
        <f>D70/E20</f>
        <v>1.3009694352198101E-4</v>
      </c>
    </row>
    <row r="71" spans="2:5">
      <c r="B71" s="41" t="s">
        <v>86</v>
      </c>
      <c r="C71" s="42" t="s">
        <v>87</v>
      </c>
      <c r="D71" s="43">
        <f>D54+D69+D68-D70</f>
        <v>2779465.76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2779465.76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F20" sqref="F20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0" customWidth="1"/>
    <col min="7" max="7" width="12.7109375" bestFit="1" customWidth="1"/>
    <col min="8" max="8" width="14.8554687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108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64" t="s">
        <v>127</v>
      </c>
      <c r="E8" s="12" t="s">
        <v>136</v>
      </c>
    </row>
    <row r="9" spans="2:5">
      <c r="B9" s="13" t="s">
        <v>4</v>
      </c>
      <c r="C9" s="14" t="s">
        <v>5</v>
      </c>
      <c r="D9" s="166">
        <f>D10+D11+D12+D13</f>
        <v>185206673.44999999</v>
      </c>
      <c r="E9" s="27">
        <f>E10+E11+E12+E13</f>
        <v>187711057.84</v>
      </c>
    </row>
    <row r="10" spans="2:5">
      <c r="B10" s="15" t="s">
        <v>6</v>
      </c>
      <c r="C10" s="155" t="s">
        <v>7</v>
      </c>
      <c r="D10" s="169">
        <v>184465489.84999999</v>
      </c>
      <c r="E10" s="300">
        <f>186816683.8+260034.06</f>
        <v>187076717.86000001</v>
      </c>
    </row>
    <row r="11" spans="2:5">
      <c r="B11" s="15" t="s">
        <v>8</v>
      </c>
      <c r="C11" s="155" t="s">
        <v>9</v>
      </c>
      <c r="D11" s="169">
        <v>156.53</v>
      </c>
      <c r="E11" s="300">
        <v>20.059999999999999</v>
      </c>
    </row>
    <row r="12" spans="2:5" ht="25.5">
      <c r="B12" s="15" t="s">
        <v>10</v>
      </c>
      <c r="C12" s="155" t="s">
        <v>11</v>
      </c>
      <c r="D12" s="169"/>
      <c r="E12" s="300"/>
    </row>
    <row r="13" spans="2:5">
      <c r="B13" s="15" t="s">
        <v>12</v>
      </c>
      <c r="C13" s="155" t="s">
        <v>13</v>
      </c>
      <c r="D13" s="169">
        <f>D14</f>
        <v>741027.07</v>
      </c>
      <c r="E13" s="300">
        <f>E14</f>
        <v>634319.92000000004</v>
      </c>
    </row>
    <row r="14" spans="2:5">
      <c r="B14" s="15" t="s">
        <v>14</v>
      </c>
      <c r="C14" s="155" t="s">
        <v>15</v>
      </c>
      <c r="D14" s="169">
        <v>741027.07</v>
      </c>
      <c r="E14" s="300">
        <v>634319.92000000004</v>
      </c>
    </row>
    <row r="15" spans="2:5" ht="13.5" thickBot="1">
      <c r="B15" s="15" t="s">
        <v>16</v>
      </c>
      <c r="C15" s="155" t="s">
        <v>17</v>
      </c>
      <c r="D15" s="169"/>
      <c r="E15" s="300"/>
    </row>
    <row r="16" spans="2:5">
      <c r="B16" s="13" t="s">
        <v>18</v>
      </c>
      <c r="C16" s="14" t="s">
        <v>19</v>
      </c>
      <c r="D16" s="166">
        <f>D17+D18+D19</f>
        <v>241467.31</v>
      </c>
      <c r="E16" s="27">
        <f>E17+E18+E19</f>
        <v>251937.64</v>
      </c>
    </row>
    <row r="17" spans="2:8">
      <c r="B17" s="15" t="s">
        <v>6</v>
      </c>
      <c r="C17" s="155" t="s">
        <v>15</v>
      </c>
      <c r="D17" s="171">
        <v>241467.31</v>
      </c>
      <c r="E17" s="303">
        <v>251937.64</v>
      </c>
    </row>
    <row r="18" spans="2:8" ht="25.5">
      <c r="B18" s="15" t="s">
        <v>8</v>
      </c>
      <c r="C18" s="155" t="s">
        <v>20</v>
      </c>
      <c r="D18" s="169"/>
      <c r="E18" s="300"/>
    </row>
    <row r="19" spans="2:8" ht="13.5" thickBot="1">
      <c r="B19" s="19" t="s">
        <v>10</v>
      </c>
      <c r="C19" s="156" t="s">
        <v>21</v>
      </c>
      <c r="D19" s="172"/>
      <c r="E19" s="304"/>
    </row>
    <row r="20" spans="2:8" ht="13.5" thickBot="1">
      <c r="B20" s="327" t="s">
        <v>22</v>
      </c>
      <c r="C20" s="328"/>
      <c r="D20" s="173">
        <f>D9-D16</f>
        <v>184965206.13999999</v>
      </c>
      <c r="E20" s="138">
        <f>E9-E16</f>
        <v>187459120.20000002</v>
      </c>
      <c r="F20" s="154"/>
    </row>
    <row r="21" spans="2:8" ht="13.5" thickBot="1">
      <c r="B21" s="3"/>
      <c r="C21" s="21"/>
      <c r="D21" s="174"/>
      <c r="E21" s="174"/>
    </row>
    <row r="22" spans="2:8" ht="16.5" thickBot="1">
      <c r="B22" s="5"/>
      <c r="C22" s="6" t="s">
        <v>23</v>
      </c>
      <c r="D22" s="175"/>
      <c r="E22" s="176"/>
    </row>
    <row r="23" spans="2:8" ht="13.5" thickBot="1">
      <c r="B23" s="9"/>
      <c r="C23" s="10" t="s">
        <v>3</v>
      </c>
      <c r="D23" s="164" t="s">
        <v>127</v>
      </c>
      <c r="E23" s="81" t="s">
        <v>136</v>
      </c>
    </row>
    <row r="24" spans="2:8" ht="13.5" thickBot="1">
      <c r="B24" s="25" t="s">
        <v>24</v>
      </c>
      <c r="C24" s="26" t="s">
        <v>25</v>
      </c>
      <c r="D24" s="166">
        <v>182951446.84</v>
      </c>
      <c r="E24" s="27">
        <f>D20</f>
        <v>184965206.13999999</v>
      </c>
    </row>
    <row r="25" spans="2:8">
      <c r="B25" s="25" t="s">
        <v>26</v>
      </c>
      <c r="C25" s="26" t="s">
        <v>27</v>
      </c>
      <c r="D25" s="166">
        <v>2908361.3599999994</v>
      </c>
      <c r="E25" s="228">
        <v>-558073.91999999806</v>
      </c>
      <c r="F25" s="210"/>
      <c r="G25" s="210"/>
      <c r="H25" s="210"/>
    </row>
    <row r="26" spans="2:8">
      <c r="B26" s="28" t="s">
        <v>28</v>
      </c>
      <c r="C26" s="29" t="s">
        <v>29</v>
      </c>
      <c r="D26" s="168">
        <v>35416100.149999999</v>
      </c>
      <c r="E26" s="229">
        <v>32671291.98</v>
      </c>
      <c r="F26" s="210"/>
      <c r="G26" s="210"/>
      <c r="H26" s="210"/>
    </row>
    <row r="27" spans="2:8">
      <c r="B27" s="30" t="s">
        <v>6</v>
      </c>
      <c r="C27" s="16" t="s">
        <v>30</v>
      </c>
      <c r="D27" s="169">
        <v>34070281.089999996</v>
      </c>
      <c r="E27" s="230">
        <v>31735917.460000001</v>
      </c>
      <c r="F27" s="210"/>
      <c r="G27" s="210"/>
      <c r="H27" s="210"/>
    </row>
    <row r="28" spans="2:8">
      <c r="B28" s="30" t="s">
        <v>8</v>
      </c>
      <c r="C28" s="16" t="s">
        <v>31</v>
      </c>
      <c r="D28" s="169"/>
      <c r="E28" s="230"/>
      <c r="F28" s="210"/>
      <c r="G28" s="210"/>
      <c r="H28" s="210"/>
    </row>
    <row r="29" spans="2:8">
      <c r="B29" s="30" t="s">
        <v>10</v>
      </c>
      <c r="C29" s="16" t="s">
        <v>32</v>
      </c>
      <c r="D29" s="169">
        <v>1345819.06</v>
      </c>
      <c r="E29" s="230">
        <v>935374.52</v>
      </c>
      <c r="F29" s="210"/>
      <c r="G29" s="210"/>
      <c r="H29" s="210"/>
    </row>
    <row r="30" spans="2:8">
      <c r="B30" s="28" t="s">
        <v>33</v>
      </c>
      <c r="C30" s="31" t="s">
        <v>34</v>
      </c>
      <c r="D30" s="168">
        <v>32507738.789999999</v>
      </c>
      <c r="E30" s="229">
        <v>33229365.899999999</v>
      </c>
      <c r="F30" s="210"/>
      <c r="G30" s="210"/>
      <c r="H30" s="210"/>
    </row>
    <row r="31" spans="2:8">
      <c r="B31" s="30" t="s">
        <v>6</v>
      </c>
      <c r="C31" s="16" t="s">
        <v>35</v>
      </c>
      <c r="D31" s="169">
        <v>21772370.420000002</v>
      </c>
      <c r="E31" s="230">
        <v>24806760.859999999</v>
      </c>
      <c r="F31" s="210"/>
      <c r="G31" s="210"/>
      <c r="H31" s="210"/>
    </row>
    <row r="32" spans="2:8">
      <c r="B32" s="30" t="s">
        <v>8</v>
      </c>
      <c r="C32" s="16" t="s">
        <v>36</v>
      </c>
      <c r="D32" s="169"/>
      <c r="E32" s="230"/>
      <c r="F32" s="210"/>
      <c r="G32" s="210"/>
      <c r="H32" s="210"/>
    </row>
    <row r="33" spans="2:8">
      <c r="B33" s="30" t="s">
        <v>10</v>
      </c>
      <c r="C33" s="16" t="s">
        <v>37</v>
      </c>
      <c r="D33" s="169">
        <v>6659167.7000000002</v>
      </c>
      <c r="E33" s="230">
        <v>5700992.2000000002</v>
      </c>
      <c r="F33" s="210"/>
      <c r="G33" s="210"/>
      <c r="H33" s="210"/>
    </row>
    <row r="34" spans="2:8">
      <c r="B34" s="30" t="s">
        <v>12</v>
      </c>
      <c r="C34" s="16" t="s">
        <v>38</v>
      </c>
      <c r="D34" s="169"/>
      <c r="E34" s="230"/>
      <c r="F34" s="210"/>
      <c r="G34" s="210"/>
      <c r="H34" s="210"/>
    </row>
    <row r="35" spans="2:8" ht="25.5">
      <c r="B35" s="30" t="s">
        <v>39</v>
      </c>
      <c r="C35" s="16" t="s">
        <v>40</v>
      </c>
      <c r="D35" s="169"/>
      <c r="E35" s="230"/>
      <c r="F35" s="210"/>
      <c r="G35" s="210"/>
      <c r="H35" s="210"/>
    </row>
    <row r="36" spans="2:8">
      <c r="B36" s="30" t="s">
        <v>41</v>
      </c>
      <c r="C36" s="16" t="s">
        <v>42</v>
      </c>
      <c r="D36" s="169"/>
      <c r="E36" s="230"/>
      <c r="F36" s="210"/>
      <c r="G36" s="210"/>
      <c r="H36" s="210"/>
    </row>
    <row r="37" spans="2:8" ht="13.5" thickBot="1">
      <c r="B37" s="32" t="s">
        <v>43</v>
      </c>
      <c r="C37" s="33" t="s">
        <v>44</v>
      </c>
      <c r="D37" s="169">
        <v>4076200.67</v>
      </c>
      <c r="E37" s="230">
        <v>2721612.84</v>
      </c>
      <c r="F37" s="210"/>
      <c r="G37" s="210"/>
      <c r="H37" s="210"/>
    </row>
    <row r="38" spans="2:8">
      <c r="B38" s="25" t="s">
        <v>45</v>
      </c>
      <c r="C38" s="26" t="s">
        <v>46</v>
      </c>
      <c r="D38" s="166">
        <v>-894602.06</v>
      </c>
      <c r="E38" s="27">
        <v>3051987.98</v>
      </c>
    </row>
    <row r="39" spans="2:8" ht="13.5" thickBot="1">
      <c r="B39" s="34" t="s">
        <v>47</v>
      </c>
      <c r="C39" s="35" t="s">
        <v>48</v>
      </c>
      <c r="D39" s="170">
        <v>184965206.13999999</v>
      </c>
      <c r="E39" s="217">
        <f>E24+E25+E38</f>
        <v>187459120.19999999</v>
      </c>
      <c r="F39" s="210"/>
    </row>
    <row r="40" spans="2:8" ht="13.5" thickBot="1">
      <c r="B40" s="36"/>
      <c r="C40" s="37"/>
      <c r="D40" s="130"/>
      <c r="E40" s="38"/>
    </row>
    <row r="41" spans="2:8" ht="16.5" thickBot="1">
      <c r="B41" s="5"/>
      <c r="C41" s="39" t="s">
        <v>49</v>
      </c>
      <c r="D41" s="131"/>
      <c r="E41" s="8"/>
    </row>
    <row r="42" spans="2:8" ht="13.5" thickBot="1">
      <c r="B42" s="9"/>
      <c r="C42" s="84" t="s">
        <v>50</v>
      </c>
      <c r="D42" s="164" t="s">
        <v>127</v>
      </c>
      <c r="E42" s="81" t="s">
        <v>136</v>
      </c>
    </row>
    <row r="43" spans="2:8">
      <c r="B43" s="41" t="s">
        <v>28</v>
      </c>
      <c r="C43" s="42" t="s">
        <v>51</v>
      </c>
      <c r="D43" s="201"/>
      <c r="E43" s="78"/>
    </row>
    <row r="44" spans="2:8">
      <c r="B44" s="44" t="s">
        <v>6</v>
      </c>
      <c r="C44" s="45" t="s">
        <v>52</v>
      </c>
      <c r="D44" s="202">
        <v>9834857.6465000007</v>
      </c>
      <c r="E44" s="299">
        <v>9992906.7964999992</v>
      </c>
    </row>
    <row r="45" spans="2:8" ht="13.5" thickBot="1">
      <c r="B45" s="46" t="s">
        <v>8</v>
      </c>
      <c r="C45" s="47" t="s">
        <v>53</v>
      </c>
      <c r="D45" s="203">
        <v>9992906.7964999992</v>
      </c>
      <c r="E45" s="310">
        <v>9962316.2189000007</v>
      </c>
    </row>
    <row r="46" spans="2:8">
      <c r="B46" s="41" t="s">
        <v>33</v>
      </c>
      <c r="C46" s="42" t="s">
        <v>54</v>
      </c>
      <c r="D46" s="204"/>
      <c r="E46" s="311"/>
    </row>
    <row r="47" spans="2:8">
      <c r="B47" s="44" t="s">
        <v>6</v>
      </c>
      <c r="C47" s="45" t="s">
        <v>52</v>
      </c>
      <c r="D47" s="202">
        <v>18.6023</v>
      </c>
      <c r="E47" s="312">
        <v>18.509599999999999</v>
      </c>
      <c r="H47" s="154"/>
    </row>
    <row r="48" spans="2:8">
      <c r="B48" s="44" t="s">
        <v>8</v>
      </c>
      <c r="C48" s="45" t="s">
        <v>55</v>
      </c>
      <c r="D48" s="202">
        <v>17.749199999999998</v>
      </c>
      <c r="E48" s="312">
        <v>18.279399999999999</v>
      </c>
    </row>
    <row r="49" spans="2:5">
      <c r="B49" s="44" t="s">
        <v>10</v>
      </c>
      <c r="C49" s="45" t="s">
        <v>56</v>
      </c>
      <c r="D49" s="202">
        <v>18.8931</v>
      </c>
      <c r="E49" s="312">
        <v>19.1493</v>
      </c>
    </row>
    <row r="50" spans="2:5" ht="13.5" thickBot="1">
      <c r="B50" s="46" t="s">
        <v>12</v>
      </c>
      <c r="C50" s="47" t="s">
        <v>53</v>
      </c>
      <c r="D50" s="203">
        <v>18.509649885000002</v>
      </c>
      <c r="E50" s="314">
        <v>18.816820916039699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187076717.86000001</v>
      </c>
      <c r="E54" s="55">
        <f>E60+E65</f>
        <v>0.99796007609770065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v>186816683.80000001</v>
      </c>
      <c r="E60" s="65">
        <f>D60/E20</f>
        <v>0.99657292534332509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260034.06</v>
      </c>
      <c r="E65" s="61">
        <f>D65/E20</f>
        <v>1.387150754375513E-3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20.059999999999999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634319.92000000004</v>
      </c>
      <c r="E69" s="55">
        <f>D69/E20</f>
        <v>3.383777323414537E-3</v>
      </c>
    </row>
    <row r="70" spans="2:5" ht="13.5" thickBot="1">
      <c r="B70" s="41" t="s">
        <v>84</v>
      </c>
      <c r="C70" s="42" t="s">
        <v>85</v>
      </c>
      <c r="D70" s="43">
        <f>E16</f>
        <v>251937.64</v>
      </c>
      <c r="E70" s="55">
        <f>D70/E20</f>
        <v>1.343960431112703E-3</v>
      </c>
    </row>
    <row r="71" spans="2:5">
      <c r="B71" s="41" t="s">
        <v>86</v>
      </c>
      <c r="C71" s="42" t="s">
        <v>87</v>
      </c>
      <c r="D71" s="43">
        <f>D54+D69+D68-D70</f>
        <v>187459120.20000002</v>
      </c>
      <c r="E71" s="74">
        <f>E54+E69-E70</f>
        <v>0.99999989299000247</v>
      </c>
    </row>
    <row r="72" spans="2:5">
      <c r="B72" s="44" t="s">
        <v>6</v>
      </c>
      <c r="C72" s="45" t="s">
        <v>88</v>
      </c>
      <c r="D72" s="60">
        <f>D71</f>
        <v>187459120.20000002</v>
      </c>
      <c r="E72" s="61">
        <f>E71</f>
        <v>0.99999989299000247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" right="0.75" top="0.56999999999999995" bottom="0.51" header="0.5" footer="0.5"/>
  <pageSetup paperSize="9" scale="7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E48" sqref="E48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131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746772.96</v>
      </c>
      <c r="E9" s="27">
        <f>E10+E11+E12+E13</f>
        <v>25185867.210000001</v>
      </c>
    </row>
    <row r="10" spans="2:5">
      <c r="B10" s="15" t="s">
        <v>6</v>
      </c>
      <c r="C10" s="155" t="s">
        <v>7</v>
      </c>
      <c r="D10" s="17">
        <v>619902.44999999995</v>
      </c>
      <c r="E10" s="300">
        <f>23569963.85+1615903.36</f>
        <v>25185867.210000001</v>
      </c>
    </row>
    <row r="11" spans="2:5">
      <c r="B11" s="15" t="s">
        <v>8</v>
      </c>
      <c r="C11" s="155" t="s">
        <v>9</v>
      </c>
      <c r="D11" s="17">
        <v>126870.51</v>
      </c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D17+D18+D19</f>
        <v>97.1</v>
      </c>
      <c r="E16" s="27">
        <f>E17+E18+E19</f>
        <v>1672.74</v>
      </c>
    </row>
    <row r="17" spans="2:7">
      <c r="B17" s="15" t="s">
        <v>6</v>
      </c>
      <c r="C17" s="155" t="s">
        <v>15</v>
      </c>
      <c r="D17" s="83">
        <v>97.1</v>
      </c>
      <c r="E17" s="303">
        <v>1672.74</v>
      </c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746675.86</v>
      </c>
      <c r="E20" s="138">
        <f>E9-E16</f>
        <v>25184194.470000003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>
        <f>D20</f>
        <v>746675.86</v>
      </c>
    </row>
    <row r="25" spans="2:7">
      <c r="B25" s="25" t="s">
        <v>26</v>
      </c>
      <c r="C25" s="26" t="s">
        <v>27</v>
      </c>
      <c r="D25" s="166">
        <v>742699.15</v>
      </c>
      <c r="E25" s="228">
        <v>24730402.91</v>
      </c>
      <c r="F25" s="297"/>
    </row>
    <row r="26" spans="2:7">
      <c r="B26" s="28" t="s">
        <v>28</v>
      </c>
      <c r="C26" s="29" t="s">
        <v>29</v>
      </c>
      <c r="D26" s="168">
        <v>742800.26</v>
      </c>
      <c r="E26" s="229">
        <v>25965094.66</v>
      </c>
      <c r="F26" s="210"/>
    </row>
    <row r="27" spans="2:7">
      <c r="B27" s="30" t="s">
        <v>6</v>
      </c>
      <c r="C27" s="16" t="s">
        <v>30</v>
      </c>
      <c r="D27" s="169">
        <v>742800.26</v>
      </c>
      <c r="E27" s="230">
        <v>22923230.34</v>
      </c>
      <c r="F27" s="297"/>
    </row>
    <row r="28" spans="2:7">
      <c r="B28" s="30" t="s">
        <v>8</v>
      </c>
      <c r="C28" s="16" t="s">
        <v>31</v>
      </c>
      <c r="D28" s="169"/>
      <c r="E28" s="230"/>
      <c r="F28" s="210"/>
    </row>
    <row r="29" spans="2:7">
      <c r="B29" s="30" t="s">
        <v>10</v>
      </c>
      <c r="C29" s="16" t="s">
        <v>32</v>
      </c>
      <c r="D29" s="169"/>
      <c r="E29" s="230">
        <v>3041864.32</v>
      </c>
      <c r="F29" s="210"/>
    </row>
    <row r="30" spans="2:7">
      <c r="B30" s="28" t="s">
        <v>33</v>
      </c>
      <c r="C30" s="31" t="s">
        <v>34</v>
      </c>
      <c r="D30" s="168">
        <v>101.11</v>
      </c>
      <c r="E30" s="229">
        <v>1234691.75</v>
      </c>
      <c r="F30" s="210"/>
    </row>
    <row r="31" spans="2:7">
      <c r="B31" s="30" t="s">
        <v>6</v>
      </c>
      <c r="C31" s="16" t="s">
        <v>35</v>
      </c>
      <c r="D31" s="169"/>
      <c r="E31" s="230">
        <v>391280.62</v>
      </c>
      <c r="F31" s="210"/>
    </row>
    <row r="32" spans="2:7">
      <c r="B32" s="30" t="s">
        <v>8</v>
      </c>
      <c r="C32" s="16" t="s">
        <v>36</v>
      </c>
      <c r="D32" s="169"/>
      <c r="E32" s="230"/>
      <c r="F32" s="210"/>
    </row>
    <row r="33" spans="2:6">
      <c r="B33" s="30" t="s">
        <v>10</v>
      </c>
      <c r="C33" s="16" t="s">
        <v>37</v>
      </c>
      <c r="D33" s="169">
        <v>0.94</v>
      </c>
      <c r="E33" s="230">
        <v>4674.55</v>
      </c>
      <c r="F33" s="210"/>
    </row>
    <row r="34" spans="2:6">
      <c r="B34" s="30" t="s">
        <v>12</v>
      </c>
      <c r="C34" s="16" t="s">
        <v>38</v>
      </c>
      <c r="D34" s="169"/>
      <c r="E34" s="230"/>
      <c r="F34" s="210"/>
    </row>
    <row r="35" spans="2:6" ht="25.5">
      <c r="B35" s="30" t="s">
        <v>39</v>
      </c>
      <c r="C35" s="16" t="s">
        <v>40</v>
      </c>
      <c r="D35" s="169">
        <v>100.17</v>
      </c>
      <c r="E35" s="230">
        <v>138456.35999999999</v>
      </c>
      <c r="F35" s="210"/>
    </row>
    <row r="36" spans="2:6">
      <c r="B36" s="30" t="s">
        <v>41</v>
      </c>
      <c r="C36" s="16" t="s">
        <v>42</v>
      </c>
      <c r="D36" s="169"/>
      <c r="E36" s="230"/>
      <c r="F36" s="210"/>
    </row>
    <row r="37" spans="2:6" ht="13.5" thickBot="1">
      <c r="B37" s="32" t="s">
        <v>43</v>
      </c>
      <c r="C37" s="33" t="s">
        <v>44</v>
      </c>
      <c r="D37" s="169"/>
      <c r="E37" s="230">
        <v>700280.22000000009</v>
      </c>
      <c r="F37" s="210"/>
    </row>
    <row r="38" spans="2:6">
      <c r="B38" s="25" t="s">
        <v>45</v>
      </c>
      <c r="C38" s="26" t="s">
        <v>46</v>
      </c>
      <c r="D38" s="166">
        <v>3976.71</v>
      </c>
      <c r="E38" s="27">
        <v>-292884.3</v>
      </c>
    </row>
    <row r="39" spans="2:6" ht="13.5" thickBot="1">
      <c r="B39" s="34" t="s">
        <v>47</v>
      </c>
      <c r="C39" s="35" t="s">
        <v>48</v>
      </c>
      <c r="D39" s="170">
        <v>746675.86</v>
      </c>
      <c r="E39" s="217">
        <f>E24+E25+E38</f>
        <v>25184194.469999999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>
        <v>7416.5038000000004</v>
      </c>
    </row>
    <row r="45" spans="2:6" ht="13.5" thickBot="1">
      <c r="B45" s="46" t="s">
        <v>8</v>
      </c>
      <c r="C45" s="87" t="s">
        <v>53</v>
      </c>
      <c r="D45" s="181">
        <v>7416.5038000000004</v>
      </c>
      <c r="E45" s="310">
        <v>244615.86189999999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>
        <v>100.6776</v>
      </c>
    </row>
    <row r="48" spans="2:6">
      <c r="B48" s="44" t="s">
        <v>8</v>
      </c>
      <c r="C48" s="86" t="s">
        <v>55</v>
      </c>
      <c r="D48" s="180">
        <v>99.828800000000001</v>
      </c>
      <c r="E48" s="318">
        <v>99.598700000000008</v>
      </c>
    </row>
    <row r="49" spans="2:5">
      <c r="B49" s="44" t="s">
        <v>10</v>
      </c>
      <c r="C49" s="86" t="s">
        <v>56</v>
      </c>
      <c r="D49" s="180">
        <v>100.6776</v>
      </c>
      <c r="E49" s="318">
        <v>105.3626</v>
      </c>
    </row>
    <row r="50" spans="2:5" ht="13.5" thickBot="1">
      <c r="B50" s="46" t="s">
        <v>12</v>
      </c>
      <c r="C50" s="87" t="s">
        <v>53</v>
      </c>
      <c r="D50" s="181">
        <v>100.6776076</v>
      </c>
      <c r="E50" s="314">
        <v>102.954053242448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25185867.210000001</v>
      </c>
      <c r="E54" s="55">
        <f>E60+E65</f>
        <v>1.0000664202304343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v>23569963.850000001</v>
      </c>
      <c r="E60" s="65">
        <f>D60/E20</f>
        <v>0.93590302751501897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1615903.36</v>
      </c>
      <c r="E65" s="61">
        <f>D65/E20</f>
        <v>6.4163392715415282E-2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f>E11</f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1672.74</v>
      </c>
      <c r="E70" s="55">
        <f>D70/E20</f>
        <v>6.6420230434314931E-5</v>
      </c>
    </row>
    <row r="71" spans="2:5">
      <c r="B71" s="41" t="s">
        <v>86</v>
      </c>
      <c r="C71" s="42" t="s">
        <v>87</v>
      </c>
      <c r="D71" s="43">
        <f>D54+D69+D68-D70</f>
        <v>25184194.470000003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25184194.470000003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I37" sqref="I37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7" width="12.7109375" bestFit="1" customWidth="1"/>
    <col min="8" max="8" width="9.14062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91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34268424.950000003</v>
      </c>
      <c r="E9" s="27">
        <f>E10+E11+E12+E13</f>
        <v>29745631.940000001</v>
      </c>
    </row>
    <row r="10" spans="2:5">
      <c r="B10" s="15" t="s">
        <v>6</v>
      </c>
      <c r="C10" s="155" t="s">
        <v>7</v>
      </c>
      <c r="D10" s="17">
        <v>34268424.950000003</v>
      </c>
      <c r="E10" s="300">
        <v>29745165.690000001</v>
      </c>
    </row>
    <row r="11" spans="2:5">
      <c r="B11" s="15" t="s">
        <v>8</v>
      </c>
      <c r="C11" s="155" t="s">
        <v>9</v>
      </c>
      <c r="D11" s="17"/>
      <c r="E11" s="300">
        <v>466.25</v>
      </c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D17+D18+D19</f>
        <v>108430.97</v>
      </c>
      <c r="E16" s="27">
        <f>E17+E18+E19</f>
        <v>59801.68</v>
      </c>
    </row>
    <row r="17" spans="2:8">
      <c r="B17" s="15" t="s">
        <v>6</v>
      </c>
      <c r="C17" s="155" t="s">
        <v>15</v>
      </c>
      <c r="D17" s="83">
        <v>108430.97</v>
      </c>
      <c r="E17" s="303">
        <v>59801.68</v>
      </c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34159993.980000004</v>
      </c>
      <c r="E20" s="138">
        <f>E9-E16</f>
        <v>29685830.260000002</v>
      </c>
      <c r="F20" s="154"/>
      <c r="G20" s="210"/>
      <c r="H20" s="154"/>
    </row>
    <row r="21" spans="2:8" ht="13.5" thickBot="1">
      <c r="B21" s="3"/>
      <c r="C21" s="21"/>
      <c r="D21" s="22"/>
      <c r="E21" s="22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64" t="s">
        <v>127</v>
      </c>
      <c r="E23" s="12" t="s">
        <v>136</v>
      </c>
    </row>
    <row r="24" spans="2:8" ht="13.5" thickBot="1">
      <c r="B24" s="25" t="s">
        <v>24</v>
      </c>
      <c r="C24" s="26" t="s">
        <v>25</v>
      </c>
      <c r="D24" s="166">
        <v>43175828.699999996</v>
      </c>
      <c r="E24" s="27">
        <f>D20</f>
        <v>34159993.980000004</v>
      </c>
    </row>
    <row r="25" spans="2:8">
      <c r="B25" s="25" t="s">
        <v>26</v>
      </c>
      <c r="C25" s="26" t="s">
        <v>27</v>
      </c>
      <c r="D25" s="166">
        <v>-8501256.8900000006</v>
      </c>
      <c r="E25" s="228">
        <v>-5165944.870000001</v>
      </c>
    </row>
    <row r="26" spans="2:8">
      <c r="B26" s="28" t="s">
        <v>28</v>
      </c>
      <c r="C26" s="29" t="s">
        <v>29</v>
      </c>
      <c r="D26" s="168">
        <v>1015683.71</v>
      </c>
      <c r="E26" s="229">
        <v>147633.76999999999</v>
      </c>
    </row>
    <row r="27" spans="2:8">
      <c r="B27" s="30" t="s">
        <v>6</v>
      </c>
      <c r="C27" s="16" t="s">
        <v>30</v>
      </c>
      <c r="D27" s="169">
        <v>38749.519999999997</v>
      </c>
      <c r="E27" s="230">
        <v>26836.799999999999</v>
      </c>
    </row>
    <row r="28" spans="2:8">
      <c r="B28" s="30" t="s">
        <v>8</v>
      </c>
      <c r="C28" s="16" t="s">
        <v>31</v>
      </c>
      <c r="D28" s="169"/>
      <c r="E28" s="230"/>
    </row>
    <row r="29" spans="2:8">
      <c r="B29" s="30" t="s">
        <v>10</v>
      </c>
      <c r="C29" s="16" t="s">
        <v>32</v>
      </c>
      <c r="D29" s="169">
        <v>976934.19</v>
      </c>
      <c r="E29" s="230">
        <v>120796.97</v>
      </c>
    </row>
    <row r="30" spans="2:8">
      <c r="B30" s="28" t="s">
        <v>33</v>
      </c>
      <c r="C30" s="31" t="s">
        <v>34</v>
      </c>
      <c r="D30" s="168">
        <v>9516940.5999999996</v>
      </c>
      <c r="E30" s="229">
        <v>5313578.6400000006</v>
      </c>
    </row>
    <row r="31" spans="2:8">
      <c r="B31" s="30" t="s">
        <v>6</v>
      </c>
      <c r="C31" s="16" t="s">
        <v>35</v>
      </c>
      <c r="D31" s="169">
        <v>8954575.4299999997</v>
      </c>
      <c r="E31" s="230">
        <v>4846684.12</v>
      </c>
    </row>
    <row r="32" spans="2:8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47872.72</v>
      </c>
      <c r="E33" s="230">
        <v>44883.07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/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514492.45</v>
      </c>
      <c r="E37" s="230">
        <v>422011.45</v>
      </c>
    </row>
    <row r="38" spans="2:6">
      <c r="B38" s="25" t="s">
        <v>45</v>
      </c>
      <c r="C38" s="26" t="s">
        <v>46</v>
      </c>
      <c r="D38" s="166">
        <v>-514577.83</v>
      </c>
      <c r="E38" s="27">
        <v>691781.15</v>
      </c>
    </row>
    <row r="39" spans="2:6" ht="13.5" thickBot="1">
      <c r="B39" s="34" t="s">
        <v>47</v>
      </c>
      <c r="C39" s="35" t="s">
        <v>48</v>
      </c>
      <c r="D39" s="170">
        <v>34159993.979999997</v>
      </c>
      <c r="E39" s="217">
        <f>E24+E25+E38</f>
        <v>29685830.260000002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3335892.3818999999</v>
      </c>
      <c r="E44" s="299">
        <v>2673889.4408999998</v>
      </c>
    </row>
    <row r="45" spans="2:6" ht="13.5" thickBot="1">
      <c r="B45" s="46" t="s">
        <v>8</v>
      </c>
      <c r="C45" s="87" t="s">
        <v>53</v>
      </c>
      <c r="D45" s="181">
        <v>2673889.4408999998</v>
      </c>
      <c r="E45" s="310">
        <v>2273696.1368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12.9428</v>
      </c>
      <c r="E47" s="312">
        <v>12.775399999999999</v>
      </c>
      <c r="F47" s="154"/>
    </row>
    <row r="48" spans="2:6">
      <c r="B48" s="44" t="s">
        <v>8</v>
      </c>
      <c r="C48" s="86" t="s">
        <v>55</v>
      </c>
      <c r="D48" s="180">
        <v>12.5509</v>
      </c>
      <c r="E48" s="318">
        <v>12.655799999999999</v>
      </c>
    </row>
    <row r="49" spans="2:6">
      <c r="B49" s="44" t="s">
        <v>10</v>
      </c>
      <c r="C49" s="86" t="s">
        <v>56</v>
      </c>
      <c r="D49" s="180">
        <v>13.1243</v>
      </c>
      <c r="E49" s="318">
        <v>13.163399999999999</v>
      </c>
    </row>
    <row r="50" spans="2:6" ht="13.5" thickBot="1">
      <c r="B50" s="46" t="s">
        <v>12</v>
      </c>
      <c r="C50" s="87" t="s">
        <v>53</v>
      </c>
      <c r="D50" s="181">
        <v>12.775399999999999</v>
      </c>
      <c r="E50" s="314">
        <v>13.0562</v>
      </c>
      <c r="F50" s="154"/>
    </row>
    <row r="51" spans="2:6" ht="13.5" thickBot="1">
      <c r="B51" s="36"/>
      <c r="C51" s="37"/>
      <c r="D51" s="38"/>
      <c r="E51" s="38"/>
    </row>
    <row r="52" spans="2:6" ht="16.5" thickBot="1">
      <c r="B52" s="48"/>
      <c r="C52" s="49" t="s">
        <v>57</v>
      </c>
      <c r="D52" s="50"/>
      <c r="E52" s="8"/>
    </row>
    <row r="53" spans="2:6" ht="23.25" thickBot="1">
      <c r="B53" s="329" t="s">
        <v>58</v>
      </c>
      <c r="C53" s="330"/>
      <c r="D53" s="51" t="s">
        <v>59</v>
      </c>
      <c r="E53" s="52" t="s">
        <v>60</v>
      </c>
    </row>
    <row r="54" spans="2:6" ht="13.5" thickBot="1">
      <c r="B54" s="53" t="s">
        <v>28</v>
      </c>
      <c r="C54" s="42" t="s">
        <v>61</v>
      </c>
      <c r="D54" s="54">
        <f>SUM(D55:D66)</f>
        <v>29745165.690000001</v>
      </c>
      <c r="E54" s="55">
        <f>E60</f>
        <v>1.0019987795348932</v>
      </c>
    </row>
    <row r="55" spans="2:6" ht="25.5">
      <c r="B55" s="56" t="s">
        <v>6</v>
      </c>
      <c r="C55" s="57" t="s">
        <v>62</v>
      </c>
      <c r="D55" s="58">
        <v>0</v>
      </c>
      <c r="E55" s="59">
        <v>0</v>
      </c>
    </row>
    <row r="56" spans="2:6" ht="25.5">
      <c r="B56" s="44" t="s">
        <v>8</v>
      </c>
      <c r="C56" s="45" t="s">
        <v>63</v>
      </c>
      <c r="D56" s="60">
        <v>0</v>
      </c>
      <c r="E56" s="61">
        <v>0</v>
      </c>
    </row>
    <row r="57" spans="2:6">
      <c r="B57" s="44" t="s">
        <v>10</v>
      </c>
      <c r="C57" s="45" t="s">
        <v>64</v>
      </c>
      <c r="D57" s="60">
        <v>0</v>
      </c>
      <c r="E57" s="61">
        <v>0</v>
      </c>
    </row>
    <row r="58" spans="2:6">
      <c r="B58" s="44" t="s">
        <v>12</v>
      </c>
      <c r="C58" s="45" t="s">
        <v>65</v>
      </c>
      <c r="D58" s="60">
        <v>0</v>
      </c>
      <c r="E58" s="61">
        <v>0</v>
      </c>
    </row>
    <row r="59" spans="2:6">
      <c r="B59" s="44" t="s">
        <v>39</v>
      </c>
      <c r="C59" s="45" t="s">
        <v>66</v>
      </c>
      <c r="D59" s="60">
        <v>0</v>
      </c>
      <c r="E59" s="61">
        <v>0</v>
      </c>
    </row>
    <row r="60" spans="2:6">
      <c r="B60" s="62" t="s">
        <v>41</v>
      </c>
      <c r="C60" s="63" t="s">
        <v>67</v>
      </c>
      <c r="D60" s="64">
        <f>E10</f>
        <v>29745165.690000001</v>
      </c>
      <c r="E60" s="65">
        <f>D60/E20</f>
        <v>1.0019987795348932</v>
      </c>
    </row>
    <row r="61" spans="2:6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6">
      <c r="B62" s="62" t="s">
        <v>69</v>
      </c>
      <c r="C62" s="63" t="s">
        <v>70</v>
      </c>
      <c r="D62" s="64">
        <v>0</v>
      </c>
      <c r="E62" s="65">
        <v>0</v>
      </c>
    </row>
    <row r="63" spans="2:6">
      <c r="B63" s="44" t="s">
        <v>71</v>
      </c>
      <c r="C63" s="45" t="s">
        <v>72</v>
      </c>
      <c r="D63" s="60">
        <v>0</v>
      </c>
      <c r="E63" s="61">
        <v>0</v>
      </c>
    </row>
    <row r="64" spans="2:6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466.25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59801.68</v>
      </c>
      <c r="E70" s="55">
        <f>D70/E20</f>
        <v>2.014485681425573E-3</v>
      </c>
    </row>
    <row r="71" spans="2:5">
      <c r="B71" s="41" t="s">
        <v>86</v>
      </c>
      <c r="C71" s="42" t="s">
        <v>87</v>
      </c>
      <c r="D71" s="43">
        <f>D54+D69-D70+D68</f>
        <v>29685830.260000002</v>
      </c>
      <c r="E71" s="74">
        <f>E54+E69-E70</f>
        <v>0.99998429385346765</v>
      </c>
    </row>
    <row r="72" spans="2:5">
      <c r="B72" s="44" t="s">
        <v>6</v>
      </c>
      <c r="C72" s="45" t="s">
        <v>88</v>
      </c>
      <c r="D72" s="60">
        <f>D71</f>
        <v>29685830.260000002</v>
      </c>
      <c r="E72" s="61">
        <f>E71</f>
        <v>0.99998429385346765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3" right="0.75" top="0.56000000000000005" bottom="0.47" header="0.5" footer="0.5"/>
  <pageSetup paperSize="9" scale="7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E48" sqref="E48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7" width="13.85546875" bestFit="1" customWidth="1"/>
    <col min="8" max="8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92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233833641.00999999</v>
      </c>
      <c r="E9" s="27">
        <f>E10+E11+E12+E13</f>
        <v>199691882.80000001</v>
      </c>
    </row>
    <row r="10" spans="2:5">
      <c r="B10" s="15" t="s">
        <v>6</v>
      </c>
      <c r="C10" s="155" t="s">
        <v>7</v>
      </c>
      <c r="D10" s="17">
        <v>233833641.00999999</v>
      </c>
      <c r="E10" s="300">
        <v>199691882.80000001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D17+D18+D19</f>
        <v>825567.66</v>
      </c>
      <c r="E16" s="27">
        <f>E17+E18+E19</f>
        <v>796459.76</v>
      </c>
    </row>
    <row r="17" spans="2:8">
      <c r="B17" s="15" t="s">
        <v>6</v>
      </c>
      <c r="C17" s="155" t="s">
        <v>15</v>
      </c>
      <c r="D17" s="83">
        <v>825567.66</v>
      </c>
      <c r="E17" s="303">
        <v>796459.76</v>
      </c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233008073.34999999</v>
      </c>
      <c r="E20" s="138">
        <f>E9-E16</f>
        <v>198895423.04000002</v>
      </c>
      <c r="F20" s="154"/>
      <c r="G20" s="210"/>
      <c r="H20" s="154"/>
    </row>
    <row r="21" spans="2:8" ht="13.5" thickBot="1">
      <c r="B21" s="3"/>
      <c r="C21" s="21"/>
      <c r="D21" s="22"/>
      <c r="E21" s="22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64" t="s">
        <v>127</v>
      </c>
      <c r="E23" s="81" t="s">
        <v>136</v>
      </c>
    </row>
    <row r="24" spans="2:8" ht="13.5" thickBot="1">
      <c r="B24" s="25" t="s">
        <v>24</v>
      </c>
      <c r="C24" s="26" t="s">
        <v>25</v>
      </c>
      <c r="D24" s="166">
        <v>255758153.75999999</v>
      </c>
      <c r="E24" s="27">
        <f>D20</f>
        <v>233008073.34999999</v>
      </c>
    </row>
    <row r="25" spans="2:8">
      <c r="B25" s="25" t="s">
        <v>26</v>
      </c>
      <c r="C25" s="26" t="s">
        <v>27</v>
      </c>
      <c r="D25" s="166">
        <v>-31138129.370000001</v>
      </c>
      <c r="E25" s="228">
        <v>-26965101.710000001</v>
      </c>
    </row>
    <row r="26" spans="2:8">
      <c r="B26" s="28" t="s">
        <v>28</v>
      </c>
      <c r="C26" s="29" t="s">
        <v>29</v>
      </c>
      <c r="D26" s="168">
        <v>365933.77</v>
      </c>
      <c r="E26" s="229">
        <v>16305.669999999991</v>
      </c>
    </row>
    <row r="27" spans="2:8">
      <c r="B27" s="30" t="s">
        <v>6</v>
      </c>
      <c r="C27" s="16" t="s">
        <v>30</v>
      </c>
      <c r="D27" s="169">
        <v>187485.31</v>
      </c>
      <c r="E27" s="230">
        <v>-52878.98</v>
      </c>
    </row>
    <row r="28" spans="2:8">
      <c r="B28" s="30" t="s">
        <v>8</v>
      </c>
      <c r="C28" s="16" t="s">
        <v>31</v>
      </c>
      <c r="D28" s="169"/>
      <c r="E28" s="230"/>
    </row>
    <row r="29" spans="2:8">
      <c r="B29" s="30" t="s">
        <v>10</v>
      </c>
      <c r="C29" s="16" t="s">
        <v>32</v>
      </c>
      <c r="D29" s="169">
        <v>178448.46</v>
      </c>
      <c r="E29" s="230">
        <v>69184.649999999994</v>
      </c>
    </row>
    <row r="30" spans="2:8">
      <c r="B30" s="28" t="s">
        <v>33</v>
      </c>
      <c r="C30" s="31" t="s">
        <v>34</v>
      </c>
      <c r="D30" s="168">
        <v>31504063.140000001</v>
      </c>
      <c r="E30" s="229">
        <v>26981407.380000003</v>
      </c>
    </row>
    <row r="31" spans="2:8">
      <c r="B31" s="30" t="s">
        <v>6</v>
      </c>
      <c r="C31" s="16" t="s">
        <v>35</v>
      </c>
      <c r="D31" s="169">
        <v>29706476.670000002</v>
      </c>
      <c r="E31" s="230">
        <v>25963164.920000002</v>
      </c>
    </row>
    <row r="32" spans="2:8">
      <c r="B32" s="30" t="s">
        <v>8</v>
      </c>
      <c r="C32" s="16" t="s">
        <v>36</v>
      </c>
      <c r="D32" s="169"/>
      <c r="E32" s="230"/>
    </row>
    <row r="33" spans="2:7">
      <c r="B33" s="30" t="s">
        <v>10</v>
      </c>
      <c r="C33" s="16" t="s">
        <v>37</v>
      </c>
      <c r="D33" s="169">
        <v>292946.33</v>
      </c>
      <c r="E33" s="230">
        <v>279705.96000000002</v>
      </c>
    </row>
    <row r="34" spans="2:7">
      <c r="B34" s="30" t="s">
        <v>12</v>
      </c>
      <c r="C34" s="16" t="s">
        <v>38</v>
      </c>
      <c r="D34" s="169"/>
      <c r="E34" s="230"/>
    </row>
    <row r="35" spans="2:7" ht="25.5">
      <c r="B35" s="30" t="s">
        <v>39</v>
      </c>
      <c r="C35" s="16" t="s">
        <v>40</v>
      </c>
      <c r="D35" s="169"/>
      <c r="E35" s="230"/>
    </row>
    <row r="36" spans="2:7">
      <c r="B36" s="30" t="s">
        <v>41</v>
      </c>
      <c r="C36" s="16" t="s">
        <v>42</v>
      </c>
      <c r="D36" s="169"/>
      <c r="E36" s="230"/>
    </row>
    <row r="37" spans="2:7" ht="13.5" thickBot="1">
      <c r="B37" s="32" t="s">
        <v>43</v>
      </c>
      <c r="C37" s="33" t="s">
        <v>44</v>
      </c>
      <c r="D37" s="169">
        <v>1504640.14</v>
      </c>
      <c r="E37" s="230">
        <v>738536.5</v>
      </c>
    </row>
    <row r="38" spans="2:7">
      <c r="B38" s="25" t="s">
        <v>45</v>
      </c>
      <c r="C38" s="26" t="s">
        <v>46</v>
      </c>
      <c r="D38" s="166">
        <v>8388048.96</v>
      </c>
      <c r="E38" s="27">
        <v>-7147548.5999999996</v>
      </c>
    </row>
    <row r="39" spans="2:7" ht="13.5" thickBot="1">
      <c r="B39" s="34" t="s">
        <v>47</v>
      </c>
      <c r="C39" s="35" t="s">
        <v>48</v>
      </c>
      <c r="D39" s="170">
        <v>233008073.34999999</v>
      </c>
      <c r="E39" s="217">
        <f>E24+E25+E38</f>
        <v>198895423.03999999</v>
      </c>
      <c r="F39" s="210"/>
    </row>
    <row r="40" spans="2:7" ht="13.5" thickBot="1">
      <c r="B40" s="36"/>
      <c r="C40" s="37"/>
      <c r="D40" s="177"/>
      <c r="E40" s="38"/>
    </row>
    <row r="41" spans="2:7" ht="16.5" thickBot="1">
      <c r="B41" s="5"/>
      <c r="C41" s="39" t="s">
        <v>49</v>
      </c>
      <c r="D41" s="178"/>
      <c r="E41" s="8"/>
    </row>
    <row r="42" spans="2:7" ht="13.5" thickBot="1">
      <c r="B42" s="9"/>
      <c r="C42" s="40" t="s">
        <v>50</v>
      </c>
      <c r="D42" s="164" t="s">
        <v>127</v>
      </c>
      <c r="E42" s="81" t="s">
        <v>136</v>
      </c>
    </row>
    <row r="43" spans="2:7">
      <c r="B43" s="41" t="s">
        <v>28</v>
      </c>
      <c r="C43" s="85" t="s">
        <v>51</v>
      </c>
      <c r="D43" s="179"/>
      <c r="E43" s="78"/>
      <c r="G43" s="154"/>
    </row>
    <row r="44" spans="2:7">
      <c r="B44" s="44" t="s">
        <v>6</v>
      </c>
      <c r="C44" s="86" t="s">
        <v>52</v>
      </c>
      <c r="D44" s="180">
        <v>24617105.862599999</v>
      </c>
      <c r="E44" s="299">
        <v>21606436.745499998</v>
      </c>
    </row>
    <row r="45" spans="2:7" ht="13.5" thickBot="1">
      <c r="B45" s="46" t="s">
        <v>8</v>
      </c>
      <c r="C45" s="87" t="s">
        <v>53</v>
      </c>
      <c r="D45" s="181">
        <v>21606436.745499998</v>
      </c>
      <c r="E45" s="310">
        <v>19066356.057100002</v>
      </c>
    </row>
    <row r="46" spans="2:7">
      <c r="B46" s="41" t="s">
        <v>33</v>
      </c>
      <c r="C46" s="85" t="s">
        <v>54</v>
      </c>
      <c r="D46" s="182"/>
      <c r="E46" s="311"/>
    </row>
    <row r="47" spans="2:7">
      <c r="B47" s="44" t="s">
        <v>6</v>
      </c>
      <c r="C47" s="86" t="s">
        <v>52</v>
      </c>
      <c r="D47" s="180">
        <v>10.3894</v>
      </c>
      <c r="E47" s="312">
        <v>10.7842</v>
      </c>
    </row>
    <row r="48" spans="2:7">
      <c r="B48" s="44" t="s">
        <v>8</v>
      </c>
      <c r="C48" s="86" t="s">
        <v>55</v>
      </c>
      <c r="D48" s="180">
        <v>9.8795999999999999</v>
      </c>
      <c r="E48" s="318">
        <v>10.2056</v>
      </c>
    </row>
    <row r="49" spans="2:6">
      <c r="B49" s="44" t="s">
        <v>10</v>
      </c>
      <c r="C49" s="86" t="s">
        <v>56</v>
      </c>
      <c r="D49" s="180">
        <v>11.1828</v>
      </c>
      <c r="E49" s="318">
        <v>10.9793</v>
      </c>
    </row>
    <row r="50" spans="2:6" ht="13.5" thickBot="1">
      <c r="B50" s="46" t="s">
        <v>12</v>
      </c>
      <c r="C50" s="87" t="s">
        <v>53</v>
      </c>
      <c r="D50" s="181">
        <v>10.7842</v>
      </c>
      <c r="E50" s="314">
        <v>10.431699999999999</v>
      </c>
      <c r="F50" s="272"/>
    </row>
    <row r="51" spans="2:6" ht="13.5" thickBot="1">
      <c r="B51" s="36"/>
      <c r="C51" s="37"/>
      <c r="D51" s="38"/>
      <c r="E51" s="38"/>
    </row>
    <row r="52" spans="2:6" ht="16.5" thickBot="1">
      <c r="B52" s="48"/>
      <c r="C52" s="49" t="s">
        <v>57</v>
      </c>
      <c r="D52" s="50"/>
      <c r="E52" s="8"/>
    </row>
    <row r="53" spans="2:6" ht="23.25" thickBot="1">
      <c r="B53" s="329" t="s">
        <v>58</v>
      </c>
      <c r="C53" s="330"/>
      <c r="D53" s="51" t="s">
        <v>59</v>
      </c>
      <c r="E53" s="52" t="s">
        <v>60</v>
      </c>
    </row>
    <row r="54" spans="2:6" ht="13.5" thickBot="1">
      <c r="B54" s="53" t="s">
        <v>28</v>
      </c>
      <c r="C54" s="42" t="s">
        <v>61</v>
      </c>
      <c r="D54" s="54">
        <f>SUM(D55:D66)</f>
        <v>199691882.80000001</v>
      </c>
      <c r="E54" s="55">
        <f>E60</f>
        <v>1.0040044147211966</v>
      </c>
    </row>
    <row r="55" spans="2:6" ht="25.5">
      <c r="B55" s="56" t="s">
        <v>6</v>
      </c>
      <c r="C55" s="57" t="s">
        <v>62</v>
      </c>
      <c r="D55" s="58">
        <v>0</v>
      </c>
      <c r="E55" s="59">
        <v>0</v>
      </c>
    </row>
    <row r="56" spans="2:6" ht="25.5">
      <c r="B56" s="44" t="s">
        <v>8</v>
      </c>
      <c r="C56" s="45" t="s">
        <v>63</v>
      </c>
      <c r="D56" s="60">
        <v>0</v>
      </c>
      <c r="E56" s="61">
        <v>0</v>
      </c>
    </row>
    <row r="57" spans="2:6">
      <c r="B57" s="44" t="s">
        <v>10</v>
      </c>
      <c r="C57" s="45" t="s">
        <v>64</v>
      </c>
      <c r="D57" s="60">
        <v>0</v>
      </c>
      <c r="E57" s="61">
        <v>0</v>
      </c>
    </row>
    <row r="58" spans="2:6">
      <c r="B58" s="44" t="s">
        <v>12</v>
      </c>
      <c r="C58" s="45" t="s">
        <v>65</v>
      </c>
      <c r="D58" s="60">
        <v>0</v>
      </c>
      <c r="E58" s="61">
        <v>0</v>
      </c>
    </row>
    <row r="59" spans="2:6">
      <c r="B59" s="44" t="s">
        <v>39</v>
      </c>
      <c r="C59" s="45" t="s">
        <v>66</v>
      </c>
      <c r="D59" s="60">
        <v>0</v>
      </c>
      <c r="E59" s="61">
        <v>0</v>
      </c>
    </row>
    <row r="60" spans="2:6">
      <c r="B60" s="62" t="s">
        <v>41</v>
      </c>
      <c r="C60" s="63" t="s">
        <v>67</v>
      </c>
      <c r="D60" s="64">
        <f>E10</f>
        <v>199691882.80000001</v>
      </c>
      <c r="E60" s="65">
        <f>D60/E20</f>
        <v>1.0040044147211966</v>
      </c>
    </row>
    <row r="61" spans="2:6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6">
      <c r="B62" s="62" t="s">
        <v>69</v>
      </c>
      <c r="C62" s="63" t="s">
        <v>70</v>
      </c>
      <c r="D62" s="64">
        <v>0</v>
      </c>
      <c r="E62" s="65">
        <v>0</v>
      </c>
    </row>
    <row r="63" spans="2:6">
      <c r="B63" s="44" t="s">
        <v>71</v>
      </c>
      <c r="C63" s="45" t="s">
        <v>72</v>
      </c>
      <c r="D63" s="60">
        <v>0</v>
      </c>
      <c r="E63" s="61">
        <v>0</v>
      </c>
    </row>
    <row r="64" spans="2:6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796459.76</v>
      </c>
      <c r="E70" s="55">
        <f>D70/E20</f>
        <v>4.0044147211965924E-3</v>
      </c>
    </row>
    <row r="71" spans="2:5">
      <c r="B71" s="41" t="s">
        <v>86</v>
      </c>
      <c r="C71" s="42" t="s">
        <v>87</v>
      </c>
      <c r="D71" s="43">
        <f>D54+D69-D70</f>
        <v>198895423.04000002</v>
      </c>
      <c r="E71" s="74">
        <f>E54-E70</f>
        <v>1</v>
      </c>
    </row>
    <row r="72" spans="2:5">
      <c r="B72" s="44" t="s">
        <v>6</v>
      </c>
      <c r="C72" s="45" t="s">
        <v>88</v>
      </c>
      <c r="D72" s="60">
        <f>D71</f>
        <v>198895423.04000002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5" right="0.75" top="0.52" bottom="0.51" header="0.5" footer="0.5"/>
  <pageSetup paperSize="9" scale="7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H48" sqref="H48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7" width="13.85546875" bestFit="1" customWidth="1"/>
    <col min="8" max="8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93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194920766.09</v>
      </c>
      <c r="E9" s="27">
        <f>E10+E11+E12+E13</f>
        <v>176835940.24000001</v>
      </c>
    </row>
    <row r="10" spans="2:5">
      <c r="B10" s="15" t="s">
        <v>6</v>
      </c>
      <c r="C10" s="155" t="s">
        <v>7</v>
      </c>
      <c r="D10" s="17">
        <v>194920766.09</v>
      </c>
      <c r="E10" s="300">
        <v>176835940.24000001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D17+D18+D19</f>
        <v>424437.61</v>
      </c>
      <c r="E16" s="27">
        <f>E17+E18+E19</f>
        <v>518394.35</v>
      </c>
    </row>
    <row r="17" spans="2:8">
      <c r="B17" s="15" t="s">
        <v>6</v>
      </c>
      <c r="C17" s="155" t="s">
        <v>15</v>
      </c>
      <c r="D17" s="83">
        <v>424437.61</v>
      </c>
      <c r="E17" s="303">
        <v>518394.35</v>
      </c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194496328.47999999</v>
      </c>
      <c r="E20" s="138">
        <f>E9-E16</f>
        <v>176317545.89000002</v>
      </c>
      <c r="F20" s="154"/>
      <c r="G20" s="210"/>
      <c r="H20" s="154"/>
    </row>
    <row r="21" spans="2:8" ht="13.5" thickBot="1">
      <c r="B21" s="3"/>
      <c r="C21" s="21"/>
      <c r="D21" s="22"/>
      <c r="E21" s="22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64" t="s">
        <v>127</v>
      </c>
      <c r="E23" s="81" t="s">
        <v>136</v>
      </c>
    </row>
    <row r="24" spans="2:8" ht="13.5" thickBot="1">
      <c r="B24" s="25" t="s">
        <v>24</v>
      </c>
      <c r="C24" s="26" t="s">
        <v>25</v>
      </c>
      <c r="D24" s="166">
        <v>194677973.46000001</v>
      </c>
      <c r="E24" s="27">
        <f>D20</f>
        <v>194496328.47999999</v>
      </c>
    </row>
    <row r="25" spans="2:8">
      <c r="B25" s="25" t="s">
        <v>26</v>
      </c>
      <c r="C25" s="26" t="s">
        <v>27</v>
      </c>
      <c r="D25" s="166">
        <v>-22506063.109999999</v>
      </c>
      <c r="E25" s="228">
        <v>-21412407.210000001</v>
      </c>
    </row>
    <row r="26" spans="2:8">
      <c r="B26" s="28" t="s">
        <v>28</v>
      </c>
      <c r="C26" s="29" t="s">
        <v>29</v>
      </c>
      <c r="D26" s="168">
        <v>665933.99</v>
      </c>
      <c r="E26" s="229">
        <v>412074.85</v>
      </c>
    </row>
    <row r="27" spans="2:8">
      <c r="B27" s="30" t="s">
        <v>6</v>
      </c>
      <c r="C27" s="16" t="s">
        <v>30</v>
      </c>
      <c r="D27" s="169">
        <v>119493.04</v>
      </c>
      <c r="E27" s="230">
        <v>93389.18</v>
      </c>
    </row>
    <row r="28" spans="2:8">
      <c r="B28" s="30" t="s">
        <v>8</v>
      </c>
      <c r="C28" s="16" t="s">
        <v>31</v>
      </c>
      <c r="D28" s="169"/>
      <c r="E28" s="230"/>
    </row>
    <row r="29" spans="2:8">
      <c r="B29" s="30" t="s">
        <v>10</v>
      </c>
      <c r="C29" s="16" t="s">
        <v>32</v>
      </c>
      <c r="D29" s="169">
        <v>546440.94999999995</v>
      </c>
      <c r="E29" s="230">
        <v>318685.67</v>
      </c>
    </row>
    <row r="30" spans="2:8">
      <c r="B30" s="28" t="s">
        <v>33</v>
      </c>
      <c r="C30" s="31" t="s">
        <v>34</v>
      </c>
      <c r="D30" s="168">
        <v>23171997.099999998</v>
      </c>
      <c r="E30" s="229">
        <v>21824482.060000002</v>
      </c>
    </row>
    <row r="31" spans="2:8">
      <c r="B31" s="30" t="s">
        <v>6</v>
      </c>
      <c r="C31" s="16" t="s">
        <v>35</v>
      </c>
      <c r="D31" s="169">
        <v>22243500.379999999</v>
      </c>
      <c r="E31" s="230">
        <v>21173870.190000001</v>
      </c>
    </row>
    <row r="32" spans="2:8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220958.14</v>
      </c>
      <c r="E33" s="230">
        <v>223286.87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/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707538.58</v>
      </c>
      <c r="E37" s="230">
        <v>427325</v>
      </c>
    </row>
    <row r="38" spans="2:6">
      <c r="B38" s="25" t="s">
        <v>45</v>
      </c>
      <c r="C38" s="26" t="s">
        <v>46</v>
      </c>
      <c r="D38" s="166">
        <v>22324418.129999999</v>
      </c>
      <c r="E38" s="27">
        <v>3233624.62</v>
      </c>
    </row>
    <row r="39" spans="2:6" ht="13.5" thickBot="1">
      <c r="B39" s="34" t="s">
        <v>47</v>
      </c>
      <c r="C39" s="35" t="s">
        <v>48</v>
      </c>
      <c r="D39" s="170">
        <v>194496328.48000002</v>
      </c>
      <c r="E39" s="217">
        <f>E24+E25+E38</f>
        <v>176317545.88999999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16201858.416300001</v>
      </c>
      <c r="E44" s="299">
        <v>14403743.746400001</v>
      </c>
    </row>
    <row r="45" spans="2:6" ht="13.5" thickBot="1">
      <c r="B45" s="46" t="s">
        <v>8</v>
      </c>
      <c r="C45" s="87" t="s">
        <v>53</v>
      </c>
      <c r="D45" s="181">
        <v>14403743.746400001</v>
      </c>
      <c r="E45" s="310">
        <v>12813497.0579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12.0158</v>
      </c>
      <c r="E47" s="312">
        <v>13.5032</v>
      </c>
    </row>
    <row r="48" spans="2:6">
      <c r="B48" s="44" t="s">
        <v>8</v>
      </c>
      <c r="C48" s="86" t="s">
        <v>55</v>
      </c>
      <c r="D48" s="180">
        <v>11.647</v>
      </c>
      <c r="E48" s="318">
        <v>12.8698</v>
      </c>
    </row>
    <row r="49" spans="2:5">
      <c r="B49" s="44" t="s">
        <v>10</v>
      </c>
      <c r="C49" s="86" t="s">
        <v>56</v>
      </c>
      <c r="D49" s="180">
        <v>14.0053</v>
      </c>
      <c r="E49" s="318">
        <v>14.1022</v>
      </c>
    </row>
    <row r="50" spans="2:5" ht="13.5" thickBot="1">
      <c r="B50" s="46" t="s">
        <v>12</v>
      </c>
      <c r="C50" s="87" t="s">
        <v>53</v>
      </c>
      <c r="D50" s="181">
        <v>13.5032</v>
      </c>
      <c r="E50" s="314">
        <v>13.760300000000001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176835940.24000001</v>
      </c>
      <c r="E54" s="55">
        <f>E60</f>
        <v>1.0029401177709416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176835940.24000001</v>
      </c>
      <c r="E60" s="65">
        <f>D60/E20</f>
        <v>1.0029401177709416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518394.35</v>
      </c>
      <c r="E70" s="55">
        <f>D70/E20</f>
        <v>2.9401177709415991E-3</v>
      </c>
    </row>
    <row r="71" spans="2:5">
      <c r="B71" s="41" t="s">
        <v>86</v>
      </c>
      <c r="C71" s="42" t="s">
        <v>87</v>
      </c>
      <c r="D71" s="43">
        <f>D54+D69-D70</f>
        <v>176317545.89000002</v>
      </c>
      <c r="E71" s="74">
        <f>E54-E70</f>
        <v>1</v>
      </c>
    </row>
    <row r="72" spans="2:5">
      <c r="B72" s="44" t="s">
        <v>6</v>
      </c>
      <c r="C72" s="45" t="s">
        <v>88</v>
      </c>
      <c r="D72" s="60">
        <f>D71</f>
        <v>176317545.89000002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999999999999995" right="0.75" top="0.56999999999999995" bottom="0.43" header="0.5" footer="0.5"/>
  <pageSetup paperSize="9" scale="7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J36" sqref="J36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3.570312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94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14556612.640000001</v>
      </c>
      <c r="E9" s="27">
        <f>E10+E11+E12+E13</f>
        <v>16164795.6</v>
      </c>
    </row>
    <row r="10" spans="2:5">
      <c r="B10" s="15" t="s">
        <v>6</v>
      </c>
      <c r="C10" s="155" t="s">
        <v>7</v>
      </c>
      <c r="D10" s="17">
        <v>14556612.640000001</v>
      </c>
      <c r="E10" s="300">
        <v>16160045.27</v>
      </c>
    </row>
    <row r="11" spans="2:5">
      <c r="B11" s="15" t="s">
        <v>8</v>
      </c>
      <c r="C11" s="155" t="s">
        <v>9</v>
      </c>
      <c r="D11" s="17"/>
      <c r="E11" s="300">
        <v>4750.33</v>
      </c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69"/>
      <c r="E13" s="300"/>
    </row>
    <row r="14" spans="2:5">
      <c r="B14" s="15" t="s">
        <v>14</v>
      </c>
      <c r="C14" s="155" t="s">
        <v>15</v>
      </c>
      <c r="D14" s="169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D17+D18+D19</f>
        <v>34658.46</v>
      </c>
      <c r="E16" s="27">
        <f>E17+E18+E19</f>
        <v>25445.91</v>
      </c>
    </row>
    <row r="17" spans="2:8">
      <c r="B17" s="15" t="s">
        <v>6</v>
      </c>
      <c r="C17" s="155" t="s">
        <v>15</v>
      </c>
      <c r="D17" s="83">
        <v>34658.46</v>
      </c>
      <c r="E17" s="303">
        <f>25118.24+327.67</f>
        <v>25445.91</v>
      </c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14521954.18</v>
      </c>
      <c r="E20" s="138">
        <f>E9-E16</f>
        <v>16139349.689999999</v>
      </c>
      <c r="F20" s="154"/>
      <c r="H20" s="154"/>
    </row>
    <row r="21" spans="2:8" ht="13.5" thickBot="1">
      <c r="B21" s="3"/>
      <c r="C21" s="21"/>
      <c r="D21" s="22"/>
      <c r="E21" s="22"/>
      <c r="F21" s="154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98" t="s">
        <v>127</v>
      </c>
      <c r="E23" s="81" t="s">
        <v>136</v>
      </c>
    </row>
    <row r="24" spans="2:8" ht="13.5" thickBot="1">
      <c r="B24" s="25" t="s">
        <v>24</v>
      </c>
      <c r="C24" s="26" t="s">
        <v>25</v>
      </c>
      <c r="D24" s="166">
        <v>14145633.15</v>
      </c>
      <c r="E24" s="27">
        <f>D20</f>
        <v>14521954.18</v>
      </c>
    </row>
    <row r="25" spans="2:8">
      <c r="B25" s="25" t="s">
        <v>26</v>
      </c>
      <c r="C25" s="26" t="s">
        <v>27</v>
      </c>
      <c r="D25" s="166">
        <v>-1204297.3999999999</v>
      </c>
      <c r="E25" s="228">
        <v>-548865.21</v>
      </c>
    </row>
    <row r="26" spans="2:8">
      <c r="B26" s="28" t="s">
        <v>28</v>
      </c>
      <c r="C26" s="29" t="s">
        <v>29</v>
      </c>
      <c r="D26" s="168">
        <v>840702.18</v>
      </c>
      <c r="E26" s="229">
        <v>1052763.3700000001</v>
      </c>
    </row>
    <row r="27" spans="2:8">
      <c r="B27" s="30" t="s">
        <v>6</v>
      </c>
      <c r="C27" s="16" t="s">
        <v>30</v>
      </c>
      <c r="D27" s="169">
        <v>9112.64</v>
      </c>
      <c r="E27" s="230">
        <v>8370</v>
      </c>
    </row>
    <row r="28" spans="2:8">
      <c r="B28" s="30" t="s">
        <v>8</v>
      </c>
      <c r="C28" s="16" t="s">
        <v>31</v>
      </c>
      <c r="D28" s="169"/>
      <c r="E28" s="230"/>
    </row>
    <row r="29" spans="2:8">
      <c r="B29" s="30" t="s">
        <v>10</v>
      </c>
      <c r="C29" s="16" t="s">
        <v>32</v>
      </c>
      <c r="D29" s="169">
        <v>831589.54</v>
      </c>
      <c r="E29" s="230">
        <v>1044393.37</v>
      </c>
      <c r="F29" s="154"/>
    </row>
    <row r="30" spans="2:8">
      <c r="B30" s="28" t="s">
        <v>33</v>
      </c>
      <c r="C30" s="31" t="s">
        <v>34</v>
      </c>
      <c r="D30" s="168">
        <v>2044999.58</v>
      </c>
      <c r="E30" s="229">
        <v>1601628.58</v>
      </c>
    </row>
    <row r="31" spans="2:8">
      <c r="B31" s="30" t="s">
        <v>6</v>
      </c>
      <c r="C31" s="16" t="s">
        <v>35</v>
      </c>
      <c r="D31" s="169">
        <v>1899830.68</v>
      </c>
      <c r="E31" s="230">
        <v>1583705.33</v>
      </c>
    </row>
    <row r="32" spans="2:8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15212.06</v>
      </c>
      <c r="E33" s="230">
        <v>16192.55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/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129956.84</v>
      </c>
      <c r="E37" s="230">
        <v>1730.7</v>
      </c>
    </row>
    <row r="38" spans="2:6">
      <c r="B38" s="25" t="s">
        <v>45</v>
      </c>
      <c r="C38" s="26" t="s">
        <v>46</v>
      </c>
      <c r="D38" s="166">
        <v>1580618.43</v>
      </c>
      <c r="E38" s="27">
        <v>2166260.7200000002</v>
      </c>
    </row>
    <row r="39" spans="2:6" ht="13.5" thickBot="1">
      <c r="B39" s="34" t="s">
        <v>47</v>
      </c>
      <c r="C39" s="35" t="s">
        <v>48</v>
      </c>
      <c r="D39" s="170">
        <v>14521954.18</v>
      </c>
      <c r="E39" s="217">
        <f>E24+E25+E38</f>
        <v>16139349.689999999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98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99"/>
      <c r="E43" s="78"/>
    </row>
    <row r="44" spans="2:6">
      <c r="B44" s="44" t="s">
        <v>6</v>
      </c>
      <c r="C44" s="86" t="s">
        <v>52</v>
      </c>
      <c r="D44" s="180">
        <v>1243866.1952</v>
      </c>
      <c r="E44" s="299">
        <v>1145950.5297999999</v>
      </c>
    </row>
    <row r="45" spans="2:6" ht="13.5" thickBot="1">
      <c r="B45" s="46" t="s">
        <v>8</v>
      </c>
      <c r="C45" s="87" t="s">
        <v>53</v>
      </c>
      <c r="D45" s="181">
        <v>1145950.5297999999</v>
      </c>
      <c r="E45" s="310">
        <v>1103771.4835999999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11.372299999999999</v>
      </c>
      <c r="E47" s="312">
        <v>12.6724</v>
      </c>
      <c r="F47" s="154"/>
    </row>
    <row r="48" spans="2:6">
      <c r="B48" s="44" t="s">
        <v>8</v>
      </c>
      <c r="C48" s="86" t="s">
        <v>55</v>
      </c>
      <c r="D48" s="180">
        <v>11.3711</v>
      </c>
      <c r="E48" s="318">
        <v>12.6152</v>
      </c>
    </row>
    <row r="49" spans="2:5">
      <c r="B49" s="44" t="s">
        <v>10</v>
      </c>
      <c r="C49" s="86" t="s">
        <v>56</v>
      </c>
      <c r="D49" s="180">
        <v>12.971</v>
      </c>
      <c r="E49" s="318">
        <v>14.622</v>
      </c>
    </row>
    <row r="50" spans="2:5" ht="13.5" thickBot="1">
      <c r="B50" s="46" t="s">
        <v>12</v>
      </c>
      <c r="C50" s="87" t="s">
        <v>53</v>
      </c>
      <c r="D50" s="181">
        <v>12.6724</v>
      </c>
      <c r="E50" s="314">
        <v>14.622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16160045.27</v>
      </c>
      <c r="E54" s="55">
        <f>E60</f>
        <v>1.0012823056936937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16160045.27</v>
      </c>
      <c r="E60" s="65">
        <f>D60/E20</f>
        <v>1.0012823056936937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25445.91</v>
      </c>
      <c r="E70" s="55">
        <f>D70/E20</f>
        <v>1.5766378750543078E-3</v>
      </c>
    </row>
    <row r="71" spans="2:5">
      <c r="B71" s="41" t="s">
        <v>86</v>
      </c>
      <c r="C71" s="42" t="s">
        <v>87</v>
      </c>
      <c r="D71" s="43">
        <f>D54+D69-D70</f>
        <v>16134599.359999999</v>
      </c>
      <c r="E71" s="74">
        <f>E54+E69-E70</f>
        <v>0.99970566781863934</v>
      </c>
    </row>
    <row r="72" spans="2:5">
      <c r="B72" s="44" t="s">
        <v>6</v>
      </c>
      <c r="C72" s="45" t="s">
        <v>88</v>
      </c>
      <c r="D72" s="60">
        <f>D71</f>
        <v>16134599.359999999</v>
      </c>
      <c r="E72" s="61">
        <f>E71</f>
        <v>0.99970566781863934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" right="0.75" top="0.62" bottom="0.47" header="0.5" footer="0.5"/>
  <pageSetup paperSize="9" scale="7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L38" sqref="L38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2.5703125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95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22274303.399999999</v>
      </c>
      <c r="E9" s="27">
        <f>E10+E11+E12+E13</f>
        <v>19411250.350000001</v>
      </c>
    </row>
    <row r="10" spans="2:5">
      <c r="B10" s="15" t="s">
        <v>6</v>
      </c>
      <c r="C10" s="155" t="s">
        <v>7</v>
      </c>
      <c r="D10" s="17">
        <v>22272004.109999999</v>
      </c>
      <c r="E10" s="300">
        <v>19368021.850000001</v>
      </c>
    </row>
    <row r="11" spans="2:5">
      <c r="B11" s="15" t="s">
        <v>8</v>
      </c>
      <c r="C11" s="155" t="s">
        <v>9</v>
      </c>
      <c r="D11" s="17">
        <v>2299.29</v>
      </c>
      <c r="E11" s="300">
        <v>43228.5</v>
      </c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D17+D18+D19</f>
        <v>35964.82</v>
      </c>
      <c r="E16" s="27">
        <f>E17+E18+E19</f>
        <v>36875.83</v>
      </c>
    </row>
    <row r="17" spans="2:8">
      <c r="B17" s="15" t="s">
        <v>6</v>
      </c>
      <c r="C17" s="155" t="s">
        <v>15</v>
      </c>
      <c r="D17" s="83">
        <v>35964.82</v>
      </c>
      <c r="E17" s="303">
        <f>31240.35+5635.48</f>
        <v>36875.83</v>
      </c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22238338.579999998</v>
      </c>
      <c r="E20" s="138">
        <f>E9-E16</f>
        <v>19374374.520000003</v>
      </c>
      <c r="F20" s="154"/>
      <c r="H20" s="154"/>
    </row>
    <row r="21" spans="2:8" ht="13.5" thickBot="1">
      <c r="B21" s="3"/>
      <c r="C21" s="21"/>
      <c r="D21" s="22"/>
      <c r="E21" s="22"/>
      <c r="F21" s="154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98" t="s">
        <v>127</v>
      </c>
      <c r="E23" s="81" t="s">
        <v>136</v>
      </c>
    </row>
    <row r="24" spans="2:8" ht="13.5" thickBot="1">
      <c r="B24" s="25" t="s">
        <v>24</v>
      </c>
      <c r="C24" s="26" t="s">
        <v>25</v>
      </c>
      <c r="D24" s="166">
        <v>24107230.73</v>
      </c>
      <c r="E24" s="27">
        <f>D20</f>
        <v>22238338.579999998</v>
      </c>
    </row>
    <row r="25" spans="2:8">
      <c r="B25" s="25" t="s">
        <v>26</v>
      </c>
      <c r="C25" s="26" t="s">
        <v>27</v>
      </c>
      <c r="D25" s="166">
        <v>-3052399.8</v>
      </c>
      <c r="E25" s="228">
        <v>-3206789.4699999997</v>
      </c>
    </row>
    <row r="26" spans="2:8">
      <c r="B26" s="28" t="s">
        <v>28</v>
      </c>
      <c r="C26" s="29" t="s">
        <v>29</v>
      </c>
      <c r="D26" s="168">
        <v>446273.39</v>
      </c>
      <c r="E26" s="229">
        <v>260834.33</v>
      </c>
    </row>
    <row r="27" spans="2:8">
      <c r="B27" s="30" t="s">
        <v>6</v>
      </c>
      <c r="C27" s="16" t="s">
        <v>30</v>
      </c>
      <c r="D27" s="169">
        <v>3474.51</v>
      </c>
      <c r="E27" s="230">
        <v>2931.87</v>
      </c>
    </row>
    <row r="28" spans="2:8">
      <c r="B28" s="30" t="s">
        <v>8</v>
      </c>
      <c r="C28" s="16" t="s">
        <v>31</v>
      </c>
      <c r="D28" s="169"/>
      <c r="E28" s="230"/>
    </row>
    <row r="29" spans="2:8">
      <c r="B29" s="30" t="s">
        <v>10</v>
      </c>
      <c r="C29" s="16" t="s">
        <v>32</v>
      </c>
      <c r="D29" s="169">
        <v>442798.88</v>
      </c>
      <c r="E29" s="230">
        <v>257902.46</v>
      </c>
      <c r="G29" s="154"/>
    </row>
    <row r="30" spans="2:8">
      <c r="B30" s="28" t="s">
        <v>33</v>
      </c>
      <c r="C30" s="31" t="s">
        <v>34</v>
      </c>
      <c r="D30" s="168">
        <v>3498673.19</v>
      </c>
      <c r="E30" s="229">
        <v>3467623.8</v>
      </c>
    </row>
    <row r="31" spans="2:8">
      <c r="B31" s="30" t="s">
        <v>6</v>
      </c>
      <c r="C31" s="16" t="s">
        <v>35</v>
      </c>
      <c r="D31" s="169">
        <v>3401668.96</v>
      </c>
      <c r="E31" s="230">
        <v>3221268.09</v>
      </c>
    </row>
    <row r="32" spans="2:8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26291.34</v>
      </c>
      <c r="E33" s="230">
        <v>24996.45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/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70712.89</v>
      </c>
      <c r="E37" s="230">
        <v>221359.26</v>
      </c>
    </row>
    <row r="38" spans="2:6">
      <c r="B38" s="25" t="s">
        <v>45</v>
      </c>
      <c r="C38" s="26" t="s">
        <v>46</v>
      </c>
      <c r="D38" s="166">
        <v>1183507.6499999999</v>
      </c>
      <c r="E38" s="27">
        <v>342825.41</v>
      </c>
    </row>
    <row r="39" spans="2:6" ht="13.5" thickBot="1">
      <c r="B39" s="34" t="s">
        <v>47</v>
      </c>
      <c r="C39" s="35" t="s">
        <v>48</v>
      </c>
      <c r="D39" s="170">
        <v>22238338.579999998</v>
      </c>
      <c r="E39" s="217">
        <f>E24+E25+E38</f>
        <v>19374374.52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98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2264750.6527999998</v>
      </c>
      <c r="E44" s="299">
        <v>1983606.6046</v>
      </c>
    </row>
    <row r="45" spans="2:6" ht="13.5" thickBot="1">
      <c r="B45" s="46" t="s">
        <v>8</v>
      </c>
      <c r="C45" s="87" t="s">
        <v>53</v>
      </c>
      <c r="D45" s="181">
        <v>1983606.6046</v>
      </c>
      <c r="E45" s="310">
        <v>1700401.8181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10.644500000000001</v>
      </c>
      <c r="E47" s="312">
        <v>11.2111</v>
      </c>
      <c r="F47" s="154"/>
    </row>
    <row r="48" spans="2:6">
      <c r="B48" s="44" t="s">
        <v>8</v>
      </c>
      <c r="C48" s="86" t="s">
        <v>55</v>
      </c>
      <c r="D48" s="180">
        <v>10.204700000000001</v>
      </c>
      <c r="E48" s="318">
        <v>10.771800000000001</v>
      </c>
    </row>
    <row r="49" spans="2:5">
      <c r="B49" s="44" t="s">
        <v>10</v>
      </c>
      <c r="C49" s="86" t="s">
        <v>56</v>
      </c>
      <c r="D49" s="180">
        <v>11.2111</v>
      </c>
      <c r="E49" s="318">
        <v>11.8614</v>
      </c>
    </row>
    <row r="50" spans="2:5" ht="13.5" thickBot="1">
      <c r="B50" s="46" t="s">
        <v>12</v>
      </c>
      <c r="C50" s="87" t="s">
        <v>53</v>
      </c>
      <c r="D50" s="181">
        <v>11.2111</v>
      </c>
      <c r="E50" s="314">
        <v>11.394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19368021.850000001</v>
      </c>
      <c r="E54" s="55">
        <f>E60</f>
        <v>0.99967210967283393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19368021.850000001</v>
      </c>
      <c r="E60" s="65">
        <f>D60/E20</f>
        <v>0.99967210967283393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f>E11</f>
        <v>43228.5</v>
      </c>
      <c r="E68" s="88">
        <f>D68/E20</f>
        <v>2.231220417225629E-3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36875.83</v>
      </c>
      <c r="E70" s="55">
        <f>D70/E20</f>
        <v>1.9033300900595988E-3</v>
      </c>
    </row>
    <row r="71" spans="2:5">
      <c r="B71" s="41" t="s">
        <v>86</v>
      </c>
      <c r="C71" s="42" t="s">
        <v>87</v>
      </c>
      <c r="D71" s="43">
        <f>D54+D69-D70+D68</f>
        <v>19374374.520000003</v>
      </c>
      <c r="E71" s="74">
        <f>E54+E68-E70</f>
        <v>0.99999999999999989</v>
      </c>
    </row>
    <row r="72" spans="2:5">
      <c r="B72" s="44" t="s">
        <v>6</v>
      </c>
      <c r="C72" s="45" t="s">
        <v>88</v>
      </c>
      <c r="D72" s="60">
        <f>D71</f>
        <v>19374374.520000003</v>
      </c>
      <c r="E72" s="61">
        <f>E71</f>
        <v>0.99999999999999989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48" right="0.75" top="0.56999999999999995" bottom="0.4" header="0.5" footer="0.5"/>
  <pageSetup paperSize="9" scale="7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G23" sqref="G23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3.28515625" style="77" customWidth="1"/>
    <col min="7" max="7" width="16.7109375" customWidth="1"/>
    <col min="8" max="8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239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10312395.220000001</v>
      </c>
      <c r="E9" s="27">
        <f>E10+E11+E12+E13</f>
        <v>10593490.5</v>
      </c>
    </row>
    <row r="10" spans="2:5">
      <c r="B10" s="15" t="s">
        <v>6</v>
      </c>
      <c r="C10" s="155" t="s">
        <v>7</v>
      </c>
      <c r="D10" s="17"/>
      <c r="E10" s="300"/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>
        <v>10312395.220000001</v>
      </c>
      <c r="E12" s="300">
        <v>10593490.5</v>
      </c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8">
      <c r="B17" s="15" t="s">
        <v>6</v>
      </c>
      <c r="C17" s="155" t="s">
        <v>15</v>
      </c>
      <c r="D17" s="83"/>
      <c r="E17" s="303"/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10312395.220000001</v>
      </c>
      <c r="E20" s="138">
        <f>E9-E16</f>
        <v>10593490.5</v>
      </c>
      <c r="F20" s="90"/>
      <c r="G20" s="154"/>
    </row>
    <row r="21" spans="2:8" ht="13.5" thickBot="1">
      <c r="B21" s="3"/>
      <c r="C21" s="21"/>
      <c r="D21" s="22"/>
      <c r="E21" s="22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98" t="s">
        <v>127</v>
      </c>
      <c r="E23" s="81" t="s">
        <v>136</v>
      </c>
    </row>
    <row r="24" spans="2:8" ht="13.5" thickBot="1">
      <c r="B24" s="25" t="s">
        <v>24</v>
      </c>
      <c r="C24" s="26" t="s">
        <v>25</v>
      </c>
      <c r="D24" s="166">
        <v>11082765.029999999</v>
      </c>
      <c r="E24" s="27">
        <f>D20</f>
        <v>10312395.220000001</v>
      </c>
    </row>
    <row r="25" spans="2:8">
      <c r="B25" s="25" t="s">
        <v>26</v>
      </c>
      <c r="C25" s="26" t="s">
        <v>27</v>
      </c>
      <c r="D25" s="166">
        <v>-1032383.67</v>
      </c>
      <c r="E25" s="228">
        <v>-259816.06</v>
      </c>
    </row>
    <row r="26" spans="2:8">
      <c r="B26" s="28" t="s">
        <v>28</v>
      </c>
      <c r="C26" s="29" t="s">
        <v>29</v>
      </c>
      <c r="D26" s="168"/>
      <c r="E26" s="229"/>
    </row>
    <row r="27" spans="2:8">
      <c r="B27" s="30" t="s">
        <v>6</v>
      </c>
      <c r="C27" s="16" t="s">
        <v>30</v>
      </c>
      <c r="D27" s="169"/>
      <c r="E27" s="230"/>
    </row>
    <row r="28" spans="2:8">
      <c r="B28" s="30" t="s">
        <v>8</v>
      </c>
      <c r="C28" s="16" t="s">
        <v>31</v>
      </c>
      <c r="D28" s="169"/>
      <c r="E28" s="230"/>
    </row>
    <row r="29" spans="2:8">
      <c r="B29" s="30" t="s">
        <v>10</v>
      </c>
      <c r="C29" s="16" t="s">
        <v>32</v>
      </c>
      <c r="D29" s="169"/>
      <c r="E29" s="230"/>
    </row>
    <row r="30" spans="2:8">
      <c r="B30" s="28" t="s">
        <v>33</v>
      </c>
      <c r="C30" s="31" t="s">
        <v>34</v>
      </c>
      <c r="D30" s="168">
        <v>1032383.67</v>
      </c>
      <c r="E30" s="229">
        <v>259816.06</v>
      </c>
      <c r="F30" s="206"/>
    </row>
    <row r="31" spans="2:8">
      <c r="B31" s="30" t="s">
        <v>6</v>
      </c>
      <c r="C31" s="16" t="s">
        <v>35</v>
      </c>
      <c r="D31" s="169">
        <v>1032383.67</v>
      </c>
      <c r="E31" s="230">
        <v>259816.06</v>
      </c>
      <c r="G31" s="154"/>
      <c r="H31" s="154"/>
    </row>
    <row r="32" spans="2:8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/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/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>
        <v>262013.86</v>
      </c>
      <c r="E38" s="27">
        <v>540911.34</v>
      </c>
    </row>
    <row r="39" spans="2:6" ht="13.5" thickBot="1">
      <c r="B39" s="34" t="s">
        <v>47</v>
      </c>
      <c r="C39" s="35" t="s">
        <v>48</v>
      </c>
      <c r="D39" s="170">
        <v>10312395.219999999</v>
      </c>
      <c r="E39" s="217">
        <f>E24+E25+E38</f>
        <v>10593490.5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98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32"/>
      <c r="E43" s="78"/>
    </row>
    <row r="44" spans="2:6">
      <c r="B44" s="44" t="s">
        <v>6</v>
      </c>
      <c r="C44" s="86" t="s">
        <v>52</v>
      </c>
      <c r="D44" s="133"/>
      <c r="E44" s="79"/>
    </row>
    <row r="45" spans="2:6" ht="13.5" thickBot="1">
      <c r="B45" s="46" t="s">
        <v>8</v>
      </c>
      <c r="C45" s="87" t="s">
        <v>53</v>
      </c>
      <c r="D45" s="134"/>
      <c r="E45" s="80"/>
    </row>
    <row r="46" spans="2:6">
      <c r="B46" s="41" t="s">
        <v>33</v>
      </c>
      <c r="C46" s="85" t="s">
        <v>54</v>
      </c>
      <c r="D46" s="135"/>
      <c r="E46" s="82"/>
    </row>
    <row r="47" spans="2:6">
      <c r="B47" s="44" t="s">
        <v>6</v>
      </c>
      <c r="C47" s="86" t="s">
        <v>52</v>
      </c>
      <c r="D47" s="136"/>
      <c r="E47" s="91"/>
    </row>
    <row r="48" spans="2:6">
      <c r="B48" s="44" t="s">
        <v>8</v>
      </c>
      <c r="C48" s="86" t="s">
        <v>55</v>
      </c>
      <c r="D48" s="232"/>
      <c r="E48" s="231"/>
    </row>
    <row r="49" spans="2:5">
      <c r="B49" s="44" t="s">
        <v>10</v>
      </c>
      <c r="C49" s="86" t="s">
        <v>56</v>
      </c>
      <c r="D49" s="136"/>
      <c r="E49" s="231"/>
    </row>
    <row r="50" spans="2:5" ht="13.5" thickBot="1">
      <c r="B50" s="46" t="s">
        <v>12</v>
      </c>
      <c r="C50" s="87" t="s">
        <v>53</v>
      </c>
      <c r="D50" s="137"/>
      <c r="E50" s="92"/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0</v>
      </c>
      <c r="E54" s="55">
        <v>0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0</v>
      </c>
      <c r="E60" s="65">
        <v>0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f>E9</f>
        <v>10593490.5</v>
      </c>
      <c r="E67" s="73">
        <f>D67/E20</f>
        <v>1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D67</f>
        <v>10593490.5</v>
      </c>
      <c r="E71" s="74">
        <f>E67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10593490.5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4" right="0.75" top="0.61" bottom="0.37" header="0.5" footer="0.5"/>
  <pageSetup paperSize="9" scale="7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I78"/>
  <sheetViews>
    <sheetView zoomScaleNormal="100" workbookViewId="0">
      <selection activeCell="E43" sqref="E43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0" bestFit="1" customWidth="1"/>
    <col min="9" max="9" width="10.140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238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6393707.0599999996</v>
      </c>
      <c r="E9" s="27">
        <f>E10+E11+E12+E13</f>
        <v>6672900.4199999999</v>
      </c>
    </row>
    <row r="10" spans="2:5">
      <c r="B10" s="15" t="s">
        <v>6</v>
      </c>
      <c r="C10" s="155" t="s">
        <v>7</v>
      </c>
      <c r="D10" s="17"/>
      <c r="E10" s="300"/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>
        <v>6393707.0599999996</v>
      </c>
      <c r="E12" s="300">
        <v>6672900.4199999999</v>
      </c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9">
      <c r="B17" s="15" t="s">
        <v>6</v>
      </c>
      <c r="C17" s="155" t="s">
        <v>15</v>
      </c>
      <c r="D17" s="83"/>
      <c r="E17" s="303"/>
    </row>
    <row r="18" spans="2:9" ht="25.5">
      <c r="B18" s="15" t="s">
        <v>8</v>
      </c>
      <c r="C18" s="155" t="s">
        <v>20</v>
      </c>
      <c r="D18" s="17"/>
      <c r="E18" s="300"/>
    </row>
    <row r="19" spans="2:9" ht="13.5" thickBot="1">
      <c r="B19" s="19" t="s">
        <v>10</v>
      </c>
      <c r="C19" s="156" t="s">
        <v>21</v>
      </c>
      <c r="D19" s="18"/>
      <c r="E19" s="304"/>
    </row>
    <row r="20" spans="2:9" ht="13.5" thickBot="1">
      <c r="B20" s="327" t="s">
        <v>22</v>
      </c>
      <c r="C20" s="328"/>
      <c r="D20" s="20">
        <f>D9-D16</f>
        <v>6393707.0599999996</v>
      </c>
      <c r="E20" s="138">
        <f>E9-E16</f>
        <v>6672900.4199999999</v>
      </c>
      <c r="F20" s="154"/>
    </row>
    <row r="21" spans="2:9" ht="13.5" thickBot="1">
      <c r="B21" s="3"/>
      <c r="C21" s="21"/>
      <c r="D21" s="22"/>
      <c r="E21" s="22"/>
    </row>
    <row r="22" spans="2:9" ht="16.5" thickBot="1">
      <c r="B22" s="5"/>
      <c r="C22" s="6" t="s">
        <v>23</v>
      </c>
      <c r="D22" s="23"/>
      <c r="E22" s="24"/>
    </row>
    <row r="23" spans="2:9" ht="13.5" thickBot="1">
      <c r="B23" s="9"/>
      <c r="C23" s="10" t="s">
        <v>3</v>
      </c>
      <c r="D23" s="198" t="s">
        <v>127</v>
      </c>
      <c r="E23" s="81" t="s">
        <v>136</v>
      </c>
    </row>
    <row r="24" spans="2:9" ht="13.5" thickBot="1">
      <c r="B24" s="25" t="s">
        <v>24</v>
      </c>
      <c r="C24" s="26" t="s">
        <v>25</v>
      </c>
      <c r="D24" s="166">
        <v>6383910.5599999996</v>
      </c>
      <c r="E24" s="27">
        <f>D20</f>
        <v>6393707.0599999996</v>
      </c>
    </row>
    <row r="25" spans="2:9">
      <c r="B25" s="25" t="s">
        <v>26</v>
      </c>
      <c r="C25" s="26" t="s">
        <v>27</v>
      </c>
      <c r="D25" s="166">
        <v>-133734.47</v>
      </c>
      <c r="E25" s="228">
        <v>-123266.6</v>
      </c>
    </row>
    <row r="26" spans="2:9">
      <c r="B26" s="28" t="s">
        <v>28</v>
      </c>
      <c r="C26" s="29" t="s">
        <v>29</v>
      </c>
      <c r="D26" s="168"/>
      <c r="E26" s="229"/>
    </row>
    <row r="27" spans="2:9">
      <c r="B27" s="30" t="s">
        <v>6</v>
      </c>
      <c r="C27" s="16" t="s">
        <v>30</v>
      </c>
      <c r="D27" s="169"/>
      <c r="E27" s="230"/>
    </row>
    <row r="28" spans="2:9">
      <c r="B28" s="30" t="s">
        <v>8</v>
      </c>
      <c r="C28" s="16" t="s">
        <v>31</v>
      </c>
      <c r="D28" s="169"/>
      <c r="E28" s="230"/>
    </row>
    <row r="29" spans="2:9">
      <c r="B29" s="30" t="s">
        <v>10</v>
      </c>
      <c r="C29" s="16" t="s">
        <v>32</v>
      </c>
      <c r="D29" s="169"/>
      <c r="E29" s="230"/>
    </row>
    <row r="30" spans="2:9">
      <c r="B30" s="28" t="s">
        <v>33</v>
      </c>
      <c r="C30" s="31" t="s">
        <v>34</v>
      </c>
      <c r="D30" s="168">
        <v>133734.47</v>
      </c>
      <c r="E30" s="229">
        <v>123266.6</v>
      </c>
    </row>
    <row r="31" spans="2:9">
      <c r="B31" s="30" t="s">
        <v>6</v>
      </c>
      <c r="C31" s="16" t="s">
        <v>35</v>
      </c>
      <c r="D31" s="169">
        <v>133734.47</v>
      </c>
      <c r="E31" s="230">
        <v>123266.6</v>
      </c>
      <c r="I31" s="210"/>
    </row>
    <row r="32" spans="2:9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/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/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>
        <v>143530.97</v>
      </c>
      <c r="E38" s="27">
        <v>402459.96</v>
      </c>
    </row>
    <row r="39" spans="2:6" ht="13.5" thickBot="1">
      <c r="B39" s="34" t="s">
        <v>47</v>
      </c>
      <c r="C39" s="35" t="s">
        <v>48</v>
      </c>
      <c r="D39" s="170">
        <v>6393707.0599999996</v>
      </c>
      <c r="E39" s="217">
        <f>E24+E25+E38</f>
        <v>6672900.4199999999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98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33"/>
      <c r="E44" s="79"/>
    </row>
    <row r="45" spans="2:6" ht="13.5" thickBot="1">
      <c r="B45" s="46" t="s">
        <v>8</v>
      </c>
      <c r="C45" s="87" t="s">
        <v>53</v>
      </c>
      <c r="D45" s="134"/>
      <c r="E45" s="80"/>
    </row>
    <row r="46" spans="2:6">
      <c r="B46" s="41" t="s">
        <v>33</v>
      </c>
      <c r="C46" s="85" t="s">
        <v>54</v>
      </c>
      <c r="D46" s="135"/>
      <c r="E46" s="82"/>
    </row>
    <row r="47" spans="2:6">
      <c r="B47" s="44" t="s">
        <v>6</v>
      </c>
      <c r="C47" s="86" t="s">
        <v>52</v>
      </c>
      <c r="D47" s="136"/>
      <c r="E47" s="91"/>
    </row>
    <row r="48" spans="2:6">
      <c r="B48" s="44" t="s">
        <v>8</v>
      </c>
      <c r="C48" s="86" t="s">
        <v>55</v>
      </c>
      <c r="D48" s="136"/>
      <c r="E48" s="231"/>
    </row>
    <row r="49" spans="2:5">
      <c r="B49" s="44" t="s">
        <v>10</v>
      </c>
      <c r="C49" s="86" t="s">
        <v>56</v>
      </c>
      <c r="D49" s="136"/>
      <c r="E49" s="231"/>
    </row>
    <row r="50" spans="2:5" ht="13.5" thickBot="1">
      <c r="B50" s="46" t="s">
        <v>12</v>
      </c>
      <c r="C50" s="87" t="s">
        <v>53</v>
      </c>
      <c r="D50" s="137"/>
      <c r="E50" s="92"/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0</v>
      </c>
      <c r="E54" s="55">
        <v>0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0</v>
      </c>
      <c r="E60" s="65">
        <v>0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f>E9</f>
        <v>6672900.4199999999</v>
      </c>
      <c r="E67" s="73">
        <f>D67/E20</f>
        <v>1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D67</f>
        <v>6672900.4199999999</v>
      </c>
      <c r="E71" s="74">
        <f>E67</f>
        <v>1</v>
      </c>
    </row>
    <row r="72" spans="2:5">
      <c r="B72" s="44" t="s">
        <v>6</v>
      </c>
      <c r="C72" s="45" t="s">
        <v>88</v>
      </c>
      <c r="D72" s="60">
        <v>0</v>
      </c>
      <c r="E72" s="61">
        <v>0</v>
      </c>
    </row>
    <row r="73" spans="2:5">
      <c r="B73" s="44" t="s">
        <v>8</v>
      </c>
      <c r="C73" s="45" t="s">
        <v>89</v>
      </c>
      <c r="D73" s="60">
        <f>D71</f>
        <v>6672900.4199999999</v>
      </c>
      <c r="E73" s="61">
        <f>E71</f>
        <v>1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000000000000005" right="0.75" top="0.56999999999999995" bottom="0.45" header="0.5" footer="0.5"/>
  <pageSetup paperSize="9" scale="7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E44" sqref="E44:E50"/>
    </sheetView>
  </sheetViews>
  <sheetFormatPr defaultRowHeight="12.75"/>
  <cols>
    <col min="1" max="1" width="5.85546875" style="77" customWidth="1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138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4417.1899999999996</v>
      </c>
      <c r="E9" s="27">
        <f>E10+E11+E12+E13</f>
        <v>6562.99</v>
      </c>
    </row>
    <row r="10" spans="2:5">
      <c r="B10" s="15" t="s">
        <v>6</v>
      </c>
      <c r="C10" s="155" t="s">
        <v>7</v>
      </c>
      <c r="D10" s="17">
        <v>4417.1899999999996</v>
      </c>
      <c r="E10" s="300">
        <v>6562.99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4417.1899999999996</v>
      </c>
      <c r="E20" s="138">
        <f>E9-E16</f>
        <v>6562.99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3132.85</v>
      </c>
      <c r="E24" s="27">
        <f>D20</f>
        <v>4417.1899999999996</v>
      </c>
    </row>
    <row r="25" spans="2:7">
      <c r="B25" s="25" t="s">
        <v>26</v>
      </c>
      <c r="C25" s="26" t="s">
        <v>27</v>
      </c>
      <c r="D25" s="166">
        <v>1200.32</v>
      </c>
      <c r="E25" s="228">
        <v>3467.9000000000015</v>
      </c>
      <c r="F25" s="165"/>
    </row>
    <row r="26" spans="2:7">
      <c r="B26" s="28" t="s">
        <v>28</v>
      </c>
      <c r="C26" s="29" t="s">
        <v>29</v>
      </c>
      <c r="D26" s="168">
        <v>1339.52</v>
      </c>
      <c r="E26" s="229">
        <v>31785.38</v>
      </c>
      <c r="F26" s="165"/>
    </row>
    <row r="27" spans="2:7">
      <c r="B27" s="30" t="s">
        <v>6</v>
      </c>
      <c r="C27" s="16" t="s">
        <v>30</v>
      </c>
      <c r="D27" s="169">
        <v>257.06</v>
      </c>
      <c r="E27" s="230">
        <v>29759.54</v>
      </c>
      <c r="F27" s="165"/>
    </row>
    <row r="28" spans="2:7">
      <c r="B28" s="30" t="s">
        <v>8</v>
      </c>
      <c r="C28" s="16" t="s">
        <v>31</v>
      </c>
      <c r="D28" s="169"/>
      <c r="E28" s="230"/>
      <c r="F28" s="165"/>
    </row>
    <row r="29" spans="2:7">
      <c r="B29" s="30" t="s">
        <v>10</v>
      </c>
      <c r="C29" s="16" t="s">
        <v>32</v>
      </c>
      <c r="D29" s="169">
        <v>1082.46</v>
      </c>
      <c r="E29" s="230">
        <v>2025.84</v>
      </c>
      <c r="F29" s="165"/>
    </row>
    <row r="30" spans="2:7">
      <c r="B30" s="28" t="s">
        <v>33</v>
      </c>
      <c r="C30" s="31" t="s">
        <v>34</v>
      </c>
      <c r="D30" s="168">
        <v>139.19999999999999</v>
      </c>
      <c r="E30" s="229">
        <v>28317.48</v>
      </c>
    </row>
    <row r="31" spans="2:7">
      <c r="B31" s="30" t="s">
        <v>6</v>
      </c>
      <c r="C31" s="16" t="s">
        <v>35</v>
      </c>
      <c r="D31" s="169"/>
      <c r="E31" s="230">
        <v>816.87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38.17</v>
      </c>
      <c r="E33" s="230">
        <v>13.09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101.03</v>
      </c>
      <c r="E35" s="230">
        <v>135.18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27352.34</v>
      </c>
    </row>
    <row r="38" spans="2:6">
      <c r="B38" s="25" t="s">
        <v>45</v>
      </c>
      <c r="C38" s="26" t="s">
        <v>46</v>
      </c>
      <c r="D38" s="166">
        <v>84.02</v>
      </c>
      <c r="E38" s="27">
        <v>-1322.1</v>
      </c>
    </row>
    <row r="39" spans="2:6" ht="13.5" thickBot="1">
      <c r="B39" s="34" t="s">
        <v>47</v>
      </c>
      <c r="C39" s="35" t="s">
        <v>48</v>
      </c>
      <c r="D39" s="170">
        <v>4417.1900000000005</v>
      </c>
      <c r="E39" s="217">
        <f>E24+E25+E38</f>
        <v>6562.9900000000016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18.9102</v>
      </c>
      <c r="E44" s="299">
        <v>26.661000000000001</v>
      </c>
    </row>
    <row r="45" spans="2:6" ht="13.5" thickBot="1">
      <c r="B45" s="46" t="s">
        <v>8</v>
      </c>
      <c r="C45" s="87" t="s">
        <v>53</v>
      </c>
      <c r="D45" s="181">
        <v>26.661000000000001</v>
      </c>
      <c r="E45" s="310">
        <v>43.881999999999998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165.67</v>
      </c>
      <c r="E47" s="312">
        <v>165.68</v>
      </c>
    </row>
    <row r="48" spans="2:6">
      <c r="B48" s="44" t="s">
        <v>8</v>
      </c>
      <c r="C48" s="86" t="s">
        <v>55</v>
      </c>
      <c r="D48" s="180">
        <v>149.52000000000001</v>
      </c>
      <c r="E48" s="318">
        <v>147.72</v>
      </c>
    </row>
    <row r="49" spans="2:5">
      <c r="B49" s="44" t="s">
        <v>10</v>
      </c>
      <c r="C49" s="86" t="s">
        <v>56</v>
      </c>
      <c r="D49" s="180">
        <v>176.05</v>
      </c>
      <c r="E49" s="318">
        <v>168.38</v>
      </c>
    </row>
    <row r="50" spans="2:5" ht="13.5" thickBot="1">
      <c r="B50" s="46" t="s">
        <v>12</v>
      </c>
      <c r="C50" s="87" t="s">
        <v>53</v>
      </c>
      <c r="D50" s="181">
        <v>165.68</v>
      </c>
      <c r="E50" s="314">
        <v>149.56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6562.99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6562.99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6562.99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6562.99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692913385826772" right="0.74803149606299213" top="0.55118110236220474" bottom="0.39370078740157483" header="0.51181102362204722" footer="0.51181102362204722"/>
  <pageSetup paperSize="9" scale="7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I26" sqref="I26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3.28515625" style="77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139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87628.19</v>
      </c>
      <c r="E9" s="27">
        <f>E10+E11+E12+E13</f>
        <v>132317.41</v>
      </c>
    </row>
    <row r="10" spans="2:5">
      <c r="B10" s="15" t="s">
        <v>6</v>
      </c>
      <c r="C10" s="155" t="s">
        <v>7</v>
      </c>
      <c r="D10" s="17">
        <v>87628.19</v>
      </c>
      <c r="E10" s="300">
        <v>132317.41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87628.19</v>
      </c>
      <c r="E20" s="138">
        <f>E9-E16</f>
        <v>132317.41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68836.98</v>
      </c>
      <c r="E24" s="27">
        <f>D20</f>
        <v>87628.19</v>
      </c>
    </row>
    <row r="25" spans="2:7">
      <c r="B25" s="25" t="s">
        <v>26</v>
      </c>
      <c r="C25" s="26" t="s">
        <v>27</v>
      </c>
      <c r="D25" s="166">
        <v>14867.06</v>
      </c>
      <c r="E25" s="228">
        <v>53047</v>
      </c>
      <c r="F25" s="90"/>
      <c r="G25" s="154"/>
    </row>
    <row r="26" spans="2:7">
      <c r="B26" s="28" t="s">
        <v>28</v>
      </c>
      <c r="C26" s="29" t="s">
        <v>29</v>
      </c>
      <c r="D26" s="168">
        <v>25604.73</v>
      </c>
      <c r="E26" s="229">
        <v>62133.36</v>
      </c>
      <c r="G26" s="154"/>
    </row>
    <row r="27" spans="2:7">
      <c r="B27" s="30" t="s">
        <v>6</v>
      </c>
      <c r="C27" s="16" t="s">
        <v>30</v>
      </c>
      <c r="D27" s="169">
        <v>19585.84</v>
      </c>
      <c r="E27" s="230">
        <v>62133.36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>
        <v>6018.89</v>
      </c>
      <c r="E29" s="230"/>
    </row>
    <row r="30" spans="2:7">
      <c r="B30" s="28" t="s">
        <v>33</v>
      </c>
      <c r="C30" s="31" t="s">
        <v>34</v>
      </c>
      <c r="D30" s="168">
        <v>10737.67</v>
      </c>
      <c r="E30" s="229">
        <v>9086.36</v>
      </c>
      <c r="F30" s="90"/>
    </row>
    <row r="31" spans="2:7">
      <c r="B31" s="30" t="s">
        <v>6</v>
      </c>
      <c r="C31" s="16" t="s">
        <v>35</v>
      </c>
      <c r="D31" s="169">
        <v>412.86</v>
      </c>
      <c r="E31" s="230">
        <v>826.35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394.95</v>
      </c>
      <c r="E33" s="230">
        <v>455.34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1068.3499999999999</v>
      </c>
      <c r="E35" s="230">
        <v>1857.5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8861.51</v>
      </c>
      <c r="E37" s="230">
        <v>5947.17</v>
      </c>
    </row>
    <row r="38" spans="2:6">
      <c r="B38" s="25" t="s">
        <v>45</v>
      </c>
      <c r="C38" s="26" t="s">
        <v>46</v>
      </c>
      <c r="D38" s="166">
        <v>3924.15</v>
      </c>
      <c r="E38" s="27">
        <v>-8357.7800000000007</v>
      </c>
    </row>
    <row r="39" spans="2:6" ht="13.5" thickBot="1">
      <c r="B39" s="34" t="s">
        <v>47</v>
      </c>
      <c r="C39" s="35" t="s">
        <v>48</v>
      </c>
      <c r="D39" s="170">
        <v>87628.189999999988</v>
      </c>
      <c r="E39" s="217">
        <f>E24+E25+E38</f>
        <v>132317.41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709.80589999999995</v>
      </c>
      <c r="E44" s="299">
        <v>857.92240000000004</v>
      </c>
    </row>
    <row r="45" spans="2:6" ht="13.5" thickBot="1">
      <c r="B45" s="46" t="s">
        <v>8</v>
      </c>
      <c r="C45" s="87" t="s">
        <v>53</v>
      </c>
      <c r="D45" s="181">
        <v>857.92240000000004</v>
      </c>
      <c r="E45" s="310">
        <v>1391.0577000000001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96.98</v>
      </c>
      <c r="E47" s="312">
        <v>102.14</v>
      </c>
    </row>
    <row r="48" spans="2:6">
      <c r="B48" s="44" t="s">
        <v>8</v>
      </c>
      <c r="C48" s="86" t="s">
        <v>55</v>
      </c>
      <c r="D48" s="180">
        <v>89.57</v>
      </c>
      <c r="E48" s="318">
        <v>93.71</v>
      </c>
    </row>
    <row r="49" spans="2:5">
      <c r="B49" s="44" t="s">
        <v>10</v>
      </c>
      <c r="C49" s="86" t="s">
        <v>56</v>
      </c>
      <c r="D49" s="180">
        <v>108.89</v>
      </c>
      <c r="E49" s="318">
        <v>105.59</v>
      </c>
    </row>
    <row r="50" spans="2:5" ht="13.5" thickBot="1">
      <c r="B50" s="46" t="s">
        <v>12</v>
      </c>
      <c r="C50" s="87" t="s">
        <v>53</v>
      </c>
      <c r="D50" s="181">
        <v>102.14</v>
      </c>
      <c r="E50" s="314">
        <v>95.12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132317.41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132317.41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132317.41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132317.41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5000000000000004" right="0.75" top="0.59" bottom="0.4" header="0.5" footer="0.5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G36" sqref="G36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2.7109375" customWidth="1"/>
    <col min="7" max="7" width="12.7109375" bestFit="1" customWidth="1"/>
    <col min="8" max="8" width="14.570312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109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269592162.36000001</v>
      </c>
      <c r="E9" s="27">
        <f>E10+E11+E12+E13</f>
        <v>244823524.34</v>
      </c>
    </row>
    <row r="10" spans="2:5">
      <c r="B10" s="15" t="s">
        <v>6</v>
      </c>
      <c r="C10" s="155" t="s">
        <v>7</v>
      </c>
      <c r="D10" s="17">
        <v>268581025.25</v>
      </c>
      <c r="E10" s="300">
        <f>243572657.81+329715.87</f>
        <v>243902373.68000001</v>
      </c>
    </row>
    <row r="11" spans="2:5">
      <c r="B11" s="15" t="s">
        <v>8</v>
      </c>
      <c r="C11" s="155" t="s">
        <v>9</v>
      </c>
      <c r="D11" s="17">
        <v>295</v>
      </c>
      <c r="E11" s="300">
        <v>31.66</v>
      </c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>
        <f>D14</f>
        <v>1010842.11</v>
      </c>
      <c r="E13" s="300">
        <f>E14</f>
        <v>921119</v>
      </c>
    </row>
    <row r="14" spans="2:5">
      <c r="B14" s="15" t="s">
        <v>14</v>
      </c>
      <c r="C14" s="155" t="s">
        <v>15</v>
      </c>
      <c r="D14" s="17">
        <v>1010842.11</v>
      </c>
      <c r="E14" s="300">
        <v>921119</v>
      </c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D17+D18+D19</f>
        <v>448828.28</v>
      </c>
      <c r="E16" s="27">
        <f>E17+E18+E19</f>
        <v>329502.28999999998</v>
      </c>
    </row>
    <row r="17" spans="2:8">
      <c r="B17" s="15" t="s">
        <v>6</v>
      </c>
      <c r="C17" s="155" t="s">
        <v>15</v>
      </c>
      <c r="D17" s="83">
        <v>448828.28</v>
      </c>
      <c r="E17" s="303">
        <v>329502.28999999998</v>
      </c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269143334.08000004</v>
      </c>
      <c r="E20" s="138">
        <f>E9-E16</f>
        <v>244494022.05000001</v>
      </c>
      <c r="F20" s="210"/>
    </row>
    <row r="21" spans="2:8" ht="13.5" thickBot="1">
      <c r="B21" s="3"/>
      <c r="C21" s="21"/>
      <c r="D21" s="22"/>
      <c r="E21" s="22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64" t="s">
        <v>127</v>
      </c>
      <c r="E23" s="81" t="s">
        <v>136</v>
      </c>
    </row>
    <row r="24" spans="2:8" ht="13.5" thickBot="1">
      <c r="B24" s="25" t="s">
        <v>24</v>
      </c>
      <c r="C24" s="26" t="s">
        <v>25</v>
      </c>
      <c r="D24" s="166">
        <v>260042011.23999998</v>
      </c>
      <c r="E24" s="27">
        <f>D20</f>
        <v>269143334.08000004</v>
      </c>
    </row>
    <row r="25" spans="2:8">
      <c r="B25" s="25" t="s">
        <v>26</v>
      </c>
      <c r="C25" s="26" t="s">
        <v>27</v>
      </c>
      <c r="D25" s="166">
        <v>3650793.94</v>
      </c>
      <c r="E25" s="228">
        <v>-3596606.9899999946</v>
      </c>
      <c r="F25" s="210"/>
      <c r="G25" s="210"/>
      <c r="H25" s="210"/>
    </row>
    <row r="26" spans="2:8">
      <c r="B26" s="28" t="s">
        <v>28</v>
      </c>
      <c r="C26" s="29" t="s">
        <v>29</v>
      </c>
      <c r="D26" s="168">
        <v>56786707.289999999</v>
      </c>
      <c r="E26" s="229">
        <v>49613053.280000001</v>
      </c>
      <c r="F26" s="210"/>
      <c r="G26" s="210"/>
      <c r="H26" s="210"/>
    </row>
    <row r="27" spans="2:8">
      <c r="B27" s="30" t="s">
        <v>6</v>
      </c>
      <c r="C27" s="16" t="s">
        <v>30</v>
      </c>
      <c r="D27" s="169">
        <v>54113542.259999998</v>
      </c>
      <c r="E27" s="230">
        <v>48298810.700000003</v>
      </c>
      <c r="F27" s="210"/>
      <c r="G27" s="210"/>
      <c r="H27" s="210"/>
    </row>
    <row r="28" spans="2:8">
      <c r="B28" s="30" t="s">
        <v>8</v>
      </c>
      <c r="C28" s="16" t="s">
        <v>31</v>
      </c>
      <c r="D28" s="169"/>
      <c r="E28" s="230"/>
      <c r="F28" s="210"/>
      <c r="G28" s="210"/>
      <c r="H28" s="210"/>
    </row>
    <row r="29" spans="2:8">
      <c r="B29" s="30" t="s">
        <v>10</v>
      </c>
      <c r="C29" s="16" t="s">
        <v>32</v>
      </c>
      <c r="D29" s="169">
        <v>2673165.0299999998</v>
      </c>
      <c r="E29" s="230">
        <v>1314242.5799999998</v>
      </c>
      <c r="F29" s="210"/>
      <c r="G29" s="210"/>
      <c r="H29" s="210"/>
    </row>
    <row r="30" spans="2:8">
      <c r="B30" s="28" t="s">
        <v>33</v>
      </c>
      <c r="C30" s="31" t="s">
        <v>34</v>
      </c>
      <c r="D30" s="168">
        <v>53135913.349999994</v>
      </c>
      <c r="E30" s="229">
        <v>53209660.269999996</v>
      </c>
      <c r="F30" s="210"/>
      <c r="G30" s="210"/>
      <c r="H30" s="210"/>
    </row>
    <row r="31" spans="2:8">
      <c r="B31" s="30" t="s">
        <v>6</v>
      </c>
      <c r="C31" s="16" t="s">
        <v>35</v>
      </c>
      <c r="D31" s="169">
        <v>34084084.549999997</v>
      </c>
      <c r="E31" s="230">
        <v>38427518.920000002</v>
      </c>
      <c r="F31" s="210"/>
      <c r="G31" s="210"/>
      <c r="H31" s="210"/>
    </row>
    <row r="32" spans="2:8">
      <c r="B32" s="30" t="s">
        <v>8</v>
      </c>
      <c r="C32" s="16" t="s">
        <v>36</v>
      </c>
      <c r="D32" s="169"/>
      <c r="E32" s="230"/>
      <c r="F32" s="210"/>
      <c r="G32" s="210"/>
      <c r="H32" s="210"/>
    </row>
    <row r="33" spans="2:8">
      <c r="B33" s="30" t="s">
        <v>10</v>
      </c>
      <c r="C33" s="16" t="s">
        <v>37</v>
      </c>
      <c r="D33" s="169">
        <v>11360778.17</v>
      </c>
      <c r="E33" s="230">
        <v>9624388.6699999999</v>
      </c>
      <c r="F33" s="210"/>
      <c r="G33" s="210"/>
      <c r="H33" s="210"/>
    </row>
    <row r="34" spans="2:8">
      <c r="B34" s="30" t="s">
        <v>12</v>
      </c>
      <c r="C34" s="16" t="s">
        <v>38</v>
      </c>
      <c r="D34" s="169"/>
      <c r="E34" s="230"/>
      <c r="F34" s="210"/>
      <c r="G34" s="210"/>
      <c r="H34" s="210"/>
    </row>
    <row r="35" spans="2:8" ht="25.5">
      <c r="B35" s="30" t="s">
        <v>39</v>
      </c>
      <c r="C35" s="16" t="s">
        <v>40</v>
      </c>
      <c r="D35" s="169"/>
      <c r="E35" s="230"/>
      <c r="F35" s="210"/>
      <c r="G35" s="210"/>
      <c r="H35" s="210"/>
    </row>
    <row r="36" spans="2:8">
      <c r="B36" s="30" t="s">
        <v>41</v>
      </c>
      <c r="C36" s="16" t="s">
        <v>42</v>
      </c>
      <c r="D36" s="169"/>
      <c r="E36" s="230"/>
      <c r="F36" s="210"/>
      <c r="G36" s="210"/>
      <c r="H36" s="210"/>
    </row>
    <row r="37" spans="2:8" ht="13.5" thickBot="1">
      <c r="B37" s="32" t="s">
        <v>43</v>
      </c>
      <c r="C37" s="33" t="s">
        <v>44</v>
      </c>
      <c r="D37" s="169">
        <v>7691050.6299999999</v>
      </c>
      <c r="E37" s="230">
        <v>5157752.6800000006</v>
      </c>
      <c r="F37" s="210"/>
      <c r="G37" s="210"/>
      <c r="H37" s="210"/>
    </row>
    <row r="38" spans="2:8">
      <c r="B38" s="25" t="s">
        <v>45</v>
      </c>
      <c r="C38" s="26" t="s">
        <v>46</v>
      </c>
      <c r="D38" s="166">
        <v>5450528.9000000004</v>
      </c>
      <c r="E38" s="27">
        <v>-21052705.039999999</v>
      </c>
    </row>
    <row r="39" spans="2:8" ht="13.5" thickBot="1">
      <c r="B39" s="34" t="s">
        <v>47</v>
      </c>
      <c r="C39" s="35" t="s">
        <v>48</v>
      </c>
      <c r="D39" s="170">
        <v>269143334.07999998</v>
      </c>
      <c r="E39" s="217">
        <f>E24+E25+E38</f>
        <v>244494022.05000004</v>
      </c>
      <c r="F39" s="210"/>
    </row>
    <row r="40" spans="2:8" ht="13.5" thickBot="1">
      <c r="B40" s="36"/>
      <c r="C40" s="37"/>
      <c r="D40" s="177"/>
      <c r="E40" s="38"/>
    </row>
    <row r="41" spans="2:8" ht="16.5" thickBot="1">
      <c r="B41" s="5"/>
      <c r="C41" s="39" t="s">
        <v>49</v>
      </c>
      <c r="D41" s="178"/>
      <c r="E41" s="8"/>
    </row>
    <row r="42" spans="2:8" ht="13.5" thickBot="1">
      <c r="B42" s="9"/>
      <c r="C42" s="40" t="s">
        <v>50</v>
      </c>
      <c r="D42" s="164" t="s">
        <v>127</v>
      </c>
      <c r="E42" s="81" t="s">
        <v>136</v>
      </c>
    </row>
    <row r="43" spans="2:8">
      <c r="B43" s="41" t="s">
        <v>28</v>
      </c>
      <c r="C43" s="85" t="s">
        <v>51</v>
      </c>
      <c r="D43" s="179"/>
      <c r="E43" s="78"/>
    </row>
    <row r="44" spans="2:8">
      <c r="B44" s="44" t="s">
        <v>6</v>
      </c>
      <c r="C44" s="86" t="s">
        <v>52</v>
      </c>
      <c r="D44" s="180">
        <v>13271873.126700001</v>
      </c>
      <c r="E44" s="299">
        <v>13462440.3334</v>
      </c>
    </row>
    <row r="45" spans="2:8" ht="13.5" thickBot="1">
      <c r="B45" s="46" t="s">
        <v>8</v>
      </c>
      <c r="C45" s="87" t="s">
        <v>53</v>
      </c>
      <c r="D45" s="181">
        <v>13462440.3334</v>
      </c>
      <c r="E45" s="310">
        <v>13277441.303099999</v>
      </c>
    </row>
    <row r="46" spans="2:8">
      <c r="B46" s="41" t="s">
        <v>33</v>
      </c>
      <c r="C46" s="85" t="s">
        <v>54</v>
      </c>
      <c r="D46" s="182"/>
      <c r="E46" s="311"/>
      <c r="G46" s="154"/>
    </row>
    <row r="47" spans="2:8">
      <c r="B47" s="44" t="s">
        <v>6</v>
      </c>
      <c r="C47" s="86" t="s">
        <v>52</v>
      </c>
      <c r="D47" s="180">
        <v>19.593499999999999</v>
      </c>
      <c r="E47" s="312">
        <v>19.9922</v>
      </c>
    </row>
    <row r="48" spans="2:8">
      <c r="B48" s="44" t="s">
        <v>8</v>
      </c>
      <c r="C48" s="86" t="s">
        <v>55</v>
      </c>
      <c r="D48" s="180">
        <v>17.863399999999999</v>
      </c>
      <c r="E48" s="315">
        <v>18.173200000000001</v>
      </c>
    </row>
    <row r="49" spans="2:5">
      <c r="B49" s="44" t="s">
        <v>10</v>
      </c>
      <c r="C49" s="86" t="s">
        <v>56</v>
      </c>
      <c r="D49" s="180">
        <v>21.197500000000002</v>
      </c>
      <c r="E49" s="315">
        <v>20.377400000000002</v>
      </c>
    </row>
    <row r="50" spans="2:5" ht="13.5" thickBot="1">
      <c r="B50" s="46" t="s">
        <v>12</v>
      </c>
      <c r="C50" s="87" t="s">
        <v>53</v>
      </c>
      <c r="D50" s="181">
        <v>19.992165417999999</v>
      </c>
      <c r="E50" s="314">
        <v>18.414242358044898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243902373.68000001</v>
      </c>
      <c r="E54" s="55">
        <f>E60+E65</f>
        <v>0.99758011110030731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v>243572657.81</v>
      </c>
      <c r="E60" s="65">
        <f>D60/E20</f>
        <v>0.99623154696268368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329715.87</v>
      </c>
      <c r="E65" s="61">
        <f>D65/E20</f>
        <v>1.3485641376236666E-3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31.66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921119</v>
      </c>
      <c r="E69" s="55">
        <f>D69/E20</f>
        <v>3.7674499862071372E-3</v>
      </c>
    </row>
    <row r="70" spans="2:5" ht="13.5" thickBot="1">
      <c r="B70" s="41" t="s">
        <v>84</v>
      </c>
      <c r="C70" s="42" t="s">
        <v>85</v>
      </c>
      <c r="D70" s="43">
        <f>E16</f>
        <v>329502.28999999998</v>
      </c>
      <c r="E70" s="55">
        <f>D70/E20</f>
        <v>1.3476905784331015E-3</v>
      </c>
    </row>
    <row r="71" spans="2:5">
      <c r="B71" s="41" t="s">
        <v>86</v>
      </c>
      <c r="C71" s="42" t="s">
        <v>87</v>
      </c>
      <c r="D71" s="43">
        <f>D54+D69-D70+D68</f>
        <v>244494022.05000001</v>
      </c>
      <c r="E71" s="74">
        <f>E54+E69-E70</f>
        <v>0.99999987050808126</v>
      </c>
    </row>
    <row r="72" spans="2:5">
      <c r="B72" s="44" t="s">
        <v>6</v>
      </c>
      <c r="C72" s="45" t="s">
        <v>88</v>
      </c>
      <c r="D72" s="60">
        <f>D71</f>
        <v>244494022.05000001</v>
      </c>
      <c r="E72" s="61">
        <f>E71</f>
        <v>0.99999987050808126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5000000000000004" right="0.75" top="0.51" bottom="0.33" header="0.5" footer="0.5"/>
  <pageSetup paperSize="9" scale="7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H30" sqref="H30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3.42578125" style="77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140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199338.94</v>
      </c>
      <c r="E9" s="27">
        <f>E10+E11+E12+E13</f>
        <v>390178.54</v>
      </c>
    </row>
    <row r="10" spans="2:5">
      <c r="B10" s="15" t="s">
        <v>6</v>
      </c>
      <c r="C10" s="155" t="s">
        <v>7</v>
      </c>
      <c r="D10" s="17">
        <v>199338.94</v>
      </c>
      <c r="E10" s="300">
        <v>390178.54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199338.94</v>
      </c>
      <c r="E20" s="138">
        <f>E9-E16</f>
        <v>390178.54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134319.4</v>
      </c>
      <c r="E24" s="27">
        <f>D20</f>
        <v>199338.94</v>
      </c>
    </row>
    <row r="25" spans="2:7">
      <c r="B25" s="25" t="s">
        <v>26</v>
      </c>
      <c r="C25" s="26" t="s">
        <v>27</v>
      </c>
      <c r="D25" s="166">
        <v>74227.33</v>
      </c>
      <c r="E25" s="228">
        <v>198682.41</v>
      </c>
      <c r="G25" s="154"/>
    </row>
    <row r="26" spans="2:7">
      <c r="B26" s="28" t="s">
        <v>28</v>
      </c>
      <c r="C26" s="29" t="s">
        <v>29</v>
      </c>
      <c r="D26" s="168">
        <v>80890.27</v>
      </c>
      <c r="E26" s="229">
        <v>260385.52</v>
      </c>
    </row>
    <row r="27" spans="2:7">
      <c r="B27" s="30" t="s">
        <v>6</v>
      </c>
      <c r="C27" s="16" t="s">
        <v>30</v>
      </c>
      <c r="D27" s="169">
        <v>80890.27</v>
      </c>
      <c r="E27" s="230">
        <v>253368.62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7016.9</v>
      </c>
    </row>
    <row r="30" spans="2:7">
      <c r="B30" s="28" t="s">
        <v>33</v>
      </c>
      <c r="C30" s="31" t="s">
        <v>34</v>
      </c>
      <c r="D30" s="168">
        <v>6662.94</v>
      </c>
      <c r="E30" s="229">
        <v>61703.11</v>
      </c>
      <c r="G30" s="154"/>
    </row>
    <row r="31" spans="2:7">
      <c r="B31" s="30" t="s">
        <v>6</v>
      </c>
      <c r="C31" s="16" t="s">
        <v>35</v>
      </c>
      <c r="D31" s="169">
        <v>963.76</v>
      </c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364.33</v>
      </c>
      <c r="E33" s="230">
        <v>445.55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2055.56</v>
      </c>
      <c r="E35" s="230">
        <v>5189.1400000000003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3279.29</v>
      </c>
      <c r="E37" s="230">
        <v>56068.42</v>
      </c>
    </row>
    <row r="38" spans="2:6">
      <c r="B38" s="25" t="s">
        <v>45</v>
      </c>
      <c r="C38" s="26" t="s">
        <v>46</v>
      </c>
      <c r="D38" s="166">
        <v>-9207.7900000000009</v>
      </c>
      <c r="E38" s="27">
        <v>-7842.81</v>
      </c>
    </row>
    <row r="39" spans="2:6" ht="13.5" thickBot="1">
      <c r="B39" s="34" t="s">
        <v>47</v>
      </c>
      <c r="C39" s="35" t="s">
        <v>48</v>
      </c>
      <c r="D39" s="170">
        <v>199338.93999999997</v>
      </c>
      <c r="E39" s="217">
        <f>E24+E25+E38</f>
        <v>390178.54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1119.1418000000001</v>
      </c>
      <c r="E44" s="299">
        <v>1779.3353999999999</v>
      </c>
    </row>
    <row r="45" spans="2:6" ht="13.5" thickBot="1">
      <c r="B45" s="46" t="s">
        <v>8</v>
      </c>
      <c r="C45" s="87" t="s">
        <v>53</v>
      </c>
      <c r="D45" s="181">
        <v>1779.3353999999999</v>
      </c>
      <c r="E45" s="310">
        <v>3556.7779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120.02</v>
      </c>
      <c r="E47" s="312">
        <v>112.03</v>
      </c>
    </row>
    <row r="48" spans="2:6">
      <c r="B48" s="44" t="s">
        <v>8</v>
      </c>
      <c r="C48" s="86" t="s">
        <v>55</v>
      </c>
      <c r="D48" s="180">
        <v>107.7</v>
      </c>
      <c r="E48" s="318">
        <v>108.21</v>
      </c>
    </row>
    <row r="49" spans="2:5">
      <c r="B49" s="44" t="s">
        <v>10</v>
      </c>
      <c r="C49" s="86" t="s">
        <v>56</v>
      </c>
      <c r="D49" s="180">
        <v>122.42</v>
      </c>
      <c r="E49" s="318">
        <v>113.17</v>
      </c>
    </row>
    <row r="50" spans="2:5" ht="13.5" thickBot="1">
      <c r="B50" s="46" t="s">
        <v>12</v>
      </c>
      <c r="C50" s="87" t="s">
        <v>53</v>
      </c>
      <c r="D50" s="181">
        <v>112.03</v>
      </c>
      <c r="E50" s="314">
        <v>109.7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390178.54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390178.54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390178.54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390178.54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5000000000000004" right="0.75" top="0.53" bottom="0.54" header="0.5" footer="0.5"/>
  <pageSetup paperSize="9" scale="7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K53" sqref="K53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141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2243188.85</v>
      </c>
      <c r="E9" s="27">
        <f>E10+E11+E12+E13</f>
        <v>1402924.7</v>
      </c>
    </row>
    <row r="10" spans="2:5">
      <c r="B10" s="15" t="s">
        <v>6</v>
      </c>
      <c r="C10" s="155" t="s">
        <v>7</v>
      </c>
      <c r="D10" s="17">
        <v>2243188.85</v>
      </c>
      <c r="E10" s="300">
        <v>1402924.7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6">
      <c r="B17" s="15" t="s">
        <v>6</v>
      </c>
      <c r="C17" s="155" t="s">
        <v>15</v>
      </c>
      <c r="D17" s="83"/>
      <c r="E17" s="303"/>
    </row>
    <row r="18" spans="2:6" ht="25.5">
      <c r="B18" s="15" t="s">
        <v>8</v>
      </c>
      <c r="C18" s="155" t="s">
        <v>20</v>
      </c>
      <c r="D18" s="17"/>
      <c r="E18" s="300"/>
    </row>
    <row r="19" spans="2:6" ht="13.5" thickBot="1">
      <c r="B19" s="19" t="s">
        <v>10</v>
      </c>
      <c r="C19" s="156" t="s">
        <v>21</v>
      </c>
      <c r="D19" s="18"/>
      <c r="E19" s="304"/>
    </row>
    <row r="20" spans="2:6" ht="13.5" thickBot="1">
      <c r="B20" s="327" t="s">
        <v>22</v>
      </c>
      <c r="C20" s="328"/>
      <c r="D20" s="20">
        <f>D9-D16</f>
        <v>2243188.85</v>
      </c>
      <c r="E20" s="138">
        <f>E9-E16</f>
        <v>1402924.7</v>
      </c>
      <c r="F20" s="210"/>
    </row>
    <row r="21" spans="2:6" ht="13.5" thickBot="1">
      <c r="B21" s="3"/>
      <c r="C21" s="21"/>
      <c r="D21" s="22"/>
      <c r="E21" s="22"/>
    </row>
    <row r="22" spans="2:6" ht="16.5" thickBot="1">
      <c r="B22" s="5"/>
      <c r="C22" s="6" t="s">
        <v>23</v>
      </c>
      <c r="D22" s="23"/>
      <c r="E22" s="24"/>
    </row>
    <row r="23" spans="2:6" ht="13.5" thickBot="1">
      <c r="B23" s="9"/>
      <c r="C23" s="10" t="s">
        <v>3</v>
      </c>
      <c r="D23" s="164" t="s">
        <v>127</v>
      </c>
      <c r="E23" s="81" t="s">
        <v>136</v>
      </c>
    </row>
    <row r="24" spans="2:6" ht="13.5" thickBot="1">
      <c r="B24" s="25" t="s">
        <v>24</v>
      </c>
      <c r="C24" s="26" t="s">
        <v>25</v>
      </c>
      <c r="D24" s="166">
        <v>19871</v>
      </c>
      <c r="E24" s="27">
        <f>D20</f>
        <v>2243188.85</v>
      </c>
    </row>
    <row r="25" spans="2:6">
      <c r="B25" s="25" t="s">
        <v>26</v>
      </c>
      <c r="C25" s="26" t="s">
        <v>27</v>
      </c>
      <c r="D25" s="166">
        <v>2173851.9500000002</v>
      </c>
      <c r="E25" s="228">
        <v>-452397.02</v>
      </c>
    </row>
    <row r="26" spans="2:6">
      <c r="B26" s="28" t="s">
        <v>28</v>
      </c>
      <c r="C26" s="29" t="s">
        <v>29</v>
      </c>
      <c r="D26" s="168">
        <v>2186983.5499999998</v>
      </c>
      <c r="E26" s="229">
        <v>2283752.5699999998</v>
      </c>
    </row>
    <row r="27" spans="2:6">
      <c r="B27" s="30" t="s">
        <v>6</v>
      </c>
      <c r="C27" s="16" t="s">
        <v>30</v>
      </c>
      <c r="D27" s="169">
        <v>2154078.85</v>
      </c>
      <c r="E27" s="230">
        <v>2227578.7799999998</v>
      </c>
    </row>
    <row r="28" spans="2:6">
      <c r="B28" s="30" t="s">
        <v>8</v>
      </c>
      <c r="C28" s="16" t="s">
        <v>31</v>
      </c>
      <c r="D28" s="169"/>
      <c r="E28" s="230"/>
    </row>
    <row r="29" spans="2:6">
      <c r="B29" s="30" t="s">
        <v>10</v>
      </c>
      <c r="C29" s="16" t="s">
        <v>32</v>
      </c>
      <c r="D29" s="169">
        <v>32904.699999999997</v>
      </c>
      <c r="E29" s="230">
        <v>56173.79</v>
      </c>
    </row>
    <row r="30" spans="2:6">
      <c r="B30" s="28" t="s">
        <v>33</v>
      </c>
      <c r="C30" s="31" t="s">
        <v>34</v>
      </c>
      <c r="D30" s="168">
        <v>13131.6</v>
      </c>
      <c r="E30" s="229">
        <v>2736149.59</v>
      </c>
    </row>
    <row r="31" spans="2:6">
      <c r="B31" s="30" t="s">
        <v>6</v>
      </c>
      <c r="C31" s="16" t="s">
        <v>35</v>
      </c>
      <c r="D31" s="169">
        <v>7536.18</v>
      </c>
      <c r="E31" s="230">
        <v>1183.98</v>
      </c>
    </row>
    <row r="32" spans="2:6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471.74</v>
      </c>
      <c r="E33" s="230">
        <v>1119.6300000000001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5067.41</v>
      </c>
      <c r="E35" s="230">
        <v>35813.17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56.27</v>
      </c>
      <c r="E37" s="230">
        <v>2698032.81</v>
      </c>
    </row>
    <row r="38" spans="2:6">
      <c r="B38" s="25" t="s">
        <v>45</v>
      </c>
      <c r="C38" s="26" t="s">
        <v>46</v>
      </c>
      <c r="D38" s="166">
        <v>49465.9</v>
      </c>
      <c r="E38" s="27">
        <v>-387867.13</v>
      </c>
    </row>
    <row r="39" spans="2:6" ht="13.5" thickBot="1">
      <c r="B39" s="34" t="s">
        <v>47</v>
      </c>
      <c r="C39" s="35" t="s">
        <v>48</v>
      </c>
      <c r="D39" s="170">
        <v>2243188.85</v>
      </c>
      <c r="E39" s="217">
        <f>E24+E25+E38</f>
        <v>1402924.7000000002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203.42959999999999</v>
      </c>
      <c r="E44" s="299">
        <v>16580.596099999999</v>
      </c>
    </row>
    <row r="45" spans="2:6" ht="13.5" thickBot="1">
      <c r="B45" s="46" t="s">
        <v>8</v>
      </c>
      <c r="C45" s="87" t="s">
        <v>53</v>
      </c>
      <c r="D45" s="181">
        <v>16580.596099999999</v>
      </c>
      <c r="E45" s="310">
        <v>12190.864600000001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97.68</v>
      </c>
      <c r="E47" s="312">
        <v>135.29</v>
      </c>
    </row>
    <row r="48" spans="2:6">
      <c r="B48" s="44" t="s">
        <v>8</v>
      </c>
      <c r="C48" s="86" t="s">
        <v>55</v>
      </c>
      <c r="D48" s="180">
        <v>97.17</v>
      </c>
      <c r="E48" s="318">
        <v>114.65</v>
      </c>
    </row>
    <row r="49" spans="2:6">
      <c r="B49" s="44" t="s">
        <v>10</v>
      </c>
      <c r="C49" s="86" t="s">
        <v>56</v>
      </c>
      <c r="D49" s="180">
        <v>141.9</v>
      </c>
      <c r="E49" s="318">
        <v>140.36000000000001</v>
      </c>
    </row>
    <row r="50" spans="2:6" ht="13.5" thickBot="1">
      <c r="B50" s="46" t="s">
        <v>12</v>
      </c>
      <c r="C50" s="87" t="s">
        <v>53</v>
      </c>
      <c r="D50" s="181">
        <v>135.29</v>
      </c>
      <c r="E50" s="314">
        <v>115.08</v>
      </c>
      <c r="F50" s="154"/>
    </row>
    <row r="51" spans="2:6" ht="13.5" thickBot="1">
      <c r="B51" s="36"/>
      <c r="C51" s="37"/>
      <c r="D51" s="183"/>
      <c r="E51" s="38"/>
    </row>
    <row r="52" spans="2:6" ht="16.5" thickBot="1">
      <c r="B52" s="48"/>
      <c r="C52" s="49" t="s">
        <v>57</v>
      </c>
      <c r="D52" s="50"/>
      <c r="E52" s="8"/>
    </row>
    <row r="53" spans="2:6" ht="23.25" thickBot="1">
      <c r="B53" s="329" t="s">
        <v>58</v>
      </c>
      <c r="C53" s="330"/>
      <c r="D53" s="51" t="s">
        <v>59</v>
      </c>
      <c r="E53" s="52" t="s">
        <v>60</v>
      </c>
    </row>
    <row r="54" spans="2:6" ht="13.5" thickBot="1">
      <c r="B54" s="53" t="s">
        <v>28</v>
      </c>
      <c r="C54" s="42" t="s">
        <v>61</v>
      </c>
      <c r="D54" s="54">
        <f>SUM(D55:D66)</f>
        <v>1402924.7</v>
      </c>
      <c r="E54" s="55">
        <f>E60</f>
        <v>1</v>
      </c>
    </row>
    <row r="55" spans="2:6" ht="25.5">
      <c r="B55" s="56" t="s">
        <v>6</v>
      </c>
      <c r="C55" s="57" t="s">
        <v>62</v>
      </c>
      <c r="D55" s="58">
        <v>0</v>
      </c>
      <c r="E55" s="59">
        <v>0</v>
      </c>
    </row>
    <row r="56" spans="2:6" ht="25.5">
      <c r="B56" s="44" t="s">
        <v>8</v>
      </c>
      <c r="C56" s="45" t="s">
        <v>63</v>
      </c>
      <c r="D56" s="60">
        <v>0</v>
      </c>
      <c r="E56" s="61">
        <v>0</v>
      </c>
    </row>
    <row r="57" spans="2:6">
      <c r="B57" s="44" t="s">
        <v>10</v>
      </c>
      <c r="C57" s="45" t="s">
        <v>64</v>
      </c>
      <c r="D57" s="60">
        <v>0</v>
      </c>
      <c r="E57" s="61">
        <v>0</v>
      </c>
    </row>
    <row r="58" spans="2:6">
      <c r="B58" s="44" t="s">
        <v>12</v>
      </c>
      <c r="C58" s="45" t="s">
        <v>65</v>
      </c>
      <c r="D58" s="60">
        <v>0</v>
      </c>
      <c r="E58" s="61">
        <v>0</v>
      </c>
    </row>
    <row r="59" spans="2:6">
      <c r="B59" s="44" t="s">
        <v>39</v>
      </c>
      <c r="C59" s="45" t="s">
        <v>66</v>
      </c>
      <c r="D59" s="60">
        <v>0</v>
      </c>
      <c r="E59" s="61">
        <v>0</v>
      </c>
    </row>
    <row r="60" spans="2:6">
      <c r="B60" s="62" t="s">
        <v>41</v>
      </c>
      <c r="C60" s="63" t="s">
        <v>67</v>
      </c>
      <c r="D60" s="64">
        <f>E10</f>
        <v>1402924.7</v>
      </c>
      <c r="E60" s="65">
        <f>D60/E20</f>
        <v>1</v>
      </c>
    </row>
    <row r="61" spans="2:6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6">
      <c r="B62" s="62" t="s">
        <v>69</v>
      </c>
      <c r="C62" s="63" t="s">
        <v>70</v>
      </c>
      <c r="D62" s="64">
        <v>0</v>
      </c>
      <c r="E62" s="65">
        <v>0</v>
      </c>
    </row>
    <row r="63" spans="2:6">
      <c r="B63" s="44" t="s">
        <v>71</v>
      </c>
      <c r="C63" s="45" t="s">
        <v>72</v>
      </c>
      <c r="D63" s="60">
        <v>0</v>
      </c>
      <c r="E63" s="61">
        <v>0</v>
      </c>
    </row>
    <row r="64" spans="2:6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1402924.7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1402924.7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" right="0.75" top="0.56000000000000005" bottom="0.56000000000000005" header="0.5" footer="0.5"/>
  <pageSetup paperSize="9" scale="70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F78"/>
  <sheetViews>
    <sheetView zoomScaleNormal="100" workbookViewId="0">
      <selection activeCell="K27" sqref="K27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1.7109375" bestFit="1" customWidth="1"/>
    <col min="7" max="7" width="14.710937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142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598709.06999999995</v>
      </c>
      <c r="E9" s="27">
        <f>E10+E11+E12+E13</f>
        <v>1469834.89</v>
      </c>
    </row>
    <row r="10" spans="2:5">
      <c r="B10" s="15" t="s">
        <v>6</v>
      </c>
      <c r="C10" s="155" t="s">
        <v>7</v>
      </c>
      <c r="D10" s="17">
        <v>598709.06999999995</v>
      </c>
      <c r="E10" s="300">
        <v>1469834.89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6">
      <c r="B17" s="15" t="s">
        <v>6</v>
      </c>
      <c r="C17" s="155" t="s">
        <v>15</v>
      </c>
      <c r="D17" s="83"/>
      <c r="E17" s="303"/>
    </row>
    <row r="18" spans="2:6" ht="25.5">
      <c r="B18" s="15" t="s">
        <v>8</v>
      </c>
      <c r="C18" s="155" t="s">
        <v>20</v>
      </c>
      <c r="D18" s="17"/>
      <c r="E18" s="300"/>
    </row>
    <row r="19" spans="2:6" ht="13.5" thickBot="1">
      <c r="B19" s="19" t="s">
        <v>10</v>
      </c>
      <c r="C19" s="156" t="s">
        <v>21</v>
      </c>
      <c r="D19" s="18"/>
      <c r="E19" s="304"/>
    </row>
    <row r="20" spans="2:6" ht="13.5" thickBot="1">
      <c r="B20" s="327" t="s">
        <v>22</v>
      </c>
      <c r="C20" s="328"/>
      <c r="D20" s="20">
        <f>D9-D16</f>
        <v>598709.06999999995</v>
      </c>
      <c r="E20" s="138">
        <f>E9-E16</f>
        <v>1469834.89</v>
      </c>
      <c r="F20" s="210"/>
    </row>
    <row r="21" spans="2:6" ht="13.5" thickBot="1">
      <c r="B21" s="3"/>
      <c r="C21" s="21"/>
      <c r="D21" s="22"/>
      <c r="E21" s="22"/>
    </row>
    <row r="22" spans="2:6" ht="16.5" thickBot="1">
      <c r="B22" s="5"/>
      <c r="C22" s="6" t="s">
        <v>23</v>
      </c>
      <c r="D22" s="23"/>
      <c r="E22" s="24"/>
    </row>
    <row r="23" spans="2:6" ht="13.5" thickBot="1">
      <c r="B23" s="9"/>
      <c r="C23" s="10" t="s">
        <v>3</v>
      </c>
      <c r="D23" s="164" t="s">
        <v>127</v>
      </c>
      <c r="E23" s="81" t="s">
        <v>136</v>
      </c>
    </row>
    <row r="24" spans="2:6" ht="13.5" thickBot="1">
      <c r="B24" s="25" t="s">
        <v>24</v>
      </c>
      <c r="C24" s="26" t="s">
        <v>25</v>
      </c>
      <c r="D24" s="166">
        <v>138044.26</v>
      </c>
      <c r="E24" s="27">
        <f>D20</f>
        <v>598709.06999999995</v>
      </c>
    </row>
    <row r="25" spans="2:6">
      <c r="B25" s="25" t="s">
        <v>26</v>
      </c>
      <c r="C25" s="26" t="s">
        <v>27</v>
      </c>
      <c r="D25" s="166">
        <v>455023.81</v>
      </c>
      <c r="E25" s="228">
        <v>824709.29</v>
      </c>
    </row>
    <row r="26" spans="2:6">
      <c r="B26" s="28" t="s">
        <v>28</v>
      </c>
      <c r="C26" s="29" t="s">
        <v>29</v>
      </c>
      <c r="D26" s="168">
        <v>489460.92</v>
      </c>
      <c r="E26" s="229">
        <v>1308282.02</v>
      </c>
    </row>
    <row r="27" spans="2:6">
      <c r="B27" s="30" t="s">
        <v>6</v>
      </c>
      <c r="C27" s="16" t="s">
        <v>30</v>
      </c>
      <c r="D27" s="169">
        <v>395854.04</v>
      </c>
      <c r="E27" s="230">
        <v>747447.44</v>
      </c>
    </row>
    <row r="28" spans="2:6">
      <c r="B28" s="30" t="s">
        <v>8</v>
      </c>
      <c r="C28" s="16" t="s">
        <v>31</v>
      </c>
      <c r="D28" s="169"/>
      <c r="E28" s="230"/>
    </row>
    <row r="29" spans="2:6">
      <c r="B29" s="30" t="s">
        <v>10</v>
      </c>
      <c r="C29" s="16" t="s">
        <v>32</v>
      </c>
      <c r="D29" s="169">
        <v>93606.88</v>
      </c>
      <c r="E29" s="230">
        <v>560834.57999999996</v>
      </c>
    </row>
    <row r="30" spans="2:6">
      <c r="B30" s="28" t="s">
        <v>33</v>
      </c>
      <c r="C30" s="31" t="s">
        <v>34</v>
      </c>
      <c r="D30" s="168">
        <v>34437.11</v>
      </c>
      <c r="E30" s="229">
        <v>483572.73</v>
      </c>
    </row>
    <row r="31" spans="2:6">
      <c r="B31" s="30" t="s">
        <v>6</v>
      </c>
      <c r="C31" s="16" t="s">
        <v>35</v>
      </c>
      <c r="D31" s="169">
        <v>6622.75</v>
      </c>
      <c r="E31" s="230">
        <v>56961.73</v>
      </c>
    </row>
    <row r="32" spans="2:6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396.58</v>
      </c>
      <c r="E33" s="230">
        <v>1331.29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4009.77</v>
      </c>
      <c r="E35" s="230">
        <v>16799.03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23408.01</v>
      </c>
      <c r="E37" s="230">
        <v>408480.68</v>
      </c>
    </row>
    <row r="38" spans="2:6">
      <c r="B38" s="25" t="s">
        <v>45</v>
      </c>
      <c r="C38" s="26" t="s">
        <v>46</v>
      </c>
      <c r="D38" s="166">
        <v>5641</v>
      </c>
      <c r="E38" s="27">
        <v>46416.53</v>
      </c>
    </row>
    <row r="39" spans="2:6" ht="13.5" thickBot="1">
      <c r="B39" s="34" t="s">
        <v>47</v>
      </c>
      <c r="C39" s="35" t="s">
        <v>48</v>
      </c>
      <c r="D39" s="170">
        <v>598709.07000000007</v>
      </c>
      <c r="E39" s="217">
        <f>E24+E25+E38</f>
        <v>1469834.89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916.20270000000005</v>
      </c>
      <c r="E44" s="299">
        <v>3924.4171000000001</v>
      </c>
    </row>
    <row r="45" spans="2:6" ht="13.5" thickBot="1">
      <c r="B45" s="46" t="s">
        <v>8</v>
      </c>
      <c r="C45" s="87" t="s">
        <v>53</v>
      </c>
      <c r="D45" s="181">
        <v>3924.4171000000001</v>
      </c>
      <c r="E45" s="310">
        <v>9212.3778999999995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150.66999999999999</v>
      </c>
      <c r="E47" s="312">
        <v>152.56</v>
      </c>
    </row>
    <row r="48" spans="2:6">
      <c r="B48" s="44" t="s">
        <v>8</v>
      </c>
      <c r="C48" s="86" t="s">
        <v>55</v>
      </c>
      <c r="D48" s="180">
        <v>148.38999999999999</v>
      </c>
      <c r="E48" s="318">
        <v>151.03</v>
      </c>
    </row>
    <row r="49" spans="2:5">
      <c r="B49" s="44" t="s">
        <v>10</v>
      </c>
      <c r="C49" s="86" t="s">
        <v>56</v>
      </c>
      <c r="D49" s="180">
        <v>155.04</v>
      </c>
      <c r="E49" s="318">
        <v>159.55000000000001</v>
      </c>
    </row>
    <row r="50" spans="2:5" ht="13.5" thickBot="1">
      <c r="B50" s="46" t="s">
        <v>12</v>
      </c>
      <c r="C50" s="87" t="s">
        <v>53</v>
      </c>
      <c r="D50" s="181">
        <v>152.56</v>
      </c>
      <c r="E50" s="314">
        <v>159.55000000000001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1469834.89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1469834.89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1469834.89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1469834.89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999999999999995" right="0.75" top="0.62" bottom="0.5" header="0.5" footer="0.5"/>
  <pageSetup paperSize="9" scale="70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E44" sqref="E44:E50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143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145173.67000000001</v>
      </c>
      <c r="E9" s="27">
        <f>E10+E11+E12+E13</f>
        <v>220737.5</v>
      </c>
    </row>
    <row r="10" spans="2:5">
      <c r="B10" s="15" t="s">
        <v>6</v>
      </c>
      <c r="C10" s="155" t="s">
        <v>7</v>
      </c>
      <c r="D10" s="17">
        <v>145173.67000000001</v>
      </c>
      <c r="E10" s="300">
        <v>220737.5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145173.67000000001</v>
      </c>
      <c r="E20" s="138">
        <f>E9-E16</f>
        <v>220737.5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139743.13</v>
      </c>
      <c r="E24" s="27">
        <f>D20</f>
        <v>145173.67000000001</v>
      </c>
    </row>
    <row r="25" spans="2:7">
      <c r="B25" s="25" t="s">
        <v>26</v>
      </c>
      <c r="C25" s="26" t="s">
        <v>27</v>
      </c>
      <c r="D25" s="166">
        <v>-7173.27</v>
      </c>
      <c r="E25" s="228">
        <v>81480.86</v>
      </c>
      <c r="F25" s="90"/>
    </row>
    <row r="26" spans="2:7">
      <c r="B26" s="28" t="s">
        <v>28</v>
      </c>
      <c r="C26" s="29" t="s">
        <v>29</v>
      </c>
      <c r="D26" s="168">
        <v>13276.35</v>
      </c>
      <c r="E26" s="229">
        <v>90517.27</v>
      </c>
    </row>
    <row r="27" spans="2:7">
      <c r="B27" s="30" t="s">
        <v>6</v>
      </c>
      <c r="C27" s="16" t="s">
        <v>30</v>
      </c>
      <c r="D27" s="169">
        <v>7560.45</v>
      </c>
      <c r="E27" s="230">
        <v>81545.02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>
        <v>5715.9</v>
      </c>
      <c r="E29" s="230">
        <v>8972.25</v>
      </c>
    </row>
    <row r="30" spans="2:7">
      <c r="B30" s="28" t="s">
        <v>33</v>
      </c>
      <c r="C30" s="31" t="s">
        <v>34</v>
      </c>
      <c r="D30" s="168">
        <v>20449.62</v>
      </c>
      <c r="E30" s="229">
        <v>9036.41</v>
      </c>
    </row>
    <row r="31" spans="2:7">
      <c r="B31" s="30" t="s">
        <v>6</v>
      </c>
      <c r="C31" s="16" t="s">
        <v>35</v>
      </c>
      <c r="D31" s="169">
        <v>3733.48</v>
      </c>
      <c r="E31" s="230"/>
    </row>
    <row r="32" spans="2:7">
      <c r="B32" s="30" t="s">
        <v>8</v>
      </c>
      <c r="C32" s="16" t="s">
        <v>36</v>
      </c>
      <c r="D32" s="169"/>
      <c r="E32" s="230"/>
    </row>
    <row r="33" spans="2:7">
      <c r="B33" s="30" t="s">
        <v>10</v>
      </c>
      <c r="C33" s="16" t="s">
        <v>37</v>
      </c>
      <c r="D33" s="169">
        <v>220.14</v>
      </c>
      <c r="E33" s="230">
        <v>248.1</v>
      </c>
    </row>
    <row r="34" spans="2:7">
      <c r="B34" s="30" t="s">
        <v>12</v>
      </c>
      <c r="C34" s="16" t="s">
        <v>38</v>
      </c>
      <c r="D34" s="169"/>
      <c r="E34" s="230"/>
    </row>
    <row r="35" spans="2:7" ht="25.5">
      <c r="B35" s="30" t="s">
        <v>39</v>
      </c>
      <c r="C35" s="16" t="s">
        <v>40</v>
      </c>
      <c r="D35" s="169">
        <v>2227.11</v>
      </c>
      <c r="E35" s="230">
        <v>2792.94</v>
      </c>
    </row>
    <row r="36" spans="2:7">
      <c r="B36" s="30" t="s">
        <v>41</v>
      </c>
      <c r="C36" s="16" t="s">
        <v>42</v>
      </c>
      <c r="D36" s="169"/>
      <c r="E36" s="230"/>
    </row>
    <row r="37" spans="2:7" ht="13.5" thickBot="1">
      <c r="B37" s="32" t="s">
        <v>43</v>
      </c>
      <c r="C37" s="33" t="s">
        <v>44</v>
      </c>
      <c r="D37" s="169">
        <v>14268.89</v>
      </c>
      <c r="E37" s="230">
        <v>5995.37</v>
      </c>
      <c r="G37" s="154"/>
    </row>
    <row r="38" spans="2:7">
      <c r="B38" s="25" t="s">
        <v>45</v>
      </c>
      <c r="C38" s="26" t="s">
        <v>46</v>
      </c>
      <c r="D38" s="166">
        <v>12603.81</v>
      </c>
      <c r="E38" s="27">
        <v>-5917.03</v>
      </c>
    </row>
    <row r="39" spans="2:7" ht="13.5" thickBot="1">
      <c r="B39" s="34" t="s">
        <v>47</v>
      </c>
      <c r="C39" s="35" t="s">
        <v>48</v>
      </c>
      <c r="D39" s="170">
        <v>145173.67000000001</v>
      </c>
      <c r="E39" s="217">
        <f>E24+E25+E38</f>
        <v>220737.50000000003</v>
      </c>
      <c r="F39" s="165"/>
    </row>
    <row r="40" spans="2:7" ht="13.5" thickBot="1">
      <c r="B40" s="36"/>
      <c r="C40" s="37"/>
      <c r="D40" s="177"/>
      <c r="E40" s="38"/>
    </row>
    <row r="41" spans="2:7" ht="16.5" thickBot="1">
      <c r="B41" s="5"/>
      <c r="C41" s="39" t="s">
        <v>49</v>
      </c>
      <c r="D41" s="178"/>
      <c r="E41" s="8"/>
    </row>
    <row r="42" spans="2:7" ht="13.5" thickBot="1">
      <c r="B42" s="9"/>
      <c r="C42" s="40" t="s">
        <v>50</v>
      </c>
      <c r="D42" s="164" t="s">
        <v>127</v>
      </c>
      <c r="E42" s="12" t="s">
        <v>136</v>
      </c>
    </row>
    <row r="43" spans="2:7">
      <c r="B43" s="41" t="s">
        <v>28</v>
      </c>
      <c r="C43" s="85" t="s">
        <v>51</v>
      </c>
      <c r="D43" s="179"/>
      <c r="E43" s="78"/>
    </row>
    <row r="44" spans="2:7">
      <c r="B44" s="44" t="s">
        <v>6</v>
      </c>
      <c r="C44" s="86" t="s">
        <v>52</v>
      </c>
      <c r="D44" s="180">
        <v>1648.692</v>
      </c>
      <c r="E44" s="299">
        <v>1559.3305</v>
      </c>
    </row>
    <row r="45" spans="2:7" ht="13.5" thickBot="1">
      <c r="B45" s="46" t="s">
        <v>8</v>
      </c>
      <c r="C45" s="87" t="s">
        <v>53</v>
      </c>
      <c r="D45" s="181">
        <v>1559.3305</v>
      </c>
      <c r="E45" s="310">
        <v>2421.4294</v>
      </c>
    </row>
    <row r="46" spans="2:7">
      <c r="B46" s="41" t="s">
        <v>33</v>
      </c>
      <c r="C46" s="85" t="s">
        <v>54</v>
      </c>
      <c r="D46" s="182"/>
      <c r="E46" s="311"/>
    </row>
    <row r="47" spans="2:7">
      <c r="B47" s="44" t="s">
        <v>6</v>
      </c>
      <c r="C47" s="86" t="s">
        <v>52</v>
      </c>
      <c r="D47" s="180">
        <v>84.76</v>
      </c>
      <c r="E47" s="312">
        <v>93.1</v>
      </c>
    </row>
    <row r="48" spans="2:7">
      <c r="B48" s="44" t="s">
        <v>8</v>
      </c>
      <c r="C48" s="86" t="s">
        <v>55</v>
      </c>
      <c r="D48" s="180">
        <v>78.64</v>
      </c>
      <c r="E48" s="318">
        <v>88.88</v>
      </c>
    </row>
    <row r="49" spans="2:5">
      <c r="B49" s="44" t="s">
        <v>10</v>
      </c>
      <c r="C49" s="86" t="s">
        <v>56</v>
      </c>
      <c r="D49" s="180">
        <v>98.74</v>
      </c>
      <c r="E49" s="318">
        <v>99.01</v>
      </c>
    </row>
    <row r="50" spans="2:5" ht="13.5" thickBot="1">
      <c r="B50" s="46" t="s">
        <v>12</v>
      </c>
      <c r="C50" s="87" t="s">
        <v>53</v>
      </c>
      <c r="D50" s="181">
        <v>93.1</v>
      </c>
      <c r="E50" s="314">
        <v>91.16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220737.5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220737.5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220737.5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220737.5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9" right="0.75" top="0.61" bottom="0.52" header="0.5" footer="0.5"/>
  <pageSetup paperSize="9" scale="7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K53" sqref="K53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4" style="77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144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177934.91</v>
      </c>
      <c r="E9" s="27">
        <f>E10+E11+E12+E13</f>
        <v>344997.92</v>
      </c>
    </row>
    <row r="10" spans="2:5">
      <c r="B10" s="15" t="s">
        <v>6</v>
      </c>
      <c r="C10" s="155" t="s">
        <v>7</v>
      </c>
      <c r="D10" s="17">
        <v>177934.91</v>
      </c>
      <c r="E10" s="300">
        <v>344997.92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177934.91</v>
      </c>
      <c r="E20" s="138">
        <f>E9-E16</f>
        <v>344997.92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74356.22</v>
      </c>
      <c r="E24" s="27">
        <f>D20</f>
        <v>177934.91</v>
      </c>
    </row>
    <row r="25" spans="2:7">
      <c r="B25" s="25" t="s">
        <v>26</v>
      </c>
      <c r="C25" s="26" t="s">
        <v>27</v>
      </c>
      <c r="D25" s="166">
        <v>104883.98</v>
      </c>
      <c r="E25" s="228">
        <v>168818</v>
      </c>
    </row>
    <row r="26" spans="2:7">
      <c r="B26" s="28" t="s">
        <v>28</v>
      </c>
      <c r="C26" s="29" t="s">
        <v>29</v>
      </c>
      <c r="D26" s="168">
        <v>206170.16</v>
      </c>
      <c r="E26" s="229">
        <v>252795.01</v>
      </c>
      <c r="F26" s="90"/>
    </row>
    <row r="27" spans="2:7">
      <c r="B27" s="30" t="s">
        <v>6</v>
      </c>
      <c r="C27" s="16" t="s">
        <v>30</v>
      </c>
      <c r="D27" s="169">
        <v>206170.16</v>
      </c>
      <c r="E27" s="230">
        <v>235909.12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16885.89</v>
      </c>
    </row>
    <row r="30" spans="2:7">
      <c r="B30" s="28" t="s">
        <v>33</v>
      </c>
      <c r="C30" s="31" t="s">
        <v>34</v>
      </c>
      <c r="D30" s="168">
        <v>101286.18</v>
      </c>
      <c r="E30" s="229">
        <v>83977.010000000009</v>
      </c>
    </row>
    <row r="31" spans="2:7">
      <c r="B31" s="30" t="s">
        <v>6</v>
      </c>
      <c r="C31" s="16" t="s">
        <v>35</v>
      </c>
      <c r="D31" s="169">
        <v>4394.32</v>
      </c>
      <c r="E31" s="230">
        <v>30267.64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253.55</v>
      </c>
      <c r="E33" s="230">
        <v>305.79000000000002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1349.79</v>
      </c>
      <c r="E35" s="230">
        <v>4037.47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95288.52</v>
      </c>
      <c r="E37" s="230">
        <v>49366.11</v>
      </c>
    </row>
    <row r="38" spans="2:6">
      <c r="B38" s="25" t="s">
        <v>45</v>
      </c>
      <c r="C38" s="26" t="s">
        <v>46</v>
      </c>
      <c r="D38" s="166">
        <v>-1305.29</v>
      </c>
      <c r="E38" s="27">
        <v>-1754.99</v>
      </c>
    </row>
    <row r="39" spans="2:6" ht="13.5" thickBot="1">
      <c r="B39" s="34" t="s">
        <v>47</v>
      </c>
      <c r="C39" s="35" t="s">
        <v>48</v>
      </c>
      <c r="D39" s="170">
        <v>177934.91</v>
      </c>
      <c r="E39" s="217">
        <f>E24+E25+E38</f>
        <v>344997.92000000004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565.61860000000001</v>
      </c>
      <c r="E44" s="299">
        <v>1381.0533</v>
      </c>
    </row>
    <row r="45" spans="2:6" ht="13.5" thickBot="1">
      <c r="B45" s="46" t="s">
        <v>8</v>
      </c>
      <c r="C45" s="87" t="s">
        <v>53</v>
      </c>
      <c r="D45" s="181">
        <v>1381.0533</v>
      </c>
      <c r="E45" s="310">
        <v>2673.7806999999998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131.46</v>
      </c>
      <c r="E47" s="312">
        <v>128.84</v>
      </c>
    </row>
    <row r="48" spans="2:6">
      <c r="B48" s="44" t="s">
        <v>8</v>
      </c>
      <c r="C48" s="86" t="s">
        <v>55</v>
      </c>
      <c r="D48" s="180">
        <v>124.49</v>
      </c>
      <c r="E48" s="318">
        <v>126.85</v>
      </c>
    </row>
    <row r="49" spans="2:5">
      <c r="B49" s="44" t="s">
        <v>10</v>
      </c>
      <c r="C49" s="86" t="s">
        <v>56</v>
      </c>
      <c r="D49" s="180">
        <v>131.72999999999999</v>
      </c>
      <c r="E49" s="318">
        <v>131.87</v>
      </c>
    </row>
    <row r="50" spans="2:5" ht="13.5" thickBot="1">
      <c r="B50" s="46" t="s">
        <v>12</v>
      </c>
      <c r="C50" s="87" t="s">
        <v>53</v>
      </c>
      <c r="D50" s="181">
        <v>128.84</v>
      </c>
      <c r="E50" s="314">
        <v>129.03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344997.92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344997.92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344997.92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344997.92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2" right="0.75" top="0.6" bottom="0.56000000000000005" header="0.5" footer="0.5"/>
  <pageSetup paperSize="9" scale="70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G20" sqref="G20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17.2851562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145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8482728.25</v>
      </c>
      <c r="E9" s="27">
        <f>E10+E11+E12+E13</f>
        <v>12191284.17</v>
      </c>
    </row>
    <row r="10" spans="2:5">
      <c r="B10" s="15" t="s">
        <v>6</v>
      </c>
      <c r="C10" s="155" t="s">
        <v>7</v>
      </c>
      <c r="D10" s="17">
        <v>8482728.25</v>
      </c>
      <c r="E10" s="300">
        <v>12191284.17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8482728.25</v>
      </c>
      <c r="E20" s="138">
        <f>E9-E16</f>
        <v>12191284.17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160430.60999999999</v>
      </c>
      <c r="E24" s="27">
        <f>D20</f>
        <v>8482728.25</v>
      </c>
    </row>
    <row r="25" spans="2:7">
      <c r="B25" s="25" t="s">
        <v>26</v>
      </c>
      <c r="C25" s="26" t="s">
        <v>27</v>
      </c>
      <c r="D25" s="166">
        <v>8294531.0300000003</v>
      </c>
      <c r="E25" s="228">
        <v>3418737.5599999996</v>
      </c>
      <c r="F25" s="90"/>
    </row>
    <row r="26" spans="2:7">
      <c r="B26" s="28" t="s">
        <v>28</v>
      </c>
      <c r="C26" s="29" t="s">
        <v>29</v>
      </c>
      <c r="D26" s="168">
        <v>8325982.9199999999</v>
      </c>
      <c r="E26" s="229">
        <v>9643388.4199999999</v>
      </c>
    </row>
    <row r="27" spans="2:7">
      <c r="B27" s="30" t="s">
        <v>6</v>
      </c>
      <c r="C27" s="16" t="s">
        <v>30</v>
      </c>
      <c r="D27" s="169">
        <v>8288591.0700000003</v>
      </c>
      <c r="E27" s="230">
        <v>7302142.4299999997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>
        <v>37391.85</v>
      </c>
      <c r="E29" s="230">
        <v>2341245.9899999998</v>
      </c>
    </row>
    <row r="30" spans="2:7">
      <c r="B30" s="28" t="s">
        <v>33</v>
      </c>
      <c r="C30" s="31" t="s">
        <v>34</v>
      </c>
      <c r="D30" s="168">
        <v>31451.89</v>
      </c>
      <c r="E30" s="229">
        <v>6224650.8600000003</v>
      </c>
    </row>
    <row r="31" spans="2:7">
      <c r="B31" s="30" t="s">
        <v>6</v>
      </c>
      <c r="C31" s="16" t="s">
        <v>35</v>
      </c>
      <c r="D31" s="169">
        <v>4569.26</v>
      </c>
      <c r="E31" s="230">
        <v>2785937.81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1012.11</v>
      </c>
      <c r="E33" s="230">
        <v>4940.45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13033.14</v>
      </c>
      <c r="E35" s="230">
        <v>158761.41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12837.38</v>
      </c>
      <c r="E37" s="230">
        <v>3275011.19</v>
      </c>
    </row>
    <row r="38" spans="2:6">
      <c r="B38" s="25" t="s">
        <v>45</v>
      </c>
      <c r="C38" s="26" t="s">
        <v>46</v>
      </c>
      <c r="D38" s="166">
        <v>27766.61</v>
      </c>
      <c r="E38" s="27">
        <v>289818.36</v>
      </c>
    </row>
    <row r="39" spans="2:6" ht="13.5" thickBot="1">
      <c r="B39" s="34" t="s">
        <v>47</v>
      </c>
      <c r="C39" s="35" t="s">
        <v>48</v>
      </c>
      <c r="D39" s="170">
        <v>8482728.25</v>
      </c>
      <c r="E39" s="217">
        <f>E24+E25+E38</f>
        <v>12191284.169999998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1161.7829999999999</v>
      </c>
      <c r="E44" s="299">
        <v>59573.904399999999</v>
      </c>
    </row>
    <row r="45" spans="2:6" ht="13.5" thickBot="1">
      <c r="B45" s="46" t="s">
        <v>8</v>
      </c>
      <c r="C45" s="87" t="s">
        <v>53</v>
      </c>
      <c r="D45" s="181">
        <v>59573.904399999999</v>
      </c>
      <c r="E45" s="310">
        <v>83052.5524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138.09</v>
      </c>
      <c r="E47" s="312">
        <v>142.38999999999999</v>
      </c>
    </row>
    <row r="48" spans="2:6">
      <c r="B48" s="44" t="s">
        <v>8</v>
      </c>
      <c r="C48" s="86" t="s">
        <v>55</v>
      </c>
      <c r="D48" s="180">
        <v>138.24</v>
      </c>
      <c r="E48" s="318">
        <v>142.30000000000001</v>
      </c>
    </row>
    <row r="49" spans="2:5">
      <c r="B49" s="44" t="s">
        <v>10</v>
      </c>
      <c r="C49" s="86" t="s">
        <v>56</v>
      </c>
      <c r="D49" s="180">
        <v>142.38999999999999</v>
      </c>
      <c r="E49" s="318">
        <v>146.84</v>
      </c>
    </row>
    <row r="50" spans="2:5" ht="13.5" thickBot="1">
      <c r="B50" s="46" t="s">
        <v>12</v>
      </c>
      <c r="C50" s="87" t="s">
        <v>53</v>
      </c>
      <c r="D50" s="181">
        <v>142.38999999999999</v>
      </c>
      <c r="E50" s="314">
        <v>146.79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12191284.17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12191284.17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12191284.17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12191284.17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5000000000000004" right="0.75" top="0.6" bottom="0.33" header="0.5" footer="0.5"/>
  <pageSetup paperSize="9" scale="70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I30" sqref="I30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2" style="77" customWidth="1"/>
    <col min="7" max="7" width="18.710937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146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</f>
        <v>6941554.6600000001</v>
      </c>
      <c r="E9" s="27">
        <f>E10</f>
        <v>58493937.810000002</v>
      </c>
    </row>
    <row r="10" spans="2:5">
      <c r="B10" s="15" t="s">
        <v>6</v>
      </c>
      <c r="C10" s="155" t="s">
        <v>7</v>
      </c>
      <c r="D10" s="17">
        <v>6941554.6600000001</v>
      </c>
      <c r="E10" s="300">
        <v>58493937.810000002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</f>
        <v>6941554.6600000001</v>
      </c>
      <c r="E20" s="138">
        <f>E9</f>
        <v>58493937.810000002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127</v>
      </c>
      <c r="E23" s="12" t="s">
        <v>136</v>
      </c>
    </row>
    <row r="24" spans="2:7" ht="13.5" thickBot="1">
      <c r="B24" s="25" t="s">
        <v>24</v>
      </c>
      <c r="C24" s="26" t="s">
        <v>25</v>
      </c>
      <c r="D24" s="139">
        <v>943742.21</v>
      </c>
      <c r="E24" s="27">
        <f>D20</f>
        <v>6941554.6600000001</v>
      </c>
    </row>
    <row r="25" spans="2:7">
      <c r="B25" s="25" t="s">
        <v>26</v>
      </c>
      <c r="C25" s="26" t="s">
        <v>27</v>
      </c>
      <c r="D25" s="139">
        <v>5965886.5</v>
      </c>
      <c r="E25" s="228">
        <v>50499071.650000006</v>
      </c>
    </row>
    <row r="26" spans="2:7">
      <c r="B26" s="28" t="s">
        <v>28</v>
      </c>
      <c r="C26" s="29" t="s">
        <v>29</v>
      </c>
      <c r="D26" s="140">
        <v>6294444.3199999994</v>
      </c>
      <c r="E26" s="229">
        <v>52456735.260000005</v>
      </c>
    </row>
    <row r="27" spans="2:7">
      <c r="B27" s="30" t="s">
        <v>6</v>
      </c>
      <c r="C27" s="16" t="s">
        <v>30</v>
      </c>
      <c r="D27" s="141">
        <v>6256280.2199999997</v>
      </c>
      <c r="E27" s="230">
        <v>44829430.700000003</v>
      </c>
    </row>
    <row r="28" spans="2:7">
      <c r="B28" s="30" t="s">
        <v>8</v>
      </c>
      <c r="C28" s="16" t="s">
        <v>31</v>
      </c>
      <c r="D28" s="141"/>
      <c r="E28" s="230"/>
    </row>
    <row r="29" spans="2:7">
      <c r="B29" s="30" t="s">
        <v>10</v>
      </c>
      <c r="C29" s="16" t="s">
        <v>32</v>
      </c>
      <c r="D29" s="141">
        <v>38164.1</v>
      </c>
      <c r="E29" s="230">
        <v>7627304.5599999996</v>
      </c>
    </row>
    <row r="30" spans="2:7">
      <c r="B30" s="28" t="s">
        <v>33</v>
      </c>
      <c r="C30" s="31" t="s">
        <v>34</v>
      </c>
      <c r="D30" s="140">
        <v>328557.82</v>
      </c>
      <c r="E30" s="229">
        <v>1957663.6099999999</v>
      </c>
    </row>
    <row r="31" spans="2:7">
      <c r="B31" s="30" t="s">
        <v>6</v>
      </c>
      <c r="C31" s="16" t="s">
        <v>35</v>
      </c>
      <c r="D31" s="141">
        <v>156559.22</v>
      </c>
      <c r="E31" s="230">
        <v>1288516.06</v>
      </c>
    </row>
    <row r="32" spans="2:7">
      <c r="B32" s="30" t="s">
        <v>8</v>
      </c>
      <c r="C32" s="16" t="s">
        <v>36</v>
      </c>
      <c r="D32" s="141"/>
      <c r="E32" s="230"/>
    </row>
    <row r="33" spans="2:6">
      <c r="B33" s="30" t="s">
        <v>10</v>
      </c>
      <c r="C33" s="16" t="s">
        <v>37</v>
      </c>
      <c r="D33" s="141">
        <v>360.58</v>
      </c>
      <c r="E33" s="230">
        <v>3839.5</v>
      </c>
    </row>
    <row r="34" spans="2:6">
      <c r="B34" s="30" t="s">
        <v>12</v>
      </c>
      <c r="C34" s="16" t="s">
        <v>38</v>
      </c>
      <c r="D34" s="141"/>
      <c r="E34" s="230"/>
    </row>
    <row r="35" spans="2:6" ht="25.5">
      <c r="B35" s="30" t="s">
        <v>39</v>
      </c>
      <c r="C35" s="16" t="s">
        <v>40</v>
      </c>
      <c r="D35" s="141">
        <v>29795.35</v>
      </c>
      <c r="E35" s="230">
        <v>305597.44</v>
      </c>
    </row>
    <row r="36" spans="2:6">
      <c r="B36" s="30" t="s">
        <v>41</v>
      </c>
      <c r="C36" s="16" t="s">
        <v>42</v>
      </c>
      <c r="D36" s="141"/>
      <c r="E36" s="230"/>
    </row>
    <row r="37" spans="2:6" ht="13.5" thickBot="1">
      <c r="B37" s="32" t="s">
        <v>43</v>
      </c>
      <c r="C37" s="33" t="s">
        <v>44</v>
      </c>
      <c r="D37" s="141">
        <v>141842.67000000001</v>
      </c>
      <c r="E37" s="230">
        <v>359710.61</v>
      </c>
    </row>
    <row r="38" spans="2:6">
      <c r="B38" s="25" t="s">
        <v>45</v>
      </c>
      <c r="C38" s="26" t="s">
        <v>46</v>
      </c>
      <c r="D38" s="139">
        <v>31925.95</v>
      </c>
      <c r="E38" s="27">
        <v>1053311.5</v>
      </c>
    </row>
    <row r="39" spans="2:6" ht="13.5" thickBot="1">
      <c r="B39" s="34" t="s">
        <v>47</v>
      </c>
      <c r="C39" s="35" t="s">
        <v>48</v>
      </c>
      <c r="D39" s="142">
        <v>6941554.6600000001</v>
      </c>
      <c r="E39" s="217">
        <f>E24+E25+E38</f>
        <v>58493937.810000002</v>
      </c>
      <c r="F39" s="165"/>
    </row>
    <row r="40" spans="2:6" ht="13.5" thickBot="1">
      <c r="B40" s="36"/>
      <c r="C40" s="37"/>
      <c r="D40" s="38"/>
      <c r="E40" s="38"/>
    </row>
    <row r="41" spans="2:6" ht="16.5" thickBot="1">
      <c r="B41" s="5"/>
      <c r="C41" s="39" t="s">
        <v>49</v>
      </c>
      <c r="D41" s="7"/>
      <c r="E41" s="8"/>
    </row>
    <row r="42" spans="2:6" ht="13.5" thickBot="1">
      <c r="B42" s="9"/>
      <c r="C42" s="40" t="s">
        <v>50</v>
      </c>
      <c r="D42" s="11" t="s">
        <v>127</v>
      </c>
      <c r="E42" s="12" t="s">
        <v>136</v>
      </c>
    </row>
    <row r="43" spans="2:6">
      <c r="B43" s="41" t="s">
        <v>28</v>
      </c>
      <c r="C43" s="42" t="s">
        <v>51</v>
      </c>
      <c r="D43" s="43"/>
      <c r="E43" s="144"/>
    </row>
    <row r="44" spans="2:6">
      <c r="B44" s="44" t="s">
        <v>6</v>
      </c>
      <c r="C44" s="45" t="s">
        <v>52</v>
      </c>
      <c r="D44" s="145">
        <v>7432.7968000000001</v>
      </c>
      <c r="E44" s="319">
        <v>54256.328399999999</v>
      </c>
    </row>
    <row r="45" spans="2:6" ht="13.5" thickBot="1">
      <c r="B45" s="46" t="s">
        <v>8</v>
      </c>
      <c r="C45" s="47" t="s">
        <v>53</v>
      </c>
      <c r="D45" s="147">
        <v>54256.328399999999</v>
      </c>
      <c r="E45" s="320">
        <v>426030.13699999999</v>
      </c>
    </row>
    <row r="46" spans="2:6">
      <c r="B46" s="41" t="s">
        <v>33</v>
      </c>
      <c r="C46" s="42" t="s">
        <v>54</v>
      </c>
      <c r="D46" s="149"/>
      <c r="E46" s="321"/>
    </row>
    <row r="47" spans="2:6">
      <c r="B47" s="44" t="s">
        <v>6</v>
      </c>
      <c r="C47" s="45" t="s">
        <v>52</v>
      </c>
      <c r="D47" s="145">
        <v>126.97</v>
      </c>
      <c r="E47" s="322">
        <v>127.94</v>
      </c>
    </row>
    <row r="48" spans="2:6">
      <c r="B48" s="44" t="s">
        <v>8</v>
      </c>
      <c r="C48" s="45" t="s">
        <v>55</v>
      </c>
      <c r="D48" s="145">
        <v>123.04</v>
      </c>
      <c r="E48" s="318">
        <v>125.67</v>
      </c>
    </row>
    <row r="49" spans="2:5">
      <c r="B49" s="44" t="s">
        <v>10</v>
      </c>
      <c r="C49" s="45" t="s">
        <v>56</v>
      </c>
      <c r="D49" s="145">
        <v>131.22</v>
      </c>
      <c r="E49" s="318">
        <v>137.72</v>
      </c>
    </row>
    <row r="50" spans="2:5" ht="13.5" thickBot="1">
      <c r="B50" s="46" t="s">
        <v>12</v>
      </c>
      <c r="C50" s="47" t="s">
        <v>53</v>
      </c>
      <c r="D50" s="147">
        <v>127.94</v>
      </c>
      <c r="E50" s="323">
        <v>137.30000000000001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D60</f>
        <v>58493937.810000002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E20</f>
        <v>58493937.810000002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/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74">
        <v>0</v>
      </c>
    </row>
    <row r="69" spans="2:5" ht="13.5" thickBot="1">
      <c r="B69" s="41" t="s">
        <v>82</v>
      </c>
      <c r="C69" s="42" t="s">
        <v>83</v>
      </c>
      <c r="D69" s="43">
        <v>0</v>
      </c>
      <c r="E69" s="152">
        <v>0</v>
      </c>
    </row>
    <row r="70" spans="2:5" ht="13.5" thickBot="1">
      <c r="B70" s="41" t="s">
        <v>84</v>
      </c>
      <c r="C70" s="42" t="s">
        <v>85</v>
      </c>
      <c r="D70" s="43">
        <v>0</v>
      </c>
      <c r="E70" s="153">
        <v>0</v>
      </c>
    </row>
    <row r="71" spans="2:5">
      <c r="B71" s="41" t="s">
        <v>86</v>
      </c>
      <c r="C71" s="42" t="s">
        <v>87</v>
      </c>
      <c r="D71" s="43">
        <f>D60</f>
        <v>58493937.810000002</v>
      </c>
      <c r="E71" s="74">
        <f>E60</f>
        <v>1</v>
      </c>
    </row>
    <row r="72" spans="2:5">
      <c r="B72" s="44" t="s">
        <v>6</v>
      </c>
      <c r="C72" s="45" t="s">
        <v>88</v>
      </c>
      <c r="D72" s="60">
        <f>D71</f>
        <v>58493937.810000002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rowBreaks count="1" manualBreakCount="1">
    <brk id="76" max="16383" man="1"/>
  </rowBreaks>
</worksheet>
</file>

<file path=xl/worksheets/sheet37.xml><?xml version="1.0" encoding="utf-8"?>
<worksheet xmlns="http://schemas.openxmlformats.org/spreadsheetml/2006/main" xmlns:r="http://schemas.openxmlformats.org/officeDocument/2006/relationships">
  <dimension ref="A1:G78"/>
  <sheetViews>
    <sheetView workbookViewId="0">
      <selection activeCell="G45" sqref="G45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2" style="77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147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296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/>
    </row>
    <row r="10" spans="2:5">
      <c r="B10" s="15" t="s">
        <v>6</v>
      </c>
      <c r="C10" s="155" t="s">
        <v>7</v>
      </c>
      <c r="D10" s="17"/>
      <c r="E10" s="300"/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/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296"/>
      <c r="C23" s="10" t="s">
        <v>3</v>
      </c>
      <c r="D23" s="11" t="s">
        <v>127</v>
      </c>
      <c r="E23" s="12" t="s">
        <v>136</v>
      </c>
    </row>
    <row r="24" spans="2:7" ht="13.5" thickBot="1">
      <c r="B24" s="25" t="s">
        <v>24</v>
      </c>
      <c r="C24" s="26" t="s">
        <v>25</v>
      </c>
      <c r="D24" s="139">
        <v>943742.21</v>
      </c>
      <c r="E24" s="27"/>
    </row>
    <row r="25" spans="2:7">
      <c r="B25" s="25" t="s">
        <v>26</v>
      </c>
      <c r="C25" s="26" t="s">
        <v>27</v>
      </c>
      <c r="D25" s="139">
        <v>5965886.5</v>
      </c>
      <c r="E25" s="228">
        <v>20539.940000000002</v>
      </c>
      <c r="G25" s="154"/>
    </row>
    <row r="26" spans="2:7">
      <c r="B26" s="28" t="s">
        <v>28</v>
      </c>
      <c r="C26" s="29" t="s">
        <v>29</v>
      </c>
      <c r="D26" s="140">
        <v>6294444.3199999994</v>
      </c>
      <c r="E26" s="229">
        <v>388497.26</v>
      </c>
    </row>
    <row r="27" spans="2:7">
      <c r="B27" s="30" t="s">
        <v>6</v>
      </c>
      <c r="C27" s="16" t="s">
        <v>30</v>
      </c>
      <c r="D27" s="141">
        <v>6256280.2199999997</v>
      </c>
      <c r="E27" s="230"/>
    </row>
    <row r="28" spans="2:7">
      <c r="B28" s="30" t="s">
        <v>8</v>
      </c>
      <c r="C28" s="16" t="s">
        <v>31</v>
      </c>
      <c r="D28" s="141"/>
      <c r="E28" s="230"/>
    </row>
    <row r="29" spans="2:7">
      <c r="B29" s="30" t="s">
        <v>10</v>
      </c>
      <c r="C29" s="16" t="s">
        <v>32</v>
      </c>
      <c r="D29" s="141">
        <v>38164.1</v>
      </c>
      <c r="E29" s="230">
        <v>388497.26</v>
      </c>
    </row>
    <row r="30" spans="2:7">
      <c r="B30" s="28" t="s">
        <v>33</v>
      </c>
      <c r="C30" s="31" t="s">
        <v>34</v>
      </c>
      <c r="D30" s="140">
        <v>328557.82</v>
      </c>
      <c r="E30" s="229">
        <v>367957.32</v>
      </c>
    </row>
    <row r="31" spans="2:7">
      <c r="B31" s="30" t="s">
        <v>6</v>
      </c>
      <c r="C31" s="16" t="s">
        <v>35</v>
      </c>
      <c r="D31" s="141">
        <v>156559.22</v>
      </c>
      <c r="E31" s="230"/>
      <c r="G31" s="154"/>
    </row>
    <row r="32" spans="2:7">
      <c r="B32" s="30" t="s">
        <v>8</v>
      </c>
      <c r="C32" s="16" t="s">
        <v>36</v>
      </c>
      <c r="D32" s="141"/>
      <c r="E32" s="230"/>
    </row>
    <row r="33" spans="2:7">
      <c r="B33" s="30" t="s">
        <v>10</v>
      </c>
      <c r="C33" s="16" t="s">
        <v>37</v>
      </c>
      <c r="D33" s="141">
        <v>360.58</v>
      </c>
      <c r="E33" s="230"/>
    </row>
    <row r="34" spans="2:7">
      <c r="B34" s="30" t="s">
        <v>12</v>
      </c>
      <c r="C34" s="16" t="s">
        <v>38</v>
      </c>
      <c r="D34" s="141"/>
      <c r="E34" s="230"/>
    </row>
    <row r="35" spans="2:7" ht="25.5">
      <c r="B35" s="30" t="s">
        <v>39</v>
      </c>
      <c r="C35" s="16" t="s">
        <v>40</v>
      </c>
      <c r="D35" s="141">
        <v>29795.35</v>
      </c>
      <c r="E35" s="230">
        <v>208.06</v>
      </c>
    </row>
    <row r="36" spans="2:7">
      <c r="B36" s="30" t="s">
        <v>41</v>
      </c>
      <c r="C36" s="16" t="s">
        <v>42</v>
      </c>
      <c r="D36" s="141"/>
      <c r="E36" s="230"/>
    </row>
    <row r="37" spans="2:7" ht="13.5" thickBot="1">
      <c r="B37" s="32" t="s">
        <v>43</v>
      </c>
      <c r="C37" s="33" t="s">
        <v>44</v>
      </c>
      <c r="D37" s="141">
        <v>141842.67000000001</v>
      </c>
      <c r="E37" s="230">
        <v>367749.26</v>
      </c>
      <c r="G37" s="154"/>
    </row>
    <row r="38" spans="2:7">
      <c r="B38" s="25" t="s">
        <v>45</v>
      </c>
      <c r="C38" s="26" t="s">
        <v>46</v>
      </c>
      <c r="D38" s="139">
        <v>31925.95</v>
      </c>
      <c r="E38" s="27">
        <v>-20539.939999999999</v>
      </c>
    </row>
    <row r="39" spans="2:7" ht="13.5" thickBot="1">
      <c r="B39" s="34" t="s">
        <v>47</v>
      </c>
      <c r="C39" s="35" t="s">
        <v>48</v>
      </c>
      <c r="D39" s="142">
        <v>6941554.6600000001</v>
      </c>
      <c r="E39" s="217"/>
      <c r="F39" s="165"/>
    </row>
    <row r="40" spans="2:7" ht="13.5" thickBot="1">
      <c r="B40" s="36"/>
      <c r="C40" s="37"/>
      <c r="D40" s="38"/>
      <c r="E40" s="38"/>
    </row>
    <row r="41" spans="2:7" ht="16.5" thickBot="1">
      <c r="B41" s="5"/>
      <c r="C41" s="39" t="s">
        <v>49</v>
      </c>
      <c r="D41" s="7"/>
      <c r="E41" s="8"/>
    </row>
    <row r="42" spans="2:7" ht="13.5" thickBot="1">
      <c r="B42" s="296"/>
      <c r="C42" s="40" t="s">
        <v>50</v>
      </c>
      <c r="D42" s="11" t="s">
        <v>127</v>
      </c>
      <c r="E42" s="12" t="s">
        <v>136</v>
      </c>
    </row>
    <row r="43" spans="2:7">
      <c r="B43" s="41" t="s">
        <v>28</v>
      </c>
      <c r="C43" s="42" t="s">
        <v>51</v>
      </c>
      <c r="D43" s="43"/>
      <c r="E43" s="144"/>
    </row>
    <row r="44" spans="2:7">
      <c r="B44" s="44" t="s">
        <v>6</v>
      </c>
      <c r="C44" s="45" t="s">
        <v>52</v>
      </c>
      <c r="D44" s="145"/>
      <c r="E44" s="286"/>
    </row>
    <row r="45" spans="2:7" ht="13.5" thickBot="1">
      <c r="B45" s="46" t="s">
        <v>8</v>
      </c>
      <c r="C45" s="47" t="s">
        <v>53</v>
      </c>
      <c r="D45" s="147"/>
      <c r="E45" s="288"/>
    </row>
    <row r="46" spans="2:7">
      <c r="B46" s="41" t="s">
        <v>33</v>
      </c>
      <c r="C46" s="42" t="s">
        <v>54</v>
      </c>
      <c r="D46" s="149"/>
      <c r="E46" s="295"/>
    </row>
    <row r="47" spans="2:7">
      <c r="B47" s="44" t="s">
        <v>6</v>
      </c>
      <c r="C47" s="45" t="s">
        <v>52</v>
      </c>
      <c r="D47" s="145"/>
      <c r="E47" s="287"/>
    </row>
    <row r="48" spans="2:7">
      <c r="B48" s="44" t="s">
        <v>8</v>
      </c>
      <c r="C48" s="45" t="s">
        <v>55</v>
      </c>
      <c r="D48" s="145"/>
      <c r="E48" s="231">
        <v>99.06</v>
      </c>
    </row>
    <row r="49" spans="2:5">
      <c r="B49" s="44" t="s">
        <v>10</v>
      </c>
      <c r="C49" s="45" t="s">
        <v>56</v>
      </c>
      <c r="D49" s="145"/>
      <c r="E49" s="231">
        <v>115.72</v>
      </c>
    </row>
    <row r="50" spans="2:5" ht="13.5" thickBot="1">
      <c r="B50" s="46" t="s">
        <v>12</v>
      </c>
      <c r="C50" s="47" t="s">
        <v>53</v>
      </c>
      <c r="D50" s="147"/>
      <c r="E50" s="289"/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D60</f>
        <v>0</v>
      </c>
      <c r="E54" s="55">
        <v>0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E20</f>
        <v>0</v>
      </c>
      <c r="E60" s="65">
        <v>0</v>
      </c>
    </row>
    <row r="61" spans="2:5" ht="25.5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/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74">
        <v>0</v>
      </c>
    </row>
    <row r="69" spans="2:5" ht="13.5" thickBot="1">
      <c r="B69" s="41" t="s">
        <v>82</v>
      </c>
      <c r="C69" s="42" t="s">
        <v>83</v>
      </c>
      <c r="D69" s="43">
        <v>0</v>
      </c>
      <c r="E69" s="152">
        <v>0</v>
      </c>
    </row>
    <row r="70" spans="2:5" ht="13.5" thickBot="1">
      <c r="B70" s="41" t="s">
        <v>84</v>
      </c>
      <c r="C70" s="42" t="s">
        <v>85</v>
      </c>
      <c r="D70" s="43">
        <v>0</v>
      </c>
      <c r="E70" s="153">
        <v>0</v>
      </c>
    </row>
    <row r="71" spans="2:5">
      <c r="B71" s="41" t="s">
        <v>86</v>
      </c>
      <c r="C71" s="42" t="s">
        <v>87</v>
      </c>
      <c r="D71" s="43">
        <f>D60</f>
        <v>0</v>
      </c>
      <c r="E71" s="74">
        <f>E60</f>
        <v>0</v>
      </c>
    </row>
    <row r="72" spans="2:5">
      <c r="B72" s="44" t="s">
        <v>6</v>
      </c>
      <c r="C72" s="45" t="s">
        <v>88</v>
      </c>
      <c r="D72" s="60">
        <f>D71</f>
        <v>0</v>
      </c>
      <c r="E72" s="61">
        <f>E71</f>
        <v>0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78"/>
  <sheetViews>
    <sheetView workbookViewId="0">
      <selection activeCell="J51" sqref="J51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3" t="s">
        <v>148</v>
      </c>
      <c r="C5" s="344"/>
      <c r="D5" s="344"/>
      <c r="E5" s="345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18276.02</v>
      </c>
    </row>
    <row r="10" spans="2:5">
      <c r="B10" s="15" t="s">
        <v>6</v>
      </c>
      <c r="C10" s="155" t="s">
        <v>7</v>
      </c>
      <c r="D10" s="17"/>
      <c r="E10" s="300">
        <v>18276.02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18276.02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17656.690000000002</v>
      </c>
      <c r="F25" s="154"/>
    </row>
    <row r="26" spans="2:7">
      <c r="B26" s="28" t="s">
        <v>28</v>
      </c>
      <c r="C26" s="29" t="s">
        <v>29</v>
      </c>
      <c r="D26" s="168"/>
      <c r="E26" s="229">
        <v>30033.86</v>
      </c>
    </row>
    <row r="27" spans="2:7">
      <c r="B27" s="30" t="s">
        <v>6</v>
      </c>
      <c r="C27" s="16" t="s">
        <v>30</v>
      </c>
      <c r="D27" s="169"/>
      <c r="E27" s="230">
        <v>6000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24033.86</v>
      </c>
    </row>
    <row r="30" spans="2:7">
      <c r="B30" s="28" t="s">
        <v>33</v>
      </c>
      <c r="C30" s="31" t="s">
        <v>34</v>
      </c>
      <c r="D30" s="168"/>
      <c r="E30" s="229">
        <v>12377.17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26.81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113.71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12236.65</v>
      </c>
    </row>
    <row r="38" spans="2:6">
      <c r="B38" s="25" t="s">
        <v>45</v>
      </c>
      <c r="C38" s="26" t="s">
        <v>46</v>
      </c>
      <c r="D38" s="166"/>
      <c r="E38" s="27">
        <v>619.33000000000004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18276.020000000004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/>
    </row>
    <row r="45" spans="2:6" ht="13.5" thickBot="1">
      <c r="B45" s="46" t="s">
        <v>8</v>
      </c>
      <c r="C45" s="87" t="s">
        <v>53</v>
      </c>
      <c r="D45" s="181"/>
      <c r="E45" s="310">
        <v>163.42679999999999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105.8</v>
      </c>
    </row>
    <row r="49" spans="2:5">
      <c r="B49" s="44" t="s">
        <v>10</v>
      </c>
      <c r="C49" s="86" t="s">
        <v>56</v>
      </c>
      <c r="D49" s="180"/>
      <c r="E49" s="318">
        <v>112.22</v>
      </c>
    </row>
    <row r="50" spans="2:5" ht="13.5" thickBot="1">
      <c r="B50" s="46" t="s">
        <v>12</v>
      </c>
      <c r="C50" s="87" t="s">
        <v>53</v>
      </c>
      <c r="D50" s="181"/>
      <c r="E50" s="314">
        <v>111.83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18276.02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18276.02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f>D70/E20</f>
        <v>0</v>
      </c>
    </row>
    <row r="71" spans="2:5">
      <c r="B71" s="41" t="s">
        <v>86</v>
      </c>
      <c r="C71" s="42" t="s">
        <v>87</v>
      </c>
      <c r="D71" s="43">
        <f>D54+D69+D68-D70</f>
        <v>18276.02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f>D71</f>
        <v>18276.02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B1:G78"/>
  <sheetViews>
    <sheetView zoomScaleNormal="100" workbookViewId="0">
      <selection activeCell="E44" sqref="E44:E50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3.85546875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149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476573.67</v>
      </c>
      <c r="E9" s="27">
        <f>E10+E11+E12+E13</f>
        <v>686503.28</v>
      </c>
    </row>
    <row r="10" spans="2:5">
      <c r="B10" s="15" t="s">
        <v>6</v>
      </c>
      <c r="C10" s="155" t="s">
        <v>7</v>
      </c>
      <c r="D10" s="17">
        <v>476573.67</v>
      </c>
      <c r="E10" s="300">
        <v>686503.28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476573.67</v>
      </c>
      <c r="E20" s="138">
        <f>E9-E16</f>
        <v>686503.28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>
        <f>D20</f>
        <v>476573.67</v>
      </c>
    </row>
    <row r="25" spans="2:7">
      <c r="B25" s="25" t="s">
        <v>26</v>
      </c>
      <c r="C25" s="26" t="s">
        <v>27</v>
      </c>
      <c r="D25" s="166">
        <v>482236.41</v>
      </c>
      <c r="E25" s="228">
        <v>256932.25000000006</v>
      </c>
      <c r="F25" s="154"/>
    </row>
    <row r="26" spans="2:7">
      <c r="B26" s="28" t="s">
        <v>28</v>
      </c>
      <c r="C26" s="29" t="s">
        <v>29</v>
      </c>
      <c r="D26" s="168">
        <v>482500</v>
      </c>
      <c r="E26" s="229">
        <v>736249.79</v>
      </c>
    </row>
    <row r="27" spans="2:7">
      <c r="B27" s="30" t="s">
        <v>6</v>
      </c>
      <c r="C27" s="16" t="s">
        <v>30</v>
      </c>
      <c r="D27" s="169">
        <v>482500</v>
      </c>
      <c r="E27" s="230">
        <v>634110.05000000005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102139.74</v>
      </c>
    </row>
    <row r="30" spans="2:7">
      <c r="B30" s="28" t="s">
        <v>33</v>
      </c>
      <c r="C30" s="31" t="s">
        <v>34</v>
      </c>
      <c r="D30" s="168">
        <v>263.58999999999997</v>
      </c>
      <c r="E30" s="229">
        <v>479317.54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84.07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263.58999999999997</v>
      </c>
      <c r="E35" s="230">
        <v>13031.35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466202.12</v>
      </c>
    </row>
    <row r="38" spans="2:6">
      <c r="B38" s="25" t="s">
        <v>45</v>
      </c>
      <c r="C38" s="26" t="s">
        <v>46</v>
      </c>
      <c r="D38" s="166">
        <v>-5662.74</v>
      </c>
      <c r="E38" s="27">
        <v>-47002.64</v>
      </c>
    </row>
    <row r="39" spans="2:6" ht="13.5" thickBot="1">
      <c r="B39" s="34" t="s">
        <v>47</v>
      </c>
      <c r="C39" s="35" t="s">
        <v>48</v>
      </c>
      <c r="D39" s="170">
        <v>476573.67</v>
      </c>
      <c r="E39" s="217">
        <f>E24+E25+E38</f>
        <v>686503.28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>
        <v>3434.7651999999998</v>
      </c>
    </row>
    <row r="45" spans="2:6" ht="13.5" thickBot="1">
      <c r="B45" s="46" t="s">
        <v>8</v>
      </c>
      <c r="C45" s="87" t="s">
        <v>53</v>
      </c>
      <c r="D45" s="181">
        <v>3434.7651999999998</v>
      </c>
      <c r="E45" s="310">
        <v>5081.8216000000002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>
        <v>138.75</v>
      </c>
    </row>
    <row r="48" spans="2:6">
      <c r="B48" s="44" t="s">
        <v>8</v>
      </c>
      <c r="C48" s="86" t="s">
        <v>55</v>
      </c>
      <c r="D48" s="180">
        <v>136.44999999999999</v>
      </c>
      <c r="E48" s="318">
        <v>130.24</v>
      </c>
    </row>
    <row r="49" spans="2:5">
      <c r="B49" s="44" t="s">
        <v>10</v>
      </c>
      <c r="C49" s="86" t="s">
        <v>56</v>
      </c>
      <c r="D49" s="180">
        <v>142.63999999999999</v>
      </c>
      <c r="E49" s="318">
        <v>144.66999999999999</v>
      </c>
    </row>
    <row r="50" spans="2:5" ht="13.5" thickBot="1">
      <c r="B50" s="46" t="s">
        <v>12</v>
      </c>
      <c r="C50" s="87" t="s">
        <v>53</v>
      </c>
      <c r="D50" s="181">
        <v>138.75</v>
      </c>
      <c r="E50" s="314">
        <v>135.09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686503.28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686503.28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f>D70/E20</f>
        <v>0</v>
      </c>
    </row>
    <row r="71" spans="2:5">
      <c r="B71" s="41" t="s">
        <v>86</v>
      </c>
      <c r="C71" s="42" t="s">
        <v>87</v>
      </c>
      <c r="D71" s="43">
        <f>D54+D69+D68-D70</f>
        <v>686503.28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f>D71</f>
        <v>686503.28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F50" sqref="F50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7" width="12.7109375" bestFit="1" customWidth="1"/>
    <col min="8" max="8" width="13.2851562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242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47318343.060000002</v>
      </c>
      <c r="E9" s="27">
        <f>E10+E11+E12+E13</f>
        <v>55505958.720000006</v>
      </c>
    </row>
    <row r="10" spans="2:5">
      <c r="B10" s="15" t="s">
        <v>6</v>
      </c>
      <c r="C10" s="155" t="s">
        <v>7</v>
      </c>
      <c r="D10" s="17">
        <v>47155499.090000004</v>
      </c>
      <c r="E10" s="300">
        <f>55001700.2+312332.02</f>
        <v>55314032.220000006</v>
      </c>
    </row>
    <row r="11" spans="2:5">
      <c r="B11" s="15" t="s">
        <v>8</v>
      </c>
      <c r="C11" s="155" t="s">
        <v>9</v>
      </c>
      <c r="D11" s="17">
        <v>43.4</v>
      </c>
      <c r="E11" s="300">
        <v>2.87</v>
      </c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>
        <f>D14</f>
        <v>162800.57</v>
      </c>
      <c r="E13" s="300">
        <f>E14</f>
        <v>191923.63</v>
      </c>
    </row>
    <row r="14" spans="2:5">
      <c r="B14" s="15" t="s">
        <v>14</v>
      </c>
      <c r="C14" s="155" t="s">
        <v>15</v>
      </c>
      <c r="D14" s="17">
        <v>162800.57</v>
      </c>
      <c r="E14" s="300">
        <v>191923.63</v>
      </c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D17+D18+D19</f>
        <v>65927.44</v>
      </c>
      <c r="E16" s="27">
        <f>E17+E18+E19</f>
        <v>70092.63</v>
      </c>
    </row>
    <row r="17" spans="2:8">
      <c r="B17" s="15" t="s">
        <v>6</v>
      </c>
      <c r="C17" s="155" t="s">
        <v>15</v>
      </c>
      <c r="D17" s="83">
        <v>65927.44</v>
      </c>
      <c r="E17" s="303">
        <v>70092.63</v>
      </c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47252415.620000005</v>
      </c>
      <c r="E20" s="138">
        <f>E9-E16</f>
        <v>55435866.090000004</v>
      </c>
      <c r="F20" s="154"/>
    </row>
    <row r="21" spans="2:8" ht="13.5" thickBot="1">
      <c r="B21" s="3"/>
      <c r="C21" s="21"/>
      <c r="D21" s="22"/>
      <c r="E21" s="22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64" t="s">
        <v>127</v>
      </c>
      <c r="E23" s="81" t="s">
        <v>136</v>
      </c>
    </row>
    <row r="24" spans="2:8" ht="13.5" thickBot="1">
      <c r="B24" s="25" t="s">
        <v>24</v>
      </c>
      <c r="C24" s="26" t="s">
        <v>25</v>
      </c>
      <c r="D24" s="166">
        <v>43328600.789999999</v>
      </c>
      <c r="E24" s="27">
        <f>D20</f>
        <v>47252415.620000005</v>
      </c>
    </row>
    <row r="25" spans="2:8">
      <c r="B25" s="25" t="s">
        <v>26</v>
      </c>
      <c r="C25" s="26" t="s">
        <v>27</v>
      </c>
      <c r="D25" s="166">
        <v>3336762.95</v>
      </c>
      <c r="E25" s="228">
        <v>5932647.2800000012</v>
      </c>
      <c r="F25" s="210"/>
      <c r="G25" s="210"/>
      <c r="H25" s="210"/>
    </row>
    <row r="26" spans="2:8">
      <c r="B26" s="28" t="s">
        <v>28</v>
      </c>
      <c r="C26" s="29" t="s">
        <v>29</v>
      </c>
      <c r="D26" s="168">
        <v>13312537.48</v>
      </c>
      <c r="E26" s="229">
        <v>15056982.1</v>
      </c>
      <c r="F26" s="210"/>
      <c r="G26" s="210"/>
      <c r="H26" s="210"/>
    </row>
    <row r="27" spans="2:8">
      <c r="B27" s="30" t="s">
        <v>6</v>
      </c>
      <c r="C27" s="16" t="s">
        <v>30</v>
      </c>
      <c r="D27" s="169">
        <v>10144536.129999999</v>
      </c>
      <c r="E27" s="230">
        <v>10788990.310000001</v>
      </c>
      <c r="F27" s="210"/>
      <c r="G27" s="210"/>
      <c r="H27" s="210"/>
    </row>
    <row r="28" spans="2:8">
      <c r="B28" s="30" t="s">
        <v>8</v>
      </c>
      <c r="C28" s="16" t="s">
        <v>31</v>
      </c>
      <c r="D28" s="169"/>
      <c r="E28" s="230"/>
      <c r="F28" s="210"/>
      <c r="G28" s="210"/>
      <c r="H28" s="210"/>
    </row>
    <row r="29" spans="2:8">
      <c r="B29" s="30" t="s">
        <v>10</v>
      </c>
      <c r="C29" s="16" t="s">
        <v>32</v>
      </c>
      <c r="D29" s="169">
        <v>3168001.35</v>
      </c>
      <c r="E29" s="230">
        <v>4267991.7899999991</v>
      </c>
      <c r="F29" s="210"/>
      <c r="G29" s="210"/>
      <c r="H29" s="210"/>
    </row>
    <row r="30" spans="2:8">
      <c r="B30" s="28" t="s">
        <v>33</v>
      </c>
      <c r="C30" s="31" t="s">
        <v>34</v>
      </c>
      <c r="D30" s="168">
        <v>9975774.5299999993</v>
      </c>
      <c r="E30" s="229">
        <v>9124334.8199999984</v>
      </c>
      <c r="F30" s="210"/>
      <c r="G30" s="210"/>
      <c r="H30" s="210"/>
    </row>
    <row r="31" spans="2:8">
      <c r="B31" s="30" t="s">
        <v>6</v>
      </c>
      <c r="C31" s="16" t="s">
        <v>35</v>
      </c>
      <c r="D31" s="169">
        <v>5330773.78</v>
      </c>
      <c r="E31" s="230">
        <v>6059586.4800000004</v>
      </c>
      <c r="F31" s="210"/>
      <c r="G31" s="210"/>
      <c r="H31" s="210"/>
    </row>
    <row r="32" spans="2:8">
      <c r="B32" s="30" t="s">
        <v>8</v>
      </c>
      <c r="C32" s="16" t="s">
        <v>36</v>
      </c>
      <c r="D32" s="169"/>
      <c r="E32" s="230"/>
      <c r="F32" s="210"/>
      <c r="G32" s="210"/>
      <c r="H32" s="210"/>
    </row>
    <row r="33" spans="2:8">
      <c r="B33" s="30" t="s">
        <v>10</v>
      </c>
      <c r="C33" s="16" t="s">
        <v>37</v>
      </c>
      <c r="D33" s="169">
        <v>2006964.95</v>
      </c>
      <c r="E33" s="230">
        <v>1695149.23</v>
      </c>
      <c r="F33" s="210"/>
      <c r="G33" s="210"/>
      <c r="H33" s="210"/>
    </row>
    <row r="34" spans="2:8">
      <c r="B34" s="30" t="s">
        <v>12</v>
      </c>
      <c r="C34" s="16" t="s">
        <v>38</v>
      </c>
      <c r="D34" s="169"/>
      <c r="E34" s="230"/>
      <c r="F34" s="210"/>
      <c r="G34" s="210"/>
      <c r="H34" s="210"/>
    </row>
    <row r="35" spans="2:8" ht="25.5">
      <c r="B35" s="30" t="s">
        <v>39</v>
      </c>
      <c r="C35" s="16" t="s">
        <v>40</v>
      </c>
      <c r="D35" s="169"/>
      <c r="E35" s="230"/>
      <c r="F35" s="210"/>
      <c r="G35" s="210"/>
      <c r="H35" s="210"/>
    </row>
    <row r="36" spans="2:8">
      <c r="B36" s="30" t="s">
        <v>41</v>
      </c>
      <c r="C36" s="16" t="s">
        <v>42</v>
      </c>
      <c r="D36" s="169"/>
      <c r="E36" s="230"/>
      <c r="F36" s="210"/>
      <c r="G36" s="210"/>
      <c r="H36" s="210"/>
    </row>
    <row r="37" spans="2:8" ht="13.5" thickBot="1">
      <c r="B37" s="32" t="s">
        <v>43</v>
      </c>
      <c r="C37" s="33" t="s">
        <v>44</v>
      </c>
      <c r="D37" s="169">
        <v>2638035.8000000003</v>
      </c>
      <c r="E37" s="230">
        <v>1369599.1099999999</v>
      </c>
      <c r="F37" s="210"/>
      <c r="G37" s="210"/>
      <c r="H37" s="210"/>
    </row>
    <row r="38" spans="2:8">
      <c r="B38" s="25" t="s">
        <v>45</v>
      </c>
      <c r="C38" s="26" t="s">
        <v>46</v>
      </c>
      <c r="D38" s="166">
        <v>587051.88</v>
      </c>
      <c r="E38" s="27">
        <v>2250803.19</v>
      </c>
    </row>
    <row r="39" spans="2:8" ht="13.5" thickBot="1">
      <c r="B39" s="34" t="s">
        <v>47</v>
      </c>
      <c r="C39" s="35" t="s">
        <v>48</v>
      </c>
      <c r="D39" s="170">
        <v>47252415.620000005</v>
      </c>
      <c r="E39" s="217">
        <f>E24+E25+E38</f>
        <v>55435866.090000004</v>
      </c>
      <c r="F39" s="210"/>
    </row>
    <row r="40" spans="2:8" ht="13.5" thickBot="1">
      <c r="B40" s="36"/>
      <c r="C40" s="37"/>
      <c r="D40" s="177"/>
      <c r="E40" s="38"/>
    </row>
    <row r="41" spans="2:8" ht="16.5" thickBot="1">
      <c r="B41" s="5"/>
      <c r="C41" s="39" t="s">
        <v>49</v>
      </c>
      <c r="D41" s="178"/>
      <c r="E41" s="8"/>
    </row>
    <row r="42" spans="2:8" ht="13.5" thickBot="1">
      <c r="B42" s="9"/>
      <c r="C42" s="40" t="s">
        <v>50</v>
      </c>
      <c r="D42" s="164" t="s">
        <v>127</v>
      </c>
      <c r="E42" s="81" t="s">
        <v>136</v>
      </c>
    </row>
    <row r="43" spans="2:8">
      <c r="B43" s="41" t="s">
        <v>28</v>
      </c>
      <c r="C43" s="85" t="s">
        <v>51</v>
      </c>
      <c r="D43" s="179"/>
      <c r="E43" s="78"/>
    </row>
    <row r="44" spans="2:8">
      <c r="B44" s="44" t="s">
        <v>6</v>
      </c>
      <c r="C44" s="86" t="s">
        <v>52</v>
      </c>
      <c r="D44" s="180">
        <v>1041972.0521</v>
      </c>
      <c r="E44" s="299">
        <v>1122101.2641</v>
      </c>
    </row>
    <row r="45" spans="2:8" ht="13.5" thickBot="1">
      <c r="B45" s="46" t="s">
        <v>8</v>
      </c>
      <c r="C45" s="87" t="s">
        <v>53</v>
      </c>
      <c r="D45" s="181">
        <v>1122101.2641</v>
      </c>
      <c r="E45" s="310">
        <v>1259258.4489</v>
      </c>
    </row>
    <row r="46" spans="2:8">
      <c r="B46" s="41" t="s">
        <v>33</v>
      </c>
      <c r="C46" s="85" t="s">
        <v>54</v>
      </c>
      <c r="D46" s="182"/>
      <c r="E46" s="311"/>
    </row>
    <row r="47" spans="2:8">
      <c r="B47" s="44" t="s">
        <v>6</v>
      </c>
      <c r="C47" s="86" t="s">
        <v>52</v>
      </c>
      <c r="D47" s="180">
        <v>41.583300000000001</v>
      </c>
      <c r="E47" s="312">
        <v>42.110700000000001</v>
      </c>
    </row>
    <row r="48" spans="2:8">
      <c r="B48" s="44" t="s">
        <v>8</v>
      </c>
      <c r="C48" s="86" t="s">
        <v>55</v>
      </c>
      <c r="D48" s="180">
        <v>40.963999999999999</v>
      </c>
      <c r="E48" s="316">
        <v>41.690199999999997</v>
      </c>
      <c r="G48" s="154"/>
    </row>
    <row r="49" spans="2:5">
      <c r="B49" s="44" t="s">
        <v>10</v>
      </c>
      <c r="C49" s="86" t="s">
        <v>56</v>
      </c>
      <c r="D49" s="180">
        <v>42.788699999999999</v>
      </c>
      <c r="E49" s="316">
        <v>44.022599999999997</v>
      </c>
    </row>
    <row r="50" spans="2:5" ht="13.5" thickBot="1">
      <c r="B50" s="46" t="s">
        <v>12</v>
      </c>
      <c r="C50" s="87" t="s">
        <v>53</v>
      </c>
      <c r="D50" s="181">
        <v>42.110651799999999</v>
      </c>
      <c r="E50" s="314">
        <v>44.022627871526197</v>
      </c>
    </row>
    <row r="51" spans="2:5" ht="13.5" thickBot="1">
      <c r="B51" s="36"/>
      <c r="C51" s="37"/>
      <c r="D51" s="38"/>
      <c r="E51" s="317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55314032.220000006</v>
      </c>
      <c r="E54" s="55">
        <f>E60+E65</f>
        <v>0.99780225549642898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v>55001700.200000003</v>
      </c>
      <c r="E60" s="65">
        <f>D60/E20</f>
        <v>0.99216814094154981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312332.02</v>
      </c>
      <c r="E65" s="61">
        <f>D65/E20</f>
        <v>5.6341145548791409E-3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2.87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191923.63</v>
      </c>
      <c r="E69" s="55">
        <f>D69/E20</f>
        <v>3.4620840898997125E-3</v>
      </c>
    </row>
    <row r="70" spans="2:5" ht="13.5" thickBot="1">
      <c r="B70" s="41" t="s">
        <v>84</v>
      </c>
      <c r="C70" s="42" t="s">
        <v>85</v>
      </c>
      <c r="D70" s="43">
        <f>E16</f>
        <v>70092.63</v>
      </c>
      <c r="E70" s="55">
        <f>D70/E20</f>
        <v>1.2643913578657684E-3</v>
      </c>
    </row>
    <row r="71" spans="2:5">
      <c r="B71" s="41" t="s">
        <v>86</v>
      </c>
      <c r="C71" s="42" t="s">
        <v>87</v>
      </c>
      <c r="D71" s="43">
        <f>D54+D69+D68-D70</f>
        <v>55435866.090000004</v>
      </c>
      <c r="E71" s="74">
        <f>E54+E69-E70</f>
        <v>0.99999994822846294</v>
      </c>
    </row>
    <row r="72" spans="2:5">
      <c r="B72" s="44" t="s">
        <v>6</v>
      </c>
      <c r="C72" s="45" t="s">
        <v>88</v>
      </c>
      <c r="D72" s="60">
        <f>D71</f>
        <v>55435866.090000004</v>
      </c>
      <c r="E72" s="61">
        <f>E71</f>
        <v>0.99999994822846294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9" right="0.75" top="0.59" bottom="0.4" header="0.5" footer="0.5"/>
  <pageSetup paperSize="9" scale="70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I21" sqref="I21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150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248946.36</v>
      </c>
      <c r="E9" s="27">
        <f>E10+E11+E12+E13</f>
        <v>696486.3</v>
      </c>
    </row>
    <row r="10" spans="2:5">
      <c r="B10" s="15" t="s">
        <v>6</v>
      </c>
      <c r="C10" s="155" t="s">
        <v>7</v>
      </c>
      <c r="D10" s="17">
        <v>248946.36</v>
      </c>
      <c r="E10" s="300">
        <v>696486.3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248946.36</v>
      </c>
      <c r="E20" s="138">
        <f>E9-E16</f>
        <v>696486.3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0</v>
      </c>
      <c r="E24" s="27">
        <f>D20</f>
        <v>248946.36</v>
      </c>
    </row>
    <row r="25" spans="2:7">
      <c r="B25" s="25" t="s">
        <v>26</v>
      </c>
      <c r="C25" s="26" t="s">
        <v>27</v>
      </c>
      <c r="D25" s="166">
        <v>247195.28</v>
      </c>
      <c r="E25" s="228">
        <v>388120.93999999994</v>
      </c>
    </row>
    <row r="26" spans="2:7">
      <c r="B26" s="28" t="s">
        <v>28</v>
      </c>
      <c r="C26" s="29" t="s">
        <v>29</v>
      </c>
      <c r="D26" s="168">
        <v>247500</v>
      </c>
      <c r="E26" s="229">
        <v>2777445.04</v>
      </c>
      <c r="F26" s="154"/>
    </row>
    <row r="27" spans="2:7">
      <c r="B27" s="30" t="s">
        <v>6</v>
      </c>
      <c r="C27" s="16" t="s">
        <v>30</v>
      </c>
      <c r="D27" s="169">
        <v>247500</v>
      </c>
      <c r="E27" s="230">
        <v>2718649.08</v>
      </c>
      <c r="F27" s="154"/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58795.96</v>
      </c>
      <c r="F29" s="154"/>
    </row>
    <row r="30" spans="2:7">
      <c r="B30" s="28" t="s">
        <v>33</v>
      </c>
      <c r="C30" s="31" t="s">
        <v>34</v>
      </c>
      <c r="D30" s="168">
        <v>304.72000000000003</v>
      </c>
      <c r="E30" s="229">
        <v>2389324.1</v>
      </c>
    </row>
    <row r="31" spans="2:7">
      <c r="B31" s="30" t="s">
        <v>6</v>
      </c>
      <c r="C31" s="16" t="s">
        <v>35</v>
      </c>
      <c r="D31" s="169"/>
      <c r="E31" s="230">
        <v>195141.15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115.96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304.72000000000003</v>
      </c>
      <c r="E35" s="230">
        <v>27715.53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2166351.46</v>
      </c>
    </row>
    <row r="38" spans="2:6">
      <c r="B38" s="25" t="s">
        <v>45</v>
      </c>
      <c r="C38" s="26" t="s">
        <v>46</v>
      </c>
      <c r="D38" s="166">
        <v>1751.08</v>
      </c>
      <c r="E38" s="27">
        <v>59419</v>
      </c>
    </row>
    <row r="39" spans="2:6" ht="13.5" thickBot="1">
      <c r="B39" s="34" t="s">
        <v>47</v>
      </c>
      <c r="C39" s="35" t="s">
        <v>48</v>
      </c>
      <c r="D39" s="170">
        <v>248946.36</v>
      </c>
      <c r="E39" s="217">
        <f>E24+E25+E38</f>
        <v>696486.29999999993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>
        <v>2153.5151999999998</v>
      </c>
    </row>
    <row r="45" spans="2:6" ht="13.5" thickBot="1">
      <c r="B45" s="46" t="s">
        <v>8</v>
      </c>
      <c r="C45" s="87" t="s">
        <v>53</v>
      </c>
      <c r="D45" s="181">
        <v>2153.5151999999998</v>
      </c>
      <c r="E45" s="310">
        <v>5840.5559999999996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>
        <v>115.6</v>
      </c>
    </row>
    <row r="48" spans="2:6">
      <c r="B48" s="44" t="s">
        <v>8</v>
      </c>
      <c r="C48" s="86" t="s">
        <v>55</v>
      </c>
      <c r="D48" s="180">
        <v>114.21</v>
      </c>
      <c r="E48" s="318">
        <v>115.66</v>
      </c>
    </row>
    <row r="49" spans="2:5">
      <c r="B49" s="44" t="s">
        <v>10</v>
      </c>
      <c r="C49" s="86" t="s">
        <v>56</v>
      </c>
      <c r="D49" s="180">
        <v>115.6</v>
      </c>
      <c r="E49" s="318">
        <v>119.52</v>
      </c>
    </row>
    <row r="50" spans="2:5" ht="13.5" thickBot="1">
      <c r="B50" s="46" t="s">
        <v>12</v>
      </c>
      <c r="C50" s="87" t="s">
        <v>53</v>
      </c>
      <c r="D50" s="181">
        <v>115.6</v>
      </c>
      <c r="E50" s="314">
        <v>119.25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696486.3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696486.3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f>D70/E20</f>
        <v>0</v>
      </c>
    </row>
    <row r="71" spans="2:5">
      <c r="B71" s="41" t="s">
        <v>86</v>
      </c>
      <c r="C71" s="42" t="s">
        <v>87</v>
      </c>
      <c r="D71" s="43">
        <f>D54+D69+D68-D70</f>
        <v>696486.3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f>D71</f>
        <v>696486.3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78"/>
  <sheetViews>
    <sheetView workbookViewId="0">
      <selection activeCell="I35" sqref="I35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151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1263269.43</v>
      </c>
    </row>
    <row r="10" spans="2:5">
      <c r="B10" s="15" t="s">
        <v>6</v>
      </c>
      <c r="C10" s="155" t="s">
        <v>7</v>
      </c>
      <c r="D10" s="17"/>
      <c r="E10" s="300">
        <v>1263269.43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1263269.43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1192699.83</v>
      </c>
      <c r="F25" s="154"/>
    </row>
    <row r="26" spans="2:7">
      <c r="B26" s="28" t="s">
        <v>28</v>
      </c>
      <c r="C26" s="29" t="s">
        <v>29</v>
      </c>
      <c r="D26" s="168"/>
      <c r="E26" s="229">
        <v>1203207.23</v>
      </c>
      <c r="F26" s="154"/>
    </row>
    <row r="27" spans="2:7">
      <c r="B27" s="30" t="s">
        <v>6</v>
      </c>
      <c r="C27" s="16" t="s">
        <v>30</v>
      </c>
      <c r="D27" s="169"/>
      <c r="E27" s="230">
        <v>822075.02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381132.20999999996</v>
      </c>
    </row>
    <row r="30" spans="2:7">
      <c r="B30" s="28" t="s">
        <v>33</v>
      </c>
      <c r="C30" s="31" t="s">
        <v>34</v>
      </c>
      <c r="D30" s="168"/>
      <c r="E30" s="229">
        <v>10507.4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414.57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10092.83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/>
      <c r="E38" s="27">
        <v>70569.600000000006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1263269.4300000002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79"/>
    </row>
    <row r="45" spans="2:6" ht="13.5" thickBot="1">
      <c r="B45" s="46" t="s">
        <v>8</v>
      </c>
      <c r="C45" s="87" t="s">
        <v>53</v>
      </c>
      <c r="D45" s="181"/>
      <c r="E45" s="310">
        <v>9314.0856000000003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121.98</v>
      </c>
    </row>
    <row r="49" spans="2:5">
      <c r="B49" s="44" t="s">
        <v>10</v>
      </c>
      <c r="C49" s="86" t="s">
        <v>56</v>
      </c>
      <c r="D49" s="180"/>
      <c r="E49" s="318">
        <v>135.63</v>
      </c>
    </row>
    <row r="50" spans="2:5" ht="13.5" thickBot="1">
      <c r="B50" s="46" t="s">
        <v>12</v>
      </c>
      <c r="C50" s="87" t="s">
        <v>53</v>
      </c>
      <c r="D50" s="181"/>
      <c r="E50" s="314">
        <v>135.63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1263269.43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1263269.43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f>D70/E20</f>
        <v>0</v>
      </c>
    </row>
    <row r="71" spans="2:5">
      <c r="B71" s="41" t="s">
        <v>86</v>
      </c>
      <c r="C71" s="42" t="s">
        <v>87</v>
      </c>
      <c r="D71" s="43">
        <f>D54+D69+D68-D70</f>
        <v>1263269.43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f>D71</f>
        <v>1263269.43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J35" sqref="J35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152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154523.98000000001</v>
      </c>
      <c r="E9" s="27">
        <f>E10+E11+E12+E13</f>
        <v>145361.07999999999</v>
      </c>
    </row>
    <row r="10" spans="2:5">
      <c r="B10" s="15" t="s">
        <v>6</v>
      </c>
      <c r="C10" s="155" t="s">
        <v>7</v>
      </c>
      <c r="D10" s="17">
        <v>154523.98000000001</v>
      </c>
      <c r="E10" s="300">
        <v>145361.07999999999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154523.98000000001</v>
      </c>
      <c r="E20" s="138">
        <f>E9-E16</f>
        <v>145361.07999999999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>
        <f>D20</f>
        <v>154523.98000000001</v>
      </c>
    </row>
    <row r="25" spans="2:7">
      <c r="B25" s="25" t="s">
        <v>26</v>
      </c>
      <c r="C25" s="26" t="s">
        <v>27</v>
      </c>
      <c r="D25" s="166">
        <v>159872.5</v>
      </c>
      <c r="E25" s="228">
        <v>856.17999999999302</v>
      </c>
      <c r="F25" s="154"/>
    </row>
    <row r="26" spans="2:7">
      <c r="B26" s="28" t="s">
        <v>28</v>
      </c>
      <c r="C26" s="29" t="s">
        <v>29</v>
      </c>
      <c r="D26" s="168">
        <v>160000</v>
      </c>
      <c r="E26" s="229">
        <v>102519.65</v>
      </c>
      <c r="F26" s="154"/>
    </row>
    <row r="27" spans="2:7">
      <c r="B27" s="30" t="s">
        <v>6</v>
      </c>
      <c r="C27" s="16" t="s">
        <v>30</v>
      </c>
      <c r="D27" s="169">
        <v>160000</v>
      </c>
      <c r="E27" s="230">
        <v>100952.98</v>
      </c>
      <c r="F27" s="154"/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1566.67</v>
      </c>
    </row>
    <row r="30" spans="2:7">
      <c r="B30" s="28" t="s">
        <v>33</v>
      </c>
      <c r="C30" s="31" t="s">
        <v>34</v>
      </c>
      <c r="D30" s="168">
        <v>127.5</v>
      </c>
      <c r="E30" s="229">
        <v>101663.47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2.7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127.5</v>
      </c>
      <c r="E35" s="230">
        <v>2905.9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98754.87</v>
      </c>
    </row>
    <row r="38" spans="2:6">
      <c r="B38" s="25" t="s">
        <v>45</v>
      </c>
      <c r="C38" s="26" t="s">
        <v>46</v>
      </c>
      <c r="D38" s="166">
        <v>-5348.52</v>
      </c>
      <c r="E38" s="27">
        <v>-10019.08</v>
      </c>
    </row>
    <row r="39" spans="2:6" ht="13.5" thickBot="1">
      <c r="B39" s="34" t="s">
        <v>47</v>
      </c>
      <c r="C39" s="35" t="s">
        <v>48</v>
      </c>
      <c r="D39" s="170">
        <v>154523.98000000001</v>
      </c>
      <c r="E39" s="217">
        <f>E24+E25+E38</f>
        <v>145361.08000000002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>
        <v>342.85329999999999</v>
      </c>
    </row>
    <row r="45" spans="2:6" ht="13.5" thickBot="1">
      <c r="B45" s="46" t="s">
        <v>8</v>
      </c>
      <c r="C45" s="87" t="s">
        <v>53</v>
      </c>
      <c r="D45" s="181">
        <v>342.85329999999999</v>
      </c>
      <c r="E45" s="310">
        <v>334.32479999999998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>
        <v>450.7</v>
      </c>
    </row>
    <row r="48" spans="2:6">
      <c r="B48" s="44" t="s">
        <v>8</v>
      </c>
      <c r="C48" s="86" t="s">
        <v>55</v>
      </c>
      <c r="D48" s="180">
        <v>445.15</v>
      </c>
      <c r="E48" s="318">
        <v>409.69</v>
      </c>
    </row>
    <row r="49" spans="2:5">
      <c r="B49" s="44" t="s">
        <v>10</v>
      </c>
      <c r="C49" s="86" t="s">
        <v>56</v>
      </c>
      <c r="D49" s="180">
        <v>476.11</v>
      </c>
      <c r="E49" s="318">
        <v>464.38</v>
      </c>
    </row>
    <row r="50" spans="2:5" ht="13.5" thickBot="1">
      <c r="B50" s="46" t="s">
        <v>12</v>
      </c>
      <c r="C50" s="87" t="s">
        <v>53</v>
      </c>
      <c r="D50" s="181">
        <v>450.7</v>
      </c>
      <c r="E50" s="314">
        <v>434.79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145361.07999999999</v>
      </c>
      <c r="E54" s="55">
        <f>E60+E65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145361.07999999999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f>D65/E20</f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f>D68/E20</f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f>D69/E20</f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f>D70/E20</f>
        <v>0</v>
      </c>
    </row>
    <row r="71" spans="2:5">
      <c r="B71" s="41" t="s">
        <v>86</v>
      </c>
      <c r="C71" s="42" t="s">
        <v>87</v>
      </c>
      <c r="D71" s="43">
        <f>D54+D69+D68-D70</f>
        <v>145361.07999999999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f>D71</f>
        <v>145361.07999999999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workbookViewId="0">
      <selection activeCell="G23" sqref="G23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153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163578.72</v>
      </c>
    </row>
    <row r="10" spans="2:5">
      <c r="B10" s="15" t="s">
        <v>6</v>
      </c>
      <c r="C10" s="155" t="s">
        <v>7</v>
      </c>
      <c r="D10" s="17"/>
      <c r="E10" s="300">
        <v>163578.72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163578.72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173496.84</v>
      </c>
    </row>
    <row r="26" spans="2:7">
      <c r="B26" s="28" t="s">
        <v>28</v>
      </c>
      <c r="C26" s="29" t="s">
        <v>29</v>
      </c>
      <c r="D26" s="168"/>
      <c r="E26" s="229">
        <v>283702.90999999997</v>
      </c>
    </row>
    <row r="27" spans="2:7">
      <c r="B27" s="30" t="s">
        <v>6</v>
      </c>
      <c r="C27" s="16" t="s">
        <v>30</v>
      </c>
      <c r="D27" s="169"/>
      <c r="E27" s="230">
        <v>239039.97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44662.94</v>
      </c>
    </row>
    <row r="30" spans="2:7">
      <c r="B30" s="28" t="s">
        <v>33</v>
      </c>
      <c r="C30" s="31" t="s">
        <v>34</v>
      </c>
      <c r="D30" s="168"/>
      <c r="E30" s="229">
        <v>110206.06999999999</v>
      </c>
    </row>
    <row r="31" spans="2:7">
      <c r="B31" s="30" t="s">
        <v>6</v>
      </c>
      <c r="C31" s="16" t="s">
        <v>35</v>
      </c>
      <c r="D31" s="169"/>
      <c r="E31" s="230">
        <v>3761.46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19.13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2027.17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104398.31</v>
      </c>
    </row>
    <row r="38" spans="2:6">
      <c r="B38" s="25" t="s">
        <v>45</v>
      </c>
      <c r="C38" s="26" t="s">
        <v>46</v>
      </c>
      <c r="D38" s="166"/>
      <c r="E38" s="27">
        <v>-9918.1200000000008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163578.72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79"/>
    </row>
    <row r="45" spans="2:6" ht="13.5" thickBot="1">
      <c r="B45" s="46" t="s">
        <v>8</v>
      </c>
      <c r="C45" s="87" t="s">
        <v>53</v>
      </c>
      <c r="D45" s="181"/>
      <c r="E45" s="310">
        <v>816.38329999999996</v>
      </c>
    </row>
    <row r="46" spans="2:6">
      <c r="B46" s="41" t="s">
        <v>33</v>
      </c>
      <c r="C46" s="85" t="s">
        <v>54</v>
      </c>
      <c r="D46" s="200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185.59</v>
      </c>
    </row>
    <row r="49" spans="2:5">
      <c r="B49" s="44" t="s">
        <v>10</v>
      </c>
      <c r="C49" s="86" t="s">
        <v>56</v>
      </c>
      <c r="D49" s="180"/>
      <c r="E49" s="318">
        <v>211.83</v>
      </c>
    </row>
    <row r="50" spans="2:5" ht="13.5" thickBot="1">
      <c r="B50" s="46" t="s">
        <v>12</v>
      </c>
      <c r="C50" s="87" t="s">
        <v>53</v>
      </c>
      <c r="D50" s="181"/>
      <c r="E50" s="314">
        <v>200.37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163578.72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163578.72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163578.72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163578.72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G35" sqref="G35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8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154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2569.39</v>
      </c>
      <c r="E9" s="27">
        <f>E10+E11+E12+E13</f>
        <v>2007.46</v>
      </c>
    </row>
    <row r="10" spans="2:5">
      <c r="B10" s="15" t="s">
        <v>6</v>
      </c>
      <c r="C10" s="155" t="s">
        <v>7</v>
      </c>
      <c r="D10" s="17">
        <v>2569.39</v>
      </c>
      <c r="E10" s="300">
        <v>2007.46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8">
      <c r="B17" s="15" t="s">
        <v>6</v>
      </c>
      <c r="C17" s="155" t="s">
        <v>15</v>
      </c>
      <c r="D17" s="83"/>
      <c r="E17" s="303"/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2569.39</v>
      </c>
      <c r="E20" s="138">
        <f>E9-E16</f>
        <v>2007.46</v>
      </c>
      <c r="F20" s="90"/>
      <c r="G20" s="154"/>
    </row>
    <row r="21" spans="2:8" ht="13.5" thickBot="1">
      <c r="B21" s="3"/>
      <c r="C21" s="21"/>
      <c r="D21" s="22"/>
      <c r="E21" s="22"/>
      <c r="G21" s="154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64" t="s">
        <v>127</v>
      </c>
      <c r="E23" s="81" t="s">
        <v>136</v>
      </c>
    </row>
    <row r="24" spans="2:8" ht="13.5" thickBot="1">
      <c r="B24" s="25" t="s">
        <v>24</v>
      </c>
      <c r="C24" s="26" t="s">
        <v>25</v>
      </c>
      <c r="D24" s="166">
        <v>2177.7199999999998</v>
      </c>
      <c r="E24" s="27">
        <f>D20</f>
        <v>2569.39</v>
      </c>
    </row>
    <row r="25" spans="2:8">
      <c r="B25" s="25" t="s">
        <v>26</v>
      </c>
      <c r="C25" s="26" t="s">
        <v>27</v>
      </c>
      <c r="D25" s="166">
        <v>300</v>
      </c>
      <c r="E25" s="228">
        <v>-506.69</v>
      </c>
      <c r="H25" s="154"/>
    </row>
    <row r="26" spans="2:8">
      <c r="B26" s="28" t="s">
        <v>28</v>
      </c>
      <c r="C26" s="29" t="s">
        <v>29</v>
      </c>
      <c r="D26" s="168">
        <v>300</v>
      </c>
      <c r="E26" s="229">
        <v>1390.91</v>
      </c>
    </row>
    <row r="27" spans="2:8">
      <c r="B27" s="30" t="s">
        <v>6</v>
      </c>
      <c r="C27" s="16" t="s">
        <v>30</v>
      </c>
      <c r="D27" s="169">
        <v>300</v>
      </c>
      <c r="E27" s="230">
        <v>324.49</v>
      </c>
    </row>
    <row r="28" spans="2:8">
      <c r="B28" s="30" t="s">
        <v>8</v>
      </c>
      <c r="C28" s="16" t="s">
        <v>31</v>
      </c>
      <c r="D28" s="169"/>
      <c r="E28" s="230"/>
    </row>
    <row r="29" spans="2:8">
      <c r="B29" s="30" t="s">
        <v>10</v>
      </c>
      <c r="C29" s="16" t="s">
        <v>32</v>
      </c>
      <c r="D29" s="169"/>
      <c r="E29" s="230">
        <v>1066.42</v>
      </c>
    </row>
    <row r="30" spans="2:8">
      <c r="B30" s="28" t="s">
        <v>33</v>
      </c>
      <c r="C30" s="31" t="s">
        <v>34</v>
      </c>
      <c r="D30" s="168"/>
      <c r="E30" s="229">
        <v>1897.6</v>
      </c>
    </row>
    <row r="31" spans="2:8">
      <c r="B31" s="30" t="s">
        <v>6</v>
      </c>
      <c r="C31" s="16" t="s">
        <v>35</v>
      </c>
      <c r="D31" s="169"/>
      <c r="E31" s="230">
        <v>858.13</v>
      </c>
    </row>
    <row r="32" spans="2:8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25.99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48.22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965.26</v>
      </c>
    </row>
    <row r="38" spans="2:6">
      <c r="B38" s="25" t="s">
        <v>45</v>
      </c>
      <c r="C38" s="26" t="s">
        <v>46</v>
      </c>
      <c r="D38" s="166">
        <v>91.67</v>
      </c>
      <c r="E38" s="27">
        <v>-55.24</v>
      </c>
    </row>
    <row r="39" spans="2:6" ht="13.5" thickBot="1">
      <c r="B39" s="34" t="s">
        <v>47</v>
      </c>
      <c r="C39" s="35" t="s">
        <v>48</v>
      </c>
      <c r="D39" s="170">
        <v>2569.39</v>
      </c>
      <c r="E39" s="217">
        <f>E24+E25+E38</f>
        <v>2007.4599999999998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5.8834999999999997</v>
      </c>
      <c r="E44" s="299">
        <v>6.6974</v>
      </c>
    </row>
    <row r="45" spans="2:6" ht="13.5" thickBot="1">
      <c r="B45" s="46" t="s">
        <v>8</v>
      </c>
      <c r="C45" s="87" t="s">
        <v>53</v>
      </c>
      <c r="D45" s="181">
        <v>6.6974</v>
      </c>
      <c r="E45" s="310">
        <v>5.3182</v>
      </c>
    </row>
    <row r="46" spans="2:6">
      <c r="B46" s="41" t="s">
        <v>33</v>
      </c>
      <c r="C46" s="85" t="s">
        <v>54</v>
      </c>
      <c r="D46" s="200"/>
      <c r="E46" s="311"/>
    </row>
    <row r="47" spans="2:6">
      <c r="B47" s="44" t="s">
        <v>6</v>
      </c>
      <c r="C47" s="86" t="s">
        <v>52</v>
      </c>
      <c r="D47" s="180">
        <v>370.14</v>
      </c>
      <c r="E47" s="312">
        <v>383.64</v>
      </c>
    </row>
    <row r="48" spans="2:6">
      <c r="B48" s="44" t="s">
        <v>8</v>
      </c>
      <c r="C48" s="86" t="s">
        <v>55</v>
      </c>
      <c r="D48" s="180">
        <v>340.37</v>
      </c>
      <c r="E48" s="318">
        <v>360.41</v>
      </c>
    </row>
    <row r="49" spans="2:5">
      <c r="B49" s="44" t="s">
        <v>10</v>
      </c>
      <c r="C49" s="86" t="s">
        <v>56</v>
      </c>
      <c r="D49" s="180">
        <v>399.93</v>
      </c>
      <c r="E49" s="318">
        <v>394.93</v>
      </c>
    </row>
    <row r="50" spans="2:5" ht="13.5" thickBot="1">
      <c r="B50" s="46" t="s">
        <v>12</v>
      </c>
      <c r="C50" s="87" t="s">
        <v>53</v>
      </c>
      <c r="D50" s="181">
        <v>383.64</v>
      </c>
      <c r="E50" s="314">
        <v>377.47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2007.46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2007.46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2007.46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2007.46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48" right="0.75" top="0.52" bottom="0.43" header="0.5" footer="0.5"/>
  <pageSetup paperSize="9" scale="70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F20" sqref="F20:G41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3.85546875" style="77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155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87845.71</v>
      </c>
      <c r="E9" s="27">
        <f>E10+E11+E12+E13</f>
        <v>141393.47</v>
      </c>
    </row>
    <row r="10" spans="2:5">
      <c r="B10" s="15" t="s">
        <v>6</v>
      </c>
      <c r="C10" s="155" t="s">
        <v>7</v>
      </c>
      <c r="D10" s="17">
        <v>87845.71</v>
      </c>
      <c r="E10" s="300">
        <v>141393.47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87845.71</v>
      </c>
      <c r="E20" s="138">
        <f>E9-E16</f>
        <v>141393.47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121096.07</v>
      </c>
      <c r="E24" s="27">
        <f>D20</f>
        <v>87845.71</v>
      </c>
    </row>
    <row r="25" spans="2:7">
      <c r="B25" s="25" t="s">
        <v>26</v>
      </c>
      <c r="C25" s="26" t="s">
        <v>27</v>
      </c>
      <c r="D25" s="166">
        <v>10455.11</v>
      </c>
      <c r="E25" s="228">
        <v>51148.430000000008</v>
      </c>
      <c r="F25" s="90"/>
    </row>
    <row r="26" spans="2:7">
      <c r="B26" s="28" t="s">
        <v>28</v>
      </c>
      <c r="C26" s="29" t="s">
        <v>29</v>
      </c>
      <c r="D26" s="168">
        <v>22748.12</v>
      </c>
      <c r="E26" s="229">
        <v>73444.88</v>
      </c>
      <c r="F26" s="90"/>
    </row>
    <row r="27" spans="2:7">
      <c r="B27" s="30" t="s">
        <v>6</v>
      </c>
      <c r="C27" s="16" t="s">
        <v>30</v>
      </c>
      <c r="D27" s="169">
        <v>19088.650000000001</v>
      </c>
      <c r="E27" s="230">
        <v>15370.26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>
        <v>3659.47</v>
      </c>
      <c r="E29" s="230">
        <v>58074.62</v>
      </c>
    </row>
    <row r="30" spans="2:7">
      <c r="B30" s="28" t="s">
        <v>33</v>
      </c>
      <c r="C30" s="31" t="s">
        <v>34</v>
      </c>
      <c r="D30" s="168">
        <v>12293.01</v>
      </c>
      <c r="E30" s="229">
        <v>22296.45</v>
      </c>
    </row>
    <row r="31" spans="2:7">
      <c r="B31" s="30" t="s">
        <v>6</v>
      </c>
      <c r="C31" s="16" t="s">
        <v>35</v>
      </c>
      <c r="D31" s="169">
        <v>3888.88</v>
      </c>
      <c r="E31" s="230">
        <v>12617.2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349.46</v>
      </c>
      <c r="E33" s="230">
        <v>874.96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851.19</v>
      </c>
      <c r="E35" s="230">
        <v>973.18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7203.48</v>
      </c>
      <c r="E37" s="230">
        <v>7831.11</v>
      </c>
    </row>
    <row r="38" spans="2:6">
      <c r="B38" s="25" t="s">
        <v>45</v>
      </c>
      <c r="C38" s="26" t="s">
        <v>46</v>
      </c>
      <c r="D38" s="166">
        <v>-43705.47</v>
      </c>
      <c r="E38" s="27">
        <v>2399.33</v>
      </c>
    </row>
    <row r="39" spans="2:6" ht="13.5" thickBot="1">
      <c r="B39" s="34" t="s">
        <v>47</v>
      </c>
      <c r="C39" s="35" t="s">
        <v>48</v>
      </c>
      <c r="D39" s="170">
        <v>87845.709999999992</v>
      </c>
      <c r="E39" s="217">
        <f>E24+E25+E38</f>
        <v>141393.47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602.67790000000002</v>
      </c>
      <c r="E44" s="299">
        <v>668.99480000000005</v>
      </c>
    </row>
    <row r="45" spans="2:6" ht="13.5" thickBot="1">
      <c r="B45" s="46" t="s">
        <v>8</v>
      </c>
      <c r="C45" s="87" t="s">
        <v>53</v>
      </c>
      <c r="D45" s="181">
        <v>668.99480000000005</v>
      </c>
      <c r="E45" s="310">
        <v>1041.0356999999999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200.93</v>
      </c>
      <c r="E47" s="312">
        <v>131.31</v>
      </c>
    </row>
    <row r="48" spans="2:6">
      <c r="B48" s="44" t="s">
        <v>8</v>
      </c>
      <c r="C48" s="86" t="s">
        <v>55</v>
      </c>
      <c r="D48" s="180">
        <v>129.83000000000001</v>
      </c>
      <c r="E48" s="318">
        <v>129.18</v>
      </c>
    </row>
    <row r="49" spans="2:5">
      <c r="B49" s="44" t="s">
        <v>10</v>
      </c>
      <c r="C49" s="86" t="s">
        <v>56</v>
      </c>
      <c r="D49" s="180">
        <v>205.4</v>
      </c>
      <c r="E49" s="318">
        <v>151.6</v>
      </c>
    </row>
    <row r="50" spans="2:5" ht="13.5" thickBot="1">
      <c r="B50" s="46" t="s">
        <v>12</v>
      </c>
      <c r="C50" s="87" t="s">
        <v>53</v>
      </c>
      <c r="D50" s="181">
        <v>131.31</v>
      </c>
      <c r="E50" s="314">
        <v>135.82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141393.47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141393.47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141393.47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141393.47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000000000000005" right="0.75" top="0.53" bottom="0.49" header="0.5" footer="0.5"/>
  <pageSetup paperSize="9" scale="70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K29" sqref="K29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3" style="77" customWidth="1"/>
    <col min="7" max="7" width="12.710937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156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314880.90999999997</v>
      </c>
      <c r="E9" s="27">
        <f>E10+E11+E12+E13</f>
        <v>151683.56</v>
      </c>
    </row>
    <row r="10" spans="2:5">
      <c r="B10" s="15" t="s">
        <v>6</v>
      </c>
      <c r="C10" s="155" t="s">
        <v>7</v>
      </c>
      <c r="D10" s="17">
        <v>314880.90999999997</v>
      </c>
      <c r="E10" s="300">
        <v>151683.56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314880.90999999997</v>
      </c>
      <c r="E20" s="138">
        <f>E9-E16</f>
        <v>151683.56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3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57">
        <v>14886.52</v>
      </c>
      <c r="E24" s="27">
        <f>D20</f>
        <v>314880.90999999997</v>
      </c>
    </row>
    <row r="25" spans="2:7">
      <c r="B25" s="25" t="s">
        <v>26</v>
      </c>
      <c r="C25" s="26" t="s">
        <v>27</v>
      </c>
      <c r="D25" s="157">
        <v>298395.14</v>
      </c>
      <c r="E25" s="228">
        <v>-105896.04000000001</v>
      </c>
      <c r="F25" s="90"/>
    </row>
    <row r="26" spans="2:7">
      <c r="B26" s="28" t="s">
        <v>28</v>
      </c>
      <c r="C26" s="29" t="s">
        <v>29</v>
      </c>
      <c r="D26" s="158">
        <v>303225.40999999997</v>
      </c>
      <c r="E26" s="229">
        <v>160474.13999999998</v>
      </c>
    </row>
    <row r="27" spans="2:7">
      <c r="B27" s="30" t="s">
        <v>6</v>
      </c>
      <c r="C27" s="16" t="s">
        <v>30</v>
      </c>
      <c r="D27" s="17">
        <v>302851.90999999997</v>
      </c>
      <c r="E27" s="230">
        <v>109169.68</v>
      </c>
    </row>
    <row r="28" spans="2:7">
      <c r="B28" s="30" t="s">
        <v>8</v>
      </c>
      <c r="C28" s="16" t="s">
        <v>31</v>
      </c>
      <c r="D28" s="17"/>
      <c r="E28" s="230"/>
    </row>
    <row r="29" spans="2:7">
      <c r="B29" s="30" t="s">
        <v>10</v>
      </c>
      <c r="C29" s="16" t="s">
        <v>32</v>
      </c>
      <c r="D29" s="17">
        <v>373.5</v>
      </c>
      <c r="E29" s="230">
        <v>51304.46</v>
      </c>
    </row>
    <row r="30" spans="2:7">
      <c r="B30" s="28" t="s">
        <v>33</v>
      </c>
      <c r="C30" s="31" t="s">
        <v>34</v>
      </c>
      <c r="D30" s="158">
        <v>4830.2700000000004</v>
      </c>
      <c r="E30" s="229">
        <v>266370.18</v>
      </c>
    </row>
    <row r="31" spans="2:7">
      <c r="B31" s="30" t="s">
        <v>6</v>
      </c>
      <c r="C31" s="16" t="s">
        <v>35</v>
      </c>
      <c r="D31" s="17">
        <v>4265.2299999999996</v>
      </c>
      <c r="E31" s="230">
        <v>10716.91</v>
      </c>
    </row>
    <row r="32" spans="2:7">
      <c r="B32" s="30" t="s">
        <v>8</v>
      </c>
      <c r="C32" s="16" t="s">
        <v>36</v>
      </c>
      <c r="D32" s="17"/>
      <c r="E32" s="230"/>
    </row>
    <row r="33" spans="2:6">
      <c r="B33" s="30" t="s">
        <v>10</v>
      </c>
      <c r="C33" s="16" t="s">
        <v>37</v>
      </c>
      <c r="D33" s="17">
        <v>29.75</v>
      </c>
      <c r="E33" s="230">
        <v>522.39</v>
      </c>
    </row>
    <row r="34" spans="2:6">
      <c r="B34" s="30" t="s">
        <v>12</v>
      </c>
      <c r="C34" s="16" t="s">
        <v>38</v>
      </c>
      <c r="D34" s="17"/>
      <c r="E34" s="230"/>
    </row>
    <row r="35" spans="2:6" ht="25.5">
      <c r="B35" s="30" t="s">
        <v>39</v>
      </c>
      <c r="C35" s="16" t="s">
        <v>40</v>
      </c>
      <c r="D35" s="17">
        <v>158.41</v>
      </c>
      <c r="E35" s="230">
        <v>6768.51</v>
      </c>
    </row>
    <row r="36" spans="2:6">
      <c r="B36" s="30" t="s">
        <v>41</v>
      </c>
      <c r="C36" s="16" t="s">
        <v>42</v>
      </c>
      <c r="D36" s="17"/>
      <c r="E36" s="230"/>
    </row>
    <row r="37" spans="2:6" ht="13.5" thickBot="1">
      <c r="B37" s="32" t="s">
        <v>43</v>
      </c>
      <c r="C37" s="33" t="s">
        <v>44</v>
      </c>
      <c r="D37" s="17">
        <v>376.88</v>
      </c>
      <c r="E37" s="230">
        <v>248362.37</v>
      </c>
    </row>
    <row r="38" spans="2:6">
      <c r="B38" s="25" t="s">
        <v>45</v>
      </c>
      <c r="C38" s="26" t="s">
        <v>46</v>
      </c>
      <c r="D38" s="157">
        <v>1599.25</v>
      </c>
      <c r="E38" s="27">
        <v>-57301.31</v>
      </c>
    </row>
    <row r="39" spans="2:6" ht="13.5" thickBot="1">
      <c r="B39" s="34" t="s">
        <v>47</v>
      </c>
      <c r="C39" s="35" t="s">
        <v>48</v>
      </c>
      <c r="D39" s="159">
        <v>314880.91000000003</v>
      </c>
      <c r="E39" s="217">
        <f>E24+E25+E38</f>
        <v>151683.55999999997</v>
      </c>
      <c r="F39" s="165"/>
    </row>
    <row r="40" spans="2:6" ht="13.5" thickBot="1">
      <c r="B40" s="36"/>
      <c r="C40" s="37"/>
      <c r="D40" s="38"/>
      <c r="E40" s="38"/>
    </row>
    <row r="41" spans="2:6" ht="16.5" thickBot="1">
      <c r="B41" s="5"/>
      <c r="C41" s="39" t="s">
        <v>49</v>
      </c>
      <c r="D41" s="7"/>
      <c r="E41" s="8"/>
    </row>
    <row r="42" spans="2:6" ht="13.5" thickBot="1">
      <c r="B42" s="9"/>
      <c r="C42" s="40" t="s">
        <v>50</v>
      </c>
      <c r="D42" s="163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43"/>
      <c r="E43" s="78"/>
    </row>
    <row r="44" spans="2:6">
      <c r="B44" s="44" t="s">
        <v>6</v>
      </c>
      <c r="C44" s="86" t="s">
        <v>52</v>
      </c>
      <c r="D44" s="160">
        <v>82.277799999999999</v>
      </c>
      <c r="E44" s="299">
        <v>1232.2659000000001</v>
      </c>
    </row>
    <row r="45" spans="2:6" ht="13.5" thickBot="1">
      <c r="B45" s="46" t="s">
        <v>8</v>
      </c>
      <c r="C45" s="87" t="s">
        <v>53</v>
      </c>
      <c r="D45" s="161">
        <v>1232.2659000000001</v>
      </c>
      <c r="E45" s="310">
        <v>683.65959999999995</v>
      </c>
    </row>
    <row r="46" spans="2:6">
      <c r="B46" s="41" t="s">
        <v>33</v>
      </c>
      <c r="C46" s="85" t="s">
        <v>54</v>
      </c>
      <c r="D46" s="213"/>
      <c r="E46" s="311"/>
    </row>
    <row r="47" spans="2:6">
      <c r="B47" s="44" t="s">
        <v>6</v>
      </c>
      <c r="C47" s="86" t="s">
        <v>52</v>
      </c>
      <c r="D47" s="160">
        <v>180.93</v>
      </c>
      <c r="E47" s="312">
        <v>255.53</v>
      </c>
    </row>
    <row r="48" spans="2:6">
      <c r="B48" s="44" t="s">
        <v>8</v>
      </c>
      <c r="C48" s="86" t="s">
        <v>55</v>
      </c>
      <c r="D48" s="160">
        <v>181.83</v>
      </c>
      <c r="E48" s="318">
        <v>220.58</v>
      </c>
    </row>
    <row r="49" spans="2:5">
      <c r="B49" s="44" t="s">
        <v>10</v>
      </c>
      <c r="C49" s="86" t="s">
        <v>56</v>
      </c>
      <c r="D49" s="160">
        <v>261.25</v>
      </c>
      <c r="E49" s="318">
        <v>271.89</v>
      </c>
    </row>
    <row r="50" spans="2:5" ht="13.5" thickBot="1">
      <c r="B50" s="46" t="s">
        <v>12</v>
      </c>
      <c r="C50" s="87" t="s">
        <v>53</v>
      </c>
      <c r="D50" s="161">
        <v>255.53</v>
      </c>
      <c r="E50" s="314">
        <v>221.87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151683.56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151683.56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151683.56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151683.56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9" right="0.75" top="0.62" bottom="0.61" header="0.5" footer="0.5"/>
  <pageSetup paperSize="9" scale="70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zoomScaleNormal="100" workbookViewId="0">
      <selection activeCell="F20" sqref="F20:G29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1.140625" style="77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157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20150.11</v>
      </c>
      <c r="E9" s="27">
        <f>E10+E11+E12+E13</f>
        <v>24259.69</v>
      </c>
    </row>
    <row r="10" spans="2:5">
      <c r="B10" s="15" t="s">
        <v>6</v>
      </c>
      <c r="C10" s="155" t="s">
        <v>7</v>
      </c>
      <c r="D10" s="17">
        <v>20150.11</v>
      </c>
      <c r="E10" s="300">
        <v>24259.69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20150.11</v>
      </c>
      <c r="E20" s="138">
        <f>E9-E16</f>
        <v>24259.69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16887.810000000001</v>
      </c>
      <c r="E24" s="27">
        <f>D20</f>
        <v>20150.11</v>
      </c>
    </row>
    <row r="25" spans="2:7">
      <c r="B25" s="25" t="s">
        <v>26</v>
      </c>
      <c r="C25" s="26" t="s">
        <v>27</v>
      </c>
      <c r="D25" s="166">
        <v>4441.3999999999996</v>
      </c>
      <c r="E25" s="228">
        <v>2949.5</v>
      </c>
      <c r="F25" s="90"/>
      <c r="G25" s="154"/>
    </row>
    <row r="26" spans="2:7">
      <c r="B26" s="28" t="s">
        <v>28</v>
      </c>
      <c r="C26" s="29" t="s">
        <v>29</v>
      </c>
      <c r="D26" s="168">
        <v>4520.82</v>
      </c>
      <c r="E26" s="229">
        <v>3133.36</v>
      </c>
    </row>
    <row r="27" spans="2:7">
      <c r="B27" s="30" t="s">
        <v>6</v>
      </c>
      <c r="C27" s="16" t="s">
        <v>30</v>
      </c>
      <c r="D27" s="169">
        <v>4520.82</v>
      </c>
      <c r="E27" s="230">
        <v>1884.35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1249.01</v>
      </c>
    </row>
    <row r="30" spans="2:7">
      <c r="B30" s="28" t="s">
        <v>33</v>
      </c>
      <c r="C30" s="31" t="s">
        <v>34</v>
      </c>
      <c r="D30" s="168">
        <v>79.42</v>
      </c>
      <c r="E30" s="229">
        <v>183.86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43.59</v>
      </c>
      <c r="E33" s="230">
        <v>58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35.83</v>
      </c>
      <c r="E35" s="230">
        <v>125.86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>
        <v>-1179.0999999999999</v>
      </c>
      <c r="E38" s="27">
        <v>1160.08</v>
      </c>
    </row>
    <row r="39" spans="2:6" ht="13.5" thickBot="1">
      <c r="B39" s="34" t="s">
        <v>47</v>
      </c>
      <c r="C39" s="35" t="s">
        <v>48</v>
      </c>
      <c r="D39" s="170">
        <v>20150.11</v>
      </c>
      <c r="E39" s="217">
        <f>E24+E25+E38</f>
        <v>24259.690000000002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294"/>
    </row>
    <row r="44" spans="2:6">
      <c r="B44" s="44" t="s">
        <v>6</v>
      </c>
      <c r="C44" s="86" t="s">
        <v>52</v>
      </c>
      <c r="D44" s="180">
        <v>115.3933</v>
      </c>
      <c r="E44" s="299">
        <v>147.3715</v>
      </c>
    </row>
    <row r="45" spans="2:6" ht="13.5" thickBot="1">
      <c r="B45" s="46" t="s">
        <v>8</v>
      </c>
      <c r="C45" s="87" t="s">
        <v>53</v>
      </c>
      <c r="D45" s="181">
        <v>147.3715</v>
      </c>
      <c r="E45" s="310">
        <v>168.45840000000001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146.35</v>
      </c>
      <c r="E47" s="312">
        <v>136.72999999999999</v>
      </c>
    </row>
    <row r="48" spans="2:6">
      <c r="B48" s="44" t="s">
        <v>8</v>
      </c>
      <c r="C48" s="86" t="s">
        <v>55</v>
      </c>
      <c r="D48" s="180">
        <v>131.53</v>
      </c>
      <c r="E48" s="318">
        <v>128.44999999999999</v>
      </c>
    </row>
    <row r="49" spans="2:5">
      <c r="B49" s="44" t="s">
        <v>10</v>
      </c>
      <c r="C49" s="86" t="s">
        <v>56</v>
      </c>
      <c r="D49" s="180">
        <v>149.53</v>
      </c>
      <c r="E49" s="318">
        <v>149.46</v>
      </c>
    </row>
    <row r="50" spans="2:5" ht="13.5" thickBot="1">
      <c r="B50" s="46" t="s">
        <v>12</v>
      </c>
      <c r="C50" s="87" t="s">
        <v>53</v>
      </c>
      <c r="D50" s="181">
        <v>136.72999999999999</v>
      </c>
      <c r="E50" s="314">
        <v>144.01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24259.69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24259.69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D54-D70</f>
        <v>24259.69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24259.69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9055118110236227" right="0.74803149606299213" top="0.55118110236220474" bottom="0.6692913385826772" header="0.51181102362204722" footer="0.51181102362204722"/>
  <pageSetup paperSize="9" scale="64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I44" sqref="I44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2.140625" style="77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158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17498.009999999998</v>
      </c>
      <c r="E9" s="27">
        <f>E10+E11+E12+E13</f>
        <v>35200.730000000003</v>
      </c>
    </row>
    <row r="10" spans="2:5">
      <c r="B10" s="15" t="s">
        <v>6</v>
      </c>
      <c r="C10" s="155" t="s">
        <v>7</v>
      </c>
      <c r="D10" s="17">
        <v>17498.009999999998</v>
      </c>
      <c r="E10" s="300">
        <v>35200.730000000003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17498.009999999998</v>
      </c>
      <c r="E20" s="138">
        <f>E9-E16</f>
        <v>35200.730000000003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11.37</v>
      </c>
      <c r="E24" s="27">
        <f>D20</f>
        <v>17498.009999999998</v>
      </c>
    </row>
    <row r="25" spans="2:7">
      <c r="B25" s="25" t="s">
        <v>26</v>
      </c>
      <c r="C25" s="26" t="s">
        <v>27</v>
      </c>
      <c r="D25" s="166">
        <v>20049.439999999999</v>
      </c>
      <c r="E25" s="228">
        <v>19399.890000000003</v>
      </c>
      <c r="F25" s="90"/>
    </row>
    <row r="26" spans="2:7">
      <c r="B26" s="28" t="s">
        <v>28</v>
      </c>
      <c r="C26" s="29" t="s">
        <v>29</v>
      </c>
      <c r="D26" s="168">
        <v>20216.82</v>
      </c>
      <c r="E26" s="229">
        <v>19911.710000000003</v>
      </c>
    </row>
    <row r="27" spans="2:7">
      <c r="B27" s="30" t="s">
        <v>6</v>
      </c>
      <c r="C27" s="16" t="s">
        <v>30</v>
      </c>
      <c r="D27" s="169">
        <v>180</v>
      </c>
      <c r="E27" s="230">
        <v>18537.330000000002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>
        <v>20036.82</v>
      </c>
      <c r="E29" s="230">
        <v>1374.38</v>
      </c>
    </row>
    <row r="30" spans="2:7">
      <c r="B30" s="28" t="s">
        <v>33</v>
      </c>
      <c r="C30" s="31" t="s">
        <v>34</v>
      </c>
      <c r="D30" s="168">
        <v>167.38</v>
      </c>
      <c r="E30" s="229">
        <v>511.82000000000005</v>
      </c>
    </row>
    <row r="31" spans="2:7">
      <c r="B31" s="30" t="s">
        <v>6</v>
      </c>
      <c r="C31" s="16" t="s">
        <v>35</v>
      </c>
      <c r="D31" s="169"/>
      <c r="E31" s="230">
        <v>157.06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10.24</v>
      </c>
      <c r="E33" s="230">
        <v>71.89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157.13999999999999</v>
      </c>
      <c r="E35" s="230">
        <v>291.52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-8.65</v>
      </c>
    </row>
    <row r="38" spans="2:6">
      <c r="B38" s="25" t="s">
        <v>45</v>
      </c>
      <c r="C38" s="26" t="s">
        <v>46</v>
      </c>
      <c r="D38" s="166">
        <v>-2562.8000000000002</v>
      </c>
      <c r="E38" s="27">
        <v>-1697.17</v>
      </c>
    </row>
    <row r="39" spans="2:6" ht="13.5" thickBot="1">
      <c r="B39" s="34" t="s">
        <v>47</v>
      </c>
      <c r="C39" s="35" t="s">
        <v>48</v>
      </c>
      <c r="D39" s="170">
        <v>17498.009999999998</v>
      </c>
      <c r="E39" s="217">
        <f>E24+E25+E38</f>
        <v>35200.730000000003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6.7699999999999996E-2</v>
      </c>
      <c r="E44" s="299">
        <v>117.5231</v>
      </c>
    </row>
    <row r="45" spans="2:6" ht="13.5" thickBot="1">
      <c r="B45" s="46" t="s">
        <v>8</v>
      </c>
      <c r="C45" s="87" t="s">
        <v>53</v>
      </c>
      <c r="D45" s="181">
        <v>117.5231</v>
      </c>
      <c r="E45" s="310">
        <v>230.31100000000001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167.91</v>
      </c>
      <c r="E47" s="312">
        <v>148.88999999999999</v>
      </c>
    </row>
    <row r="48" spans="2:6">
      <c r="B48" s="44" t="s">
        <v>8</v>
      </c>
      <c r="C48" s="86" t="s">
        <v>55</v>
      </c>
      <c r="D48" s="180">
        <v>144.63</v>
      </c>
      <c r="E48" s="318">
        <v>132.46</v>
      </c>
    </row>
    <row r="49" spans="2:5">
      <c r="B49" s="44" t="s">
        <v>10</v>
      </c>
      <c r="C49" s="86" t="s">
        <v>56</v>
      </c>
      <c r="D49" s="180">
        <v>181.21</v>
      </c>
      <c r="E49" s="318">
        <v>181.84</v>
      </c>
    </row>
    <row r="50" spans="2:5" ht="13.5" thickBot="1">
      <c r="B50" s="46" t="s">
        <v>12</v>
      </c>
      <c r="C50" s="87" t="s">
        <v>53</v>
      </c>
      <c r="D50" s="181">
        <v>148.88999999999999</v>
      </c>
      <c r="E50" s="314">
        <v>152.84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35200.730000000003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35200.730000000003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35200.730000000003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35200.730000000003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5000000000000004" right="0.75" top="0.53" bottom="0.51" header="0.5" footer="0.5"/>
  <pageSetup paperSize="9" scale="70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I34" sqref="I34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14.710937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159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14921.84</v>
      </c>
      <c r="E9" s="27">
        <f>E10+E11+E12+E13</f>
        <v>34228.370000000003</v>
      </c>
    </row>
    <row r="10" spans="2:5">
      <c r="B10" s="15" t="s">
        <v>6</v>
      </c>
      <c r="C10" s="155" t="s">
        <v>7</v>
      </c>
      <c r="D10" s="17">
        <v>14921.84</v>
      </c>
      <c r="E10" s="300">
        <v>34228.370000000003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14921.84</v>
      </c>
      <c r="E20" s="138">
        <f>E9-E16</f>
        <v>34228.370000000003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11437.62</v>
      </c>
      <c r="E24" s="27">
        <f>D20</f>
        <v>14921.84</v>
      </c>
    </row>
    <row r="25" spans="2:7">
      <c r="B25" s="25" t="s">
        <v>26</v>
      </c>
      <c r="C25" s="26" t="s">
        <v>27</v>
      </c>
      <c r="D25" s="166">
        <v>4661.1400000000003</v>
      </c>
      <c r="E25" s="228">
        <v>19049.79</v>
      </c>
      <c r="F25" s="90"/>
      <c r="G25" s="154"/>
    </row>
    <row r="26" spans="2:7">
      <c r="B26" s="28" t="s">
        <v>28</v>
      </c>
      <c r="C26" s="29" t="s">
        <v>29</v>
      </c>
      <c r="D26" s="168">
        <v>8687.16</v>
      </c>
      <c r="E26" s="229">
        <v>46274.080000000002</v>
      </c>
    </row>
    <row r="27" spans="2:7">
      <c r="B27" s="30" t="s">
        <v>6</v>
      </c>
      <c r="C27" s="16" t="s">
        <v>30</v>
      </c>
      <c r="D27" s="169">
        <v>8687.16</v>
      </c>
      <c r="E27" s="230">
        <v>19220.57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27053.51</v>
      </c>
    </row>
    <row r="30" spans="2:7">
      <c r="B30" s="28" t="s">
        <v>33</v>
      </c>
      <c r="C30" s="31" t="s">
        <v>34</v>
      </c>
      <c r="D30" s="168">
        <v>4026.02</v>
      </c>
      <c r="E30" s="229">
        <v>27224.29</v>
      </c>
      <c r="G30" s="154"/>
    </row>
    <row r="31" spans="2:7">
      <c r="B31" s="30" t="s">
        <v>6</v>
      </c>
      <c r="C31" s="16" t="s">
        <v>35</v>
      </c>
      <c r="D31" s="169">
        <v>3753.34</v>
      </c>
      <c r="E31" s="230">
        <v>695</v>
      </c>
      <c r="G31" s="154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49.08</v>
      </c>
      <c r="E33" s="230">
        <v>71.69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223.6</v>
      </c>
      <c r="E35" s="230">
        <v>365.01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26092.59</v>
      </c>
    </row>
    <row r="38" spans="2:6">
      <c r="B38" s="25" t="s">
        <v>45</v>
      </c>
      <c r="C38" s="26" t="s">
        <v>46</v>
      </c>
      <c r="D38" s="166">
        <v>-1176.92</v>
      </c>
      <c r="E38" s="27">
        <v>256.74</v>
      </c>
    </row>
    <row r="39" spans="2:6" ht="13.5" thickBot="1">
      <c r="B39" s="34" t="s">
        <v>47</v>
      </c>
      <c r="C39" s="35" t="s">
        <v>48</v>
      </c>
      <c r="D39" s="170">
        <v>14921.840000000002</v>
      </c>
      <c r="E39" s="217">
        <f>E24+E25+E38</f>
        <v>34228.370000000003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171.76179999999999</v>
      </c>
      <c r="E44" s="299">
        <v>241.8843</v>
      </c>
    </row>
    <row r="45" spans="2:6" ht="13.5" thickBot="1">
      <c r="B45" s="46" t="s">
        <v>8</v>
      </c>
      <c r="C45" s="87" t="s">
        <v>53</v>
      </c>
      <c r="D45" s="181">
        <v>241.8843</v>
      </c>
      <c r="E45" s="310">
        <v>519.79300000000001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66.59</v>
      </c>
      <c r="E47" s="312">
        <v>61.69</v>
      </c>
    </row>
    <row r="48" spans="2:6">
      <c r="B48" s="44" t="s">
        <v>8</v>
      </c>
      <c r="C48" s="86" t="s">
        <v>55</v>
      </c>
      <c r="D48" s="180">
        <v>56.31</v>
      </c>
      <c r="E48" s="318">
        <v>56.22</v>
      </c>
    </row>
    <row r="49" spans="2:5">
      <c r="B49" s="44" t="s">
        <v>10</v>
      </c>
      <c r="C49" s="86" t="s">
        <v>56</v>
      </c>
      <c r="D49" s="180">
        <v>70.08</v>
      </c>
      <c r="E49" s="318">
        <v>71.489999999999995</v>
      </c>
    </row>
    <row r="50" spans="2:5" ht="13.5" thickBot="1">
      <c r="B50" s="46" t="s">
        <v>12</v>
      </c>
      <c r="C50" s="87" t="s">
        <v>53</v>
      </c>
      <c r="D50" s="181">
        <v>61.69</v>
      </c>
      <c r="E50" s="314">
        <v>65.849999999999994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34228.370000000003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34228.370000000003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34228.370000000003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34228.370000000003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3" right="0.75" top="0.53" bottom="0.67" header="0.5" footer="0.5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78"/>
  <sheetViews>
    <sheetView zoomScaleNormal="100" workbookViewId="0">
      <selection activeCell="I38" sqref="I38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3.85546875" bestFit="1" customWidth="1"/>
    <col min="7" max="8" width="12.7109375" bestFit="1" customWidth="1"/>
    <col min="9" max="9" width="13.14062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110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117602910.39999999</v>
      </c>
      <c r="E9" s="27">
        <f>E10+E11+E12+E13</f>
        <v>119116417.35999998</v>
      </c>
    </row>
    <row r="10" spans="2:5">
      <c r="B10" s="15" t="s">
        <v>6</v>
      </c>
      <c r="C10" s="155" t="s">
        <v>7</v>
      </c>
      <c r="D10" s="17">
        <v>117077470.56999999</v>
      </c>
      <c r="E10" s="300">
        <f>118393467.44+336222.24</f>
        <v>118729689.67999999</v>
      </c>
    </row>
    <row r="11" spans="2:5">
      <c r="B11" s="15" t="s">
        <v>8</v>
      </c>
      <c r="C11" s="155" t="s">
        <v>9</v>
      </c>
      <c r="D11" s="17">
        <v>123.24</v>
      </c>
      <c r="E11" s="300">
        <v>13.83</v>
      </c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>
        <f>D14</f>
        <v>525316.59</v>
      </c>
      <c r="E13" s="300">
        <f>E14</f>
        <v>386713.85</v>
      </c>
    </row>
    <row r="14" spans="2:5">
      <c r="B14" s="15" t="s">
        <v>14</v>
      </c>
      <c r="C14" s="155" t="s">
        <v>15</v>
      </c>
      <c r="D14" s="17">
        <v>525316.59</v>
      </c>
      <c r="E14" s="300">
        <v>386713.85</v>
      </c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D17+D18+D19</f>
        <v>160471.38</v>
      </c>
      <c r="E16" s="27">
        <f>E17+E18+E19</f>
        <v>152665.34</v>
      </c>
    </row>
    <row r="17" spans="2:9">
      <c r="B17" s="15" t="s">
        <v>6</v>
      </c>
      <c r="C17" s="155" t="s">
        <v>15</v>
      </c>
      <c r="D17" s="83">
        <v>160471.38</v>
      </c>
      <c r="E17" s="303">
        <v>152665.34</v>
      </c>
    </row>
    <row r="18" spans="2:9" ht="25.5">
      <c r="B18" s="15" t="s">
        <v>8</v>
      </c>
      <c r="C18" s="155" t="s">
        <v>20</v>
      </c>
      <c r="D18" s="17"/>
      <c r="E18" s="300"/>
    </row>
    <row r="19" spans="2:9" ht="13.5" thickBot="1">
      <c r="B19" s="19" t="s">
        <v>10</v>
      </c>
      <c r="C19" s="156" t="s">
        <v>21</v>
      </c>
      <c r="D19" s="18"/>
      <c r="E19" s="304"/>
    </row>
    <row r="20" spans="2:9" ht="13.5" thickBot="1">
      <c r="B20" s="327" t="s">
        <v>22</v>
      </c>
      <c r="C20" s="328"/>
      <c r="D20" s="20">
        <f>D9-D16</f>
        <v>117442439.02</v>
      </c>
      <c r="E20" s="138">
        <f>E9-E16</f>
        <v>118963752.01999998</v>
      </c>
      <c r="F20" s="210"/>
    </row>
    <row r="21" spans="2:9" ht="13.5" thickBot="1">
      <c r="B21" s="3"/>
      <c r="C21" s="21"/>
      <c r="D21" s="22"/>
      <c r="E21" s="22"/>
    </row>
    <row r="22" spans="2:9" ht="16.5" thickBot="1">
      <c r="B22" s="5"/>
      <c r="C22" s="6" t="s">
        <v>23</v>
      </c>
      <c r="D22" s="23"/>
      <c r="E22" s="24"/>
    </row>
    <row r="23" spans="2:9" ht="13.5" thickBot="1">
      <c r="B23" s="9"/>
      <c r="C23" s="10" t="s">
        <v>3</v>
      </c>
      <c r="D23" s="164" t="s">
        <v>127</v>
      </c>
      <c r="E23" s="81" t="s">
        <v>136</v>
      </c>
    </row>
    <row r="24" spans="2:9" ht="13.5" thickBot="1">
      <c r="B24" s="25" t="s">
        <v>24</v>
      </c>
      <c r="C24" s="26" t="s">
        <v>25</v>
      </c>
      <c r="D24" s="166">
        <v>120584826.30999999</v>
      </c>
      <c r="E24" s="27">
        <f>D20</f>
        <v>117442439.02</v>
      </c>
    </row>
    <row r="25" spans="2:9">
      <c r="B25" s="25" t="s">
        <v>26</v>
      </c>
      <c r="C25" s="26" t="s">
        <v>27</v>
      </c>
      <c r="D25" s="166">
        <v>2853449.57</v>
      </c>
      <c r="E25" s="228">
        <v>1970752.9899999984</v>
      </c>
      <c r="F25" s="210"/>
      <c r="G25" s="210"/>
      <c r="H25" s="210"/>
      <c r="I25" s="210"/>
    </row>
    <row r="26" spans="2:9">
      <c r="B26" s="28" t="s">
        <v>28</v>
      </c>
      <c r="C26" s="29" t="s">
        <v>29</v>
      </c>
      <c r="D26" s="168">
        <v>32429802.469999999</v>
      </c>
      <c r="E26" s="229">
        <v>28524682.93</v>
      </c>
      <c r="F26" s="210"/>
      <c r="G26" s="210"/>
      <c r="H26" s="210"/>
      <c r="I26" s="210"/>
    </row>
    <row r="27" spans="2:9">
      <c r="B27" s="30" t="s">
        <v>6</v>
      </c>
      <c r="C27" s="16" t="s">
        <v>30</v>
      </c>
      <c r="D27" s="169">
        <v>31413474.669999998</v>
      </c>
      <c r="E27" s="230">
        <v>26774217.100000001</v>
      </c>
      <c r="F27" s="210"/>
      <c r="G27" s="210"/>
      <c r="H27" s="210"/>
      <c r="I27" s="210"/>
    </row>
    <row r="28" spans="2:9">
      <c r="B28" s="30" t="s">
        <v>8</v>
      </c>
      <c r="C28" s="16" t="s">
        <v>31</v>
      </c>
      <c r="D28" s="169"/>
      <c r="E28" s="230"/>
      <c r="F28" s="210"/>
      <c r="G28" s="210"/>
      <c r="H28" s="210"/>
      <c r="I28" s="210"/>
    </row>
    <row r="29" spans="2:9">
      <c r="B29" s="30" t="s">
        <v>10</v>
      </c>
      <c r="C29" s="16" t="s">
        <v>32</v>
      </c>
      <c r="D29" s="169">
        <v>1016327.8</v>
      </c>
      <c r="E29" s="230">
        <v>1750465.83</v>
      </c>
      <c r="F29" s="210"/>
      <c r="G29" s="210"/>
      <c r="H29" s="210"/>
      <c r="I29" s="210"/>
    </row>
    <row r="30" spans="2:9">
      <c r="B30" s="28" t="s">
        <v>33</v>
      </c>
      <c r="C30" s="31" t="s">
        <v>34</v>
      </c>
      <c r="D30" s="168">
        <v>29576352.900000002</v>
      </c>
      <c r="E30" s="229">
        <v>26553929.940000001</v>
      </c>
      <c r="F30" s="210"/>
      <c r="G30" s="210"/>
      <c r="H30" s="210"/>
      <c r="I30" s="210"/>
    </row>
    <row r="31" spans="2:9">
      <c r="B31" s="30" t="s">
        <v>6</v>
      </c>
      <c r="C31" s="16" t="s">
        <v>35</v>
      </c>
      <c r="D31" s="169">
        <v>15079432.59</v>
      </c>
      <c r="E31" s="230">
        <v>17048226.720000003</v>
      </c>
      <c r="F31" s="210"/>
      <c r="G31" s="210"/>
      <c r="H31" s="210"/>
      <c r="I31" s="210"/>
    </row>
    <row r="32" spans="2:9">
      <c r="B32" s="30" t="s">
        <v>8</v>
      </c>
      <c r="C32" s="16" t="s">
        <v>36</v>
      </c>
      <c r="D32" s="169"/>
      <c r="E32" s="230"/>
      <c r="F32" s="210"/>
      <c r="G32" s="210"/>
      <c r="H32" s="210"/>
      <c r="I32" s="210"/>
    </row>
    <row r="33" spans="2:9">
      <c r="B33" s="30" t="s">
        <v>10</v>
      </c>
      <c r="C33" s="16" t="s">
        <v>37</v>
      </c>
      <c r="D33" s="169">
        <v>7422219.1600000001</v>
      </c>
      <c r="E33" s="230">
        <v>5096007.45</v>
      </c>
      <c r="F33" s="210"/>
      <c r="G33" s="210"/>
      <c r="H33" s="210"/>
      <c r="I33" s="210"/>
    </row>
    <row r="34" spans="2:9">
      <c r="B34" s="30" t="s">
        <v>12</v>
      </c>
      <c r="C34" s="16" t="s">
        <v>38</v>
      </c>
      <c r="D34" s="169"/>
      <c r="E34" s="230"/>
      <c r="F34" s="210"/>
      <c r="G34" s="210"/>
      <c r="H34" s="210"/>
      <c r="I34" s="210"/>
    </row>
    <row r="35" spans="2:9" ht="25.5">
      <c r="B35" s="30" t="s">
        <v>39</v>
      </c>
      <c r="C35" s="16" t="s">
        <v>40</v>
      </c>
      <c r="D35" s="169"/>
      <c r="E35" s="230"/>
      <c r="F35" s="210"/>
      <c r="G35" s="210"/>
      <c r="H35" s="210"/>
      <c r="I35" s="210"/>
    </row>
    <row r="36" spans="2:9">
      <c r="B36" s="30" t="s">
        <v>41</v>
      </c>
      <c r="C36" s="16" t="s">
        <v>42</v>
      </c>
      <c r="D36" s="169"/>
      <c r="E36" s="230"/>
      <c r="F36" s="210"/>
      <c r="G36" s="210"/>
      <c r="H36" s="210"/>
      <c r="I36" s="210"/>
    </row>
    <row r="37" spans="2:9" ht="13.5" thickBot="1">
      <c r="B37" s="32" t="s">
        <v>43</v>
      </c>
      <c r="C37" s="33" t="s">
        <v>44</v>
      </c>
      <c r="D37" s="169">
        <v>7074701.1499999994</v>
      </c>
      <c r="E37" s="230">
        <v>4409695.7700000005</v>
      </c>
      <c r="F37" s="210"/>
      <c r="G37" s="210"/>
      <c r="H37" s="210"/>
      <c r="I37" s="210"/>
    </row>
    <row r="38" spans="2:9">
      <c r="B38" s="25" t="s">
        <v>45</v>
      </c>
      <c r="C38" s="26" t="s">
        <v>46</v>
      </c>
      <c r="D38" s="166">
        <v>-5995836.8600000003</v>
      </c>
      <c r="E38" s="27">
        <v>-449439.99</v>
      </c>
    </row>
    <row r="39" spans="2:9" ht="13.5" thickBot="1">
      <c r="B39" s="34" t="s">
        <v>47</v>
      </c>
      <c r="C39" s="35" t="s">
        <v>48</v>
      </c>
      <c r="D39" s="170">
        <v>117442439.01999998</v>
      </c>
      <c r="E39" s="217">
        <f>E24+E25+E38</f>
        <v>118963752.02</v>
      </c>
      <c r="F39" s="210"/>
    </row>
    <row r="40" spans="2:9" ht="13.5" thickBot="1">
      <c r="B40" s="36"/>
      <c r="C40" s="37"/>
      <c r="D40" s="177"/>
      <c r="E40" s="38"/>
    </row>
    <row r="41" spans="2:9" ht="16.5" thickBot="1">
      <c r="B41" s="5"/>
      <c r="C41" s="39" t="s">
        <v>49</v>
      </c>
      <c r="D41" s="178"/>
      <c r="E41" s="8"/>
    </row>
    <row r="42" spans="2:9" ht="13.5" thickBot="1">
      <c r="B42" s="9"/>
      <c r="C42" s="40" t="s">
        <v>50</v>
      </c>
      <c r="D42" s="164" t="s">
        <v>127</v>
      </c>
      <c r="E42" s="81" t="s">
        <v>136</v>
      </c>
    </row>
    <row r="43" spans="2:9">
      <c r="B43" s="41" t="s">
        <v>28</v>
      </c>
      <c r="C43" s="85" t="s">
        <v>51</v>
      </c>
      <c r="D43" s="179"/>
      <c r="E43" s="78"/>
    </row>
    <row r="44" spans="2:9">
      <c r="B44" s="44" t="s">
        <v>6</v>
      </c>
      <c r="C44" s="86" t="s">
        <v>52</v>
      </c>
      <c r="D44" s="180">
        <v>9660560.3508000001</v>
      </c>
      <c r="E44" s="299">
        <v>9901145.8247999996</v>
      </c>
    </row>
    <row r="45" spans="2:9" ht="13.5" thickBot="1">
      <c r="B45" s="46" t="s">
        <v>8</v>
      </c>
      <c r="C45" s="87" t="s">
        <v>53</v>
      </c>
      <c r="D45" s="181">
        <v>9901145.8247999996</v>
      </c>
      <c r="E45" s="310">
        <v>10066295.17</v>
      </c>
    </row>
    <row r="46" spans="2:9">
      <c r="B46" s="41" t="s">
        <v>33</v>
      </c>
      <c r="C46" s="85" t="s">
        <v>54</v>
      </c>
      <c r="D46" s="182"/>
      <c r="E46" s="311"/>
    </row>
    <row r="47" spans="2:9">
      <c r="B47" s="44" t="s">
        <v>6</v>
      </c>
      <c r="C47" s="86" t="s">
        <v>52</v>
      </c>
      <c r="D47" s="180">
        <v>12.482200000000001</v>
      </c>
      <c r="E47" s="312">
        <v>11.861499999999999</v>
      </c>
      <c r="H47" s="154"/>
    </row>
    <row r="48" spans="2:9">
      <c r="B48" s="44" t="s">
        <v>8</v>
      </c>
      <c r="C48" s="86" t="s">
        <v>55</v>
      </c>
      <c r="D48" s="180">
        <v>11.305199999999999</v>
      </c>
      <c r="E48" s="315">
        <v>11.580399999999999</v>
      </c>
    </row>
    <row r="49" spans="2:5">
      <c r="B49" s="44" t="s">
        <v>10</v>
      </c>
      <c r="C49" s="86" t="s">
        <v>56</v>
      </c>
      <c r="D49" s="180">
        <v>12.744899999999999</v>
      </c>
      <c r="E49" s="315">
        <v>12.1311</v>
      </c>
    </row>
    <row r="50" spans="2:5" ht="13.5" thickBot="1">
      <c r="B50" s="46" t="s">
        <v>12</v>
      </c>
      <c r="C50" s="87" t="s">
        <v>53</v>
      </c>
      <c r="D50" s="181">
        <v>11.861499779700001</v>
      </c>
      <c r="E50" s="314">
        <v>11.818027388521299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118729689.67999999</v>
      </c>
      <c r="E54" s="55">
        <f>E60+E65</f>
        <v>0.99803249026677787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v>118393467.44</v>
      </c>
      <c r="E60" s="65">
        <f>D60/E20</f>
        <v>0.99520623240006667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336222.24</v>
      </c>
      <c r="E65" s="61">
        <f>D65/E20</f>
        <v>2.8262578667111551E-3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13.83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386713.85</v>
      </c>
      <c r="E69" s="55">
        <f>D69/E20</f>
        <v>3.2506863934065084E-3</v>
      </c>
    </row>
    <row r="70" spans="2:5" ht="13.5" thickBot="1">
      <c r="B70" s="41" t="s">
        <v>84</v>
      </c>
      <c r="C70" s="42" t="s">
        <v>85</v>
      </c>
      <c r="D70" s="43">
        <f>E16</f>
        <v>152665.34</v>
      </c>
      <c r="E70" s="55">
        <f>D70/E20</f>
        <v>1.2832929140830576E-3</v>
      </c>
    </row>
    <row r="71" spans="2:5">
      <c r="B71" s="41" t="s">
        <v>86</v>
      </c>
      <c r="C71" s="42" t="s">
        <v>87</v>
      </c>
      <c r="D71" s="43">
        <f>D54+D69+D68-D70</f>
        <v>118963752.01999998</v>
      </c>
      <c r="E71" s="74">
        <f>E54+E69-E70</f>
        <v>0.99999988374610138</v>
      </c>
    </row>
    <row r="72" spans="2:5">
      <c r="B72" s="44" t="s">
        <v>6</v>
      </c>
      <c r="C72" s="45" t="s">
        <v>88</v>
      </c>
      <c r="D72" s="60">
        <f>D71</f>
        <v>118963752.01999998</v>
      </c>
      <c r="E72" s="61">
        <f>E71</f>
        <v>0.99999988374610138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1" right="0.75" top="0.51" bottom="0.36" header="0.5" footer="0.5"/>
  <pageSetup paperSize="9" scale="70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E48" sqref="E48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2" style="77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160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11784.36</v>
      </c>
      <c r="E9" s="27">
        <f>E10+E11+E12+E13</f>
        <v>41295.440000000002</v>
      </c>
    </row>
    <row r="10" spans="2:5">
      <c r="B10" s="15" t="s">
        <v>6</v>
      </c>
      <c r="C10" s="155" t="s">
        <v>7</v>
      </c>
      <c r="D10" s="17">
        <v>11784.36</v>
      </c>
      <c r="E10" s="300">
        <v>41295.440000000002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11784.36</v>
      </c>
      <c r="E20" s="138">
        <f>E9-E16</f>
        <v>41295.440000000002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21008.55</v>
      </c>
      <c r="E24" s="27">
        <f>D20</f>
        <v>11784.36</v>
      </c>
    </row>
    <row r="25" spans="2:7">
      <c r="B25" s="25" t="s">
        <v>26</v>
      </c>
      <c r="C25" s="26" t="s">
        <v>27</v>
      </c>
      <c r="D25" s="166">
        <v>-8890.35</v>
      </c>
      <c r="E25" s="228">
        <v>24169.07</v>
      </c>
      <c r="F25" s="90"/>
      <c r="G25" s="154"/>
    </row>
    <row r="26" spans="2:7">
      <c r="B26" s="28" t="s">
        <v>28</v>
      </c>
      <c r="C26" s="29" t="s">
        <v>29</v>
      </c>
      <c r="D26" s="168">
        <v>974.88</v>
      </c>
      <c r="E26" s="229">
        <v>76395.509999999995</v>
      </c>
    </row>
    <row r="27" spans="2:7">
      <c r="B27" s="30" t="s">
        <v>6</v>
      </c>
      <c r="C27" s="16" t="s">
        <v>30</v>
      </c>
      <c r="D27" s="169">
        <v>974.88</v>
      </c>
      <c r="E27" s="230">
        <v>23472.16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52923.35</v>
      </c>
    </row>
    <row r="30" spans="2:7">
      <c r="B30" s="28" t="s">
        <v>33</v>
      </c>
      <c r="C30" s="31" t="s">
        <v>34</v>
      </c>
      <c r="D30" s="168">
        <v>9865.23</v>
      </c>
      <c r="E30" s="229">
        <v>52226.439999999995</v>
      </c>
      <c r="F30" s="90"/>
    </row>
    <row r="31" spans="2:7">
      <c r="B31" s="30" t="s">
        <v>6</v>
      </c>
      <c r="C31" s="16" t="s">
        <v>35</v>
      </c>
      <c r="D31" s="169">
        <v>9651.76</v>
      </c>
      <c r="E31" s="230">
        <v>7503.73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18.18</v>
      </c>
      <c r="E33" s="230">
        <v>186.98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73.92</v>
      </c>
      <c r="E35" s="230">
        <v>966.39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121.37</v>
      </c>
      <c r="E37" s="230">
        <v>43569.34</v>
      </c>
    </row>
    <row r="38" spans="2:6">
      <c r="B38" s="25" t="s">
        <v>45</v>
      </c>
      <c r="C38" s="26" t="s">
        <v>46</v>
      </c>
      <c r="D38" s="166">
        <v>-333.84</v>
      </c>
      <c r="E38" s="27">
        <v>5342.01</v>
      </c>
    </row>
    <row r="39" spans="2:6" ht="13.5" thickBot="1">
      <c r="B39" s="34" t="s">
        <v>47</v>
      </c>
      <c r="C39" s="35" t="s">
        <v>48</v>
      </c>
      <c r="D39" s="170">
        <v>11784.359999999999</v>
      </c>
      <c r="E39" s="217">
        <f>E24+E25+E38</f>
        <v>41295.440000000002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124.8948</v>
      </c>
      <c r="E44" s="299">
        <v>70.798199999999994</v>
      </c>
    </row>
    <row r="45" spans="2:6" ht="13.5" thickBot="1">
      <c r="B45" s="46" t="s">
        <v>8</v>
      </c>
      <c r="C45" s="87" t="s">
        <v>53</v>
      </c>
      <c r="D45" s="181">
        <v>70.798199999999994</v>
      </c>
      <c r="E45" s="310">
        <v>202.916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168.21</v>
      </c>
      <c r="E47" s="312">
        <v>166.45</v>
      </c>
    </row>
    <row r="48" spans="2:6">
      <c r="B48" s="44" t="s">
        <v>8</v>
      </c>
      <c r="C48" s="86" t="s">
        <v>55</v>
      </c>
      <c r="D48" s="180">
        <v>150.84</v>
      </c>
      <c r="E48" s="318">
        <v>158.13</v>
      </c>
    </row>
    <row r="49" spans="2:5">
      <c r="B49" s="44" t="s">
        <v>10</v>
      </c>
      <c r="C49" s="86" t="s">
        <v>56</v>
      </c>
      <c r="D49" s="180">
        <v>179.15</v>
      </c>
      <c r="E49" s="318">
        <v>204.23</v>
      </c>
    </row>
    <row r="50" spans="2:5" ht="13.5" thickBot="1">
      <c r="B50" s="46" t="s">
        <v>12</v>
      </c>
      <c r="C50" s="87" t="s">
        <v>53</v>
      </c>
      <c r="D50" s="181">
        <v>166.45</v>
      </c>
      <c r="E50" s="314">
        <v>203.51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41295.440000000002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41295.440000000002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41295.440000000002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41295.440000000002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9" right="0.75" top="0.61" bottom="0.61" header="0.5" footer="0.5"/>
  <pageSetup paperSize="9" scale="70" orientation="portrait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workbookViewId="0">
      <selection activeCell="L23" sqref="L23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3.140625" style="77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161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</f>
        <v>116799.14</v>
      </c>
    </row>
    <row r="10" spans="2:5">
      <c r="B10" s="15" t="s">
        <v>6</v>
      </c>
      <c r="C10" s="155" t="s">
        <v>7</v>
      </c>
      <c r="D10" s="17"/>
      <c r="E10" s="300">
        <v>116799.14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E10</f>
        <v>116799.14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102712.73000000003</v>
      </c>
      <c r="F25" s="90"/>
    </row>
    <row r="26" spans="2:7">
      <c r="B26" s="28" t="s">
        <v>28</v>
      </c>
      <c r="C26" s="29" t="s">
        <v>29</v>
      </c>
      <c r="D26" s="168"/>
      <c r="E26" s="236">
        <v>186406.15000000002</v>
      </c>
    </row>
    <row r="27" spans="2:7">
      <c r="B27" s="30" t="s">
        <v>6</v>
      </c>
      <c r="C27" s="16" t="s">
        <v>30</v>
      </c>
      <c r="D27" s="169"/>
      <c r="E27" s="237">
        <v>13889.17</v>
      </c>
    </row>
    <row r="28" spans="2:7">
      <c r="B28" s="30" t="s">
        <v>8</v>
      </c>
      <c r="C28" s="16" t="s">
        <v>31</v>
      </c>
      <c r="D28" s="169"/>
      <c r="E28" s="237"/>
    </row>
    <row r="29" spans="2:7">
      <c r="B29" s="30" t="s">
        <v>10</v>
      </c>
      <c r="C29" s="16" t="s">
        <v>32</v>
      </c>
      <c r="D29" s="169"/>
      <c r="E29" s="237">
        <v>172516.98</v>
      </c>
      <c r="G29" s="154"/>
    </row>
    <row r="30" spans="2:7">
      <c r="B30" s="28" t="s">
        <v>33</v>
      </c>
      <c r="C30" s="31" t="s">
        <v>34</v>
      </c>
      <c r="D30" s="168"/>
      <c r="E30" s="236">
        <v>83693.42</v>
      </c>
      <c r="F30" s="90"/>
    </row>
    <row r="31" spans="2:7">
      <c r="B31" s="30" t="s">
        <v>6</v>
      </c>
      <c r="C31" s="16" t="s">
        <v>35</v>
      </c>
      <c r="D31" s="169"/>
      <c r="E31" s="237">
        <v>4473.09</v>
      </c>
    </row>
    <row r="32" spans="2:7">
      <c r="B32" s="30" t="s">
        <v>8</v>
      </c>
      <c r="C32" s="16" t="s">
        <v>36</v>
      </c>
      <c r="D32" s="169"/>
      <c r="E32" s="237"/>
    </row>
    <row r="33" spans="2:6">
      <c r="B33" s="30" t="s">
        <v>10</v>
      </c>
      <c r="C33" s="16" t="s">
        <v>37</v>
      </c>
      <c r="D33" s="169"/>
      <c r="E33" s="237">
        <v>7.88</v>
      </c>
    </row>
    <row r="34" spans="2:6">
      <c r="B34" s="30" t="s">
        <v>12</v>
      </c>
      <c r="C34" s="16" t="s">
        <v>38</v>
      </c>
      <c r="D34" s="169"/>
      <c r="E34" s="237"/>
    </row>
    <row r="35" spans="2:6" ht="25.5">
      <c r="B35" s="30" t="s">
        <v>39</v>
      </c>
      <c r="C35" s="16" t="s">
        <v>40</v>
      </c>
      <c r="D35" s="169"/>
      <c r="E35" s="237">
        <v>880.89</v>
      </c>
    </row>
    <row r="36" spans="2:6">
      <c r="B36" s="30" t="s">
        <v>41</v>
      </c>
      <c r="C36" s="16" t="s">
        <v>42</v>
      </c>
      <c r="D36" s="169"/>
      <c r="E36" s="237"/>
    </row>
    <row r="37" spans="2:6" ht="13.5" thickBot="1">
      <c r="B37" s="32" t="s">
        <v>43</v>
      </c>
      <c r="C37" s="33" t="s">
        <v>44</v>
      </c>
      <c r="D37" s="169"/>
      <c r="E37" s="237">
        <v>78331.56</v>
      </c>
    </row>
    <row r="38" spans="2:6">
      <c r="B38" s="25" t="s">
        <v>45</v>
      </c>
      <c r="C38" s="26" t="s">
        <v>46</v>
      </c>
      <c r="D38" s="166"/>
      <c r="E38" s="27">
        <v>14086.41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116799.14000000003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/>
    </row>
    <row r="45" spans="2:6" ht="13.5" thickBot="1">
      <c r="B45" s="46" t="s">
        <v>8</v>
      </c>
      <c r="C45" s="87" t="s">
        <v>53</v>
      </c>
      <c r="D45" s="181"/>
      <c r="E45" s="310">
        <v>559.32929999999999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142.53</v>
      </c>
    </row>
    <row r="49" spans="2:5">
      <c r="B49" s="44" t="s">
        <v>10</v>
      </c>
      <c r="C49" s="86" t="s">
        <v>56</v>
      </c>
      <c r="D49" s="180"/>
      <c r="E49" s="318">
        <v>210.28</v>
      </c>
    </row>
    <row r="50" spans="2:5" ht="13.5" thickBot="1">
      <c r="B50" s="46" t="s">
        <v>12</v>
      </c>
      <c r="C50" s="87" t="s">
        <v>53</v>
      </c>
      <c r="D50" s="181"/>
      <c r="E50" s="314">
        <v>208.82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116799.14</v>
      </c>
      <c r="E54" s="55">
        <v>0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116799.14</v>
      </c>
      <c r="E60" s="65">
        <v>0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116799.14</v>
      </c>
      <c r="E71" s="74">
        <f>E54</f>
        <v>0</v>
      </c>
    </row>
    <row r="72" spans="2:5">
      <c r="B72" s="44" t="s">
        <v>6</v>
      </c>
      <c r="C72" s="45" t="s">
        <v>88</v>
      </c>
      <c r="D72" s="60">
        <f>D71</f>
        <v>116799.14</v>
      </c>
      <c r="E72" s="61">
        <f>E71</f>
        <v>0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workbookViewId="0">
      <selection activeCell="J54" sqref="J54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3.7109375" style="77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162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134137.63</v>
      </c>
    </row>
    <row r="10" spans="2:5">
      <c r="B10" s="15" t="s">
        <v>6</v>
      </c>
      <c r="C10" s="155" t="s">
        <v>7</v>
      </c>
      <c r="D10" s="17"/>
      <c r="E10" s="300">
        <v>134137.63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134137.63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131943.07</v>
      </c>
      <c r="F25" s="90"/>
    </row>
    <row r="26" spans="2:7">
      <c r="B26" s="28" t="s">
        <v>28</v>
      </c>
      <c r="C26" s="29" t="s">
        <v>29</v>
      </c>
      <c r="D26" s="168"/>
      <c r="E26" s="236">
        <v>181996.69</v>
      </c>
    </row>
    <row r="27" spans="2:7">
      <c r="B27" s="30" t="s">
        <v>6</v>
      </c>
      <c r="C27" s="16" t="s">
        <v>30</v>
      </c>
      <c r="D27" s="169"/>
      <c r="E27" s="237">
        <v>111700.05</v>
      </c>
    </row>
    <row r="28" spans="2:7">
      <c r="B28" s="30" t="s">
        <v>8</v>
      </c>
      <c r="C28" s="16" t="s">
        <v>31</v>
      </c>
      <c r="D28" s="169"/>
      <c r="E28" s="237"/>
    </row>
    <row r="29" spans="2:7">
      <c r="B29" s="30" t="s">
        <v>10</v>
      </c>
      <c r="C29" s="16" t="s">
        <v>32</v>
      </c>
      <c r="D29" s="169"/>
      <c r="E29" s="237">
        <v>70296.639999999999</v>
      </c>
    </row>
    <row r="30" spans="2:7">
      <c r="B30" s="28" t="s">
        <v>33</v>
      </c>
      <c r="C30" s="31" t="s">
        <v>34</v>
      </c>
      <c r="D30" s="168"/>
      <c r="E30" s="236">
        <v>50053.619999999995</v>
      </c>
      <c r="F30" s="90"/>
    </row>
    <row r="31" spans="2:7">
      <c r="B31" s="30" t="s">
        <v>6</v>
      </c>
      <c r="C31" s="16" t="s">
        <v>35</v>
      </c>
      <c r="D31" s="169"/>
      <c r="E31" s="237">
        <v>7927.03</v>
      </c>
    </row>
    <row r="32" spans="2:7">
      <c r="B32" s="30" t="s">
        <v>8</v>
      </c>
      <c r="C32" s="16" t="s">
        <v>36</v>
      </c>
      <c r="D32" s="169"/>
      <c r="E32" s="237"/>
    </row>
    <row r="33" spans="2:6">
      <c r="B33" s="30" t="s">
        <v>10</v>
      </c>
      <c r="C33" s="16" t="s">
        <v>37</v>
      </c>
      <c r="D33" s="169"/>
      <c r="E33" s="237">
        <v>17.38</v>
      </c>
    </row>
    <row r="34" spans="2:6">
      <c r="B34" s="30" t="s">
        <v>12</v>
      </c>
      <c r="C34" s="16" t="s">
        <v>38</v>
      </c>
      <c r="D34" s="169"/>
      <c r="E34" s="237"/>
    </row>
    <row r="35" spans="2:6" ht="25.5">
      <c r="B35" s="30" t="s">
        <v>39</v>
      </c>
      <c r="C35" s="16" t="s">
        <v>40</v>
      </c>
      <c r="D35" s="169"/>
      <c r="E35" s="237">
        <v>1107.1500000000001</v>
      </c>
    </row>
    <row r="36" spans="2:6">
      <c r="B36" s="30" t="s">
        <v>41</v>
      </c>
      <c r="C36" s="16" t="s">
        <v>42</v>
      </c>
      <c r="D36" s="169"/>
      <c r="E36" s="237"/>
    </row>
    <row r="37" spans="2:6" ht="13.5" thickBot="1">
      <c r="B37" s="32" t="s">
        <v>43</v>
      </c>
      <c r="C37" s="33" t="s">
        <v>44</v>
      </c>
      <c r="D37" s="169"/>
      <c r="E37" s="237">
        <v>41002.06</v>
      </c>
    </row>
    <row r="38" spans="2:6">
      <c r="B38" s="25" t="s">
        <v>45</v>
      </c>
      <c r="C38" s="26" t="s">
        <v>46</v>
      </c>
      <c r="D38" s="166"/>
      <c r="E38" s="27">
        <v>2194.56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134137.63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/>
    </row>
    <row r="45" spans="2:6" ht="13.5" thickBot="1">
      <c r="B45" s="46" t="s">
        <v>8</v>
      </c>
      <c r="C45" s="87" t="s">
        <v>53</v>
      </c>
      <c r="D45" s="181"/>
      <c r="E45" s="310">
        <v>338.73140000000001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367.02</v>
      </c>
    </row>
    <row r="49" spans="2:5">
      <c r="B49" s="44" t="s">
        <v>10</v>
      </c>
      <c r="C49" s="86" t="s">
        <v>56</v>
      </c>
      <c r="D49" s="180"/>
      <c r="E49" s="318">
        <v>406.13</v>
      </c>
    </row>
    <row r="50" spans="2:5" ht="13.5" thickBot="1">
      <c r="B50" s="46" t="s">
        <v>12</v>
      </c>
      <c r="C50" s="87" t="s">
        <v>53</v>
      </c>
      <c r="D50" s="181"/>
      <c r="E50" s="314">
        <v>396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134137.63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134137.63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134137.63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134137.63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F20" sqref="F20:G26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163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9884.67</v>
      </c>
      <c r="E9" s="27">
        <f>E10+E11+E12+E13</f>
        <v>27499.040000000001</v>
      </c>
    </row>
    <row r="10" spans="2:5">
      <c r="B10" s="15" t="s">
        <v>6</v>
      </c>
      <c r="C10" s="155" t="s">
        <v>7</v>
      </c>
      <c r="D10" s="17">
        <v>9884.67</v>
      </c>
      <c r="E10" s="300">
        <v>27499.040000000001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9884.67</v>
      </c>
      <c r="E20" s="138">
        <f>E9-E16</f>
        <v>27499.040000000001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8240.2000000000007</v>
      </c>
      <c r="E24" s="27">
        <f>D20</f>
        <v>9884.67</v>
      </c>
    </row>
    <row r="25" spans="2:7">
      <c r="B25" s="25" t="s">
        <v>26</v>
      </c>
      <c r="C25" s="26" t="s">
        <v>27</v>
      </c>
      <c r="D25" s="166">
        <v>908.88</v>
      </c>
      <c r="E25" s="228">
        <v>17632.47</v>
      </c>
      <c r="F25" s="90"/>
      <c r="G25" s="154"/>
    </row>
    <row r="26" spans="2:7">
      <c r="B26" s="28" t="s">
        <v>28</v>
      </c>
      <c r="C26" s="29" t="s">
        <v>29</v>
      </c>
      <c r="D26" s="168">
        <v>21404.43</v>
      </c>
      <c r="E26" s="229">
        <v>20410.759999999998</v>
      </c>
    </row>
    <row r="27" spans="2:7">
      <c r="B27" s="30" t="s">
        <v>6</v>
      </c>
      <c r="C27" s="16" t="s">
        <v>30</v>
      </c>
      <c r="D27" s="169">
        <v>21373.5</v>
      </c>
      <c r="E27" s="230">
        <v>18077.28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>
        <v>30.93</v>
      </c>
      <c r="E29" s="230">
        <v>2333.48</v>
      </c>
    </row>
    <row r="30" spans="2:7">
      <c r="B30" s="28" t="s">
        <v>33</v>
      </c>
      <c r="C30" s="31" t="s">
        <v>34</v>
      </c>
      <c r="D30" s="168">
        <v>20495.55</v>
      </c>
      <c r="E30" s="229">
        <v>2778.29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71.72</v>
      </c>
      <c r="E33" s="230">
        <v>167.24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134.19</v>
      </c>
      <c r="E35" s="230">
        <v>361.8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20289.64</v>
      </c>
      <c r="E37" s="230">
        <v>2249.25</v>
      </c>
    </row>
    <row r="38" spans="2:6">
      <c r="B38" s="25" t="s">
        <v>45</v>
      </c>
      <c r="C38" s="26" t="s">
        <v>46</v>
      </c>
      <c r="D38" s="166">
        <v>735.59</v>
      </c>
      <c r="E38" s="27">
        <v>-18.100000000000001</v>
      </c>
    </row>
    <row r="39" spans="2:6" ht="13.5" thickBot="1">
      <c r="B39" s="34" t="s">
        <v>47</v>
      </c>
      <c r="C39" s="35" t="s">
        <v>48</v>
      </c>
      <c r="D39" s="170">
        <v>9884.67</v>
      </c>
      <c r="E39" s="217">
        <f>E24+E25+E38</f>
        <v>27499.040000000001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8">
        <v>31.3459</v>
      </c>
      <c r="E44" s="299">
        <v>35.503999999999998</v>
      </c>
    </row>
    <row r="45" spans="2:6" ht="13.5" thickBot="1">
      <c r="B45" s="46" t="s">
        <v>8</v>
      </c>
      <c r="C45" s="87" t="s">
        <v>53</v>
      </c>
      <c r="D45" s="181">
        <v>35.503999999999998</v>
      </c>
      <c r="E45" s="310">
        <v>97.262559999999993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262.88</v>
      </c>
      <c r="E47" s="312">
        <v>278.41000000000003</v>
      </c>
    </row>
    <row r="48" spans="2:6">
      <c r="B48" s="44" t="s">
        <v>8</v>
      </c>
      <c r="C48" s="86" t="s">
        <v>55</v>
      </c>
      <c r="D48" s="180">
        <v>243.96</v>
      </c>
      <c r="E48" s="318">
        <v>266.14999999999998</v>
      </c>
    </row>
    <row r="49" spans="2:5">
      <c r="B49" s="44" t="s">
        <v>10</v>
      </c>
      <c r="C49" s="86" t="s">
        <v>56</v>
      </c>
      <c r="D49" s="180">
        <v>302.19</v>
      </c>
      <c r="E49" s="318">
        <v>299.64</v>
      </c>
    </row>
    <row r="50" spans="2:5" ht="13.5" thickBot="1">
      <c r="B50" s="46" t="s">
        <v>12</v>
      </c>
      <c r="C50" s="87" t="s">
        <v>53</v>
      </c>
      <c r="D50" s="181">
        <v>278.41000000000003</v>
      </c>
      <c r="E50" s="314">
        <v>282.73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27499.040000000001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27499.040000000001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27499.040000000001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27499.040000000001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999999999999995" right="0.75" top="0.61" bottom="0.6" header="0.5" footer="0.5"/>
  <pageSetup paperSize="9" scale="70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workbookViewId="0">
      <selection activeCell="E45" sqref="E45:E50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164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10073.57</v>
      </c>
    </row>
    <row r="10" spans="2:5">
      <c r="B10" s="15" t="s">
        <v>6</v>
      </c>
      <c r="C10" s="155" t="s">
        <v>7</v>
      </c>
      <c r="D10" s="17"/>
      <c r="E10" s="300">
        <v>10073.57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10073.57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  <c r="F24" s="90"/>
    </row>
    <row r="25" spans="2:7">
      <c r="B25" s="25" t="s">
        <v>26</v>
      </c>
      <c r="C25" s="26" t="s">
        <v>27</v>
      </c>
      <c r="D25" s="166"/>
      <c r="E25" s="228">
        <v>9728.24</v>
      </c>
    </row>
    <row r="26" spans="2:7">
      <c r="B26" s="28" t="s">
        <v>28</v>
      </c>
      <c r="C26" s="29" t="s">
        <v>29</v>
      </c>
      <c r="D26" s="168"/>
      <c r="E26" s="236">
        <v>50500</v>
      </c>
    </row>
    <row r="27" spans="2:7">
      <c r="B27" s="30" t="s">
        <v>6</v>
      </c>
      <c r="C27" s="16" t="s">
        <v>30</v>
      </c>
      <c r="D27" s="169"/>
      <c r="E27" s="237">
        <v>50500</v>
      </c>
      <c r="F27" s="36"/>
    </row>
    <row r="28" spans="2:7">
      <c r="B28" s="30" t="s">
        <v>8</v>
      </c>
      <c r="C28" s="16" t="s">
        <v>31</v>
      </c>
      <c r="D28" s="169"/>
      <c r="E28" s="237"/>
    </row>
    <row r="29" spans="2:7">
      <c r="B29" s="30" t="s">
        <v>10</v>
      </c>
      <c r="C29" s="16" t="s">
        <v>32</v>
      </c>
      <c r="D29" s="169"/>
      <c r="E29" s="237"/>
    </row>
    <row r="30" spans="2:7">
      <c r="B30" s="28" t="s">
        <v>33</v>
      </c>
      <c r="C30" s="31" t="s">
        <v>34</v>
      </c>
      <c r="D30" s="168"/>
      <c r="E30" s="236">
        <v>40771.760000000002</v>
      </c>
    </row>
    <row r="31" spans="2:7">
      <c r="B31" s="30" t="s">
        <v>6</v>
      </c>
      <c r="C31" s="16" t="s">
        <v>35</v>
      </c>
      <c r="D31" s="169"/>
      <c r="E31" s="237"/>
    </row>
    <row r="32" spans="2:7">
      <c r="B32" s="30" t="s">
        <v>8</v>
      </c>
      <c r="C32" s="16" t="s">
        <v>36</v>
      </c>
      <c r="D32" s="169"/>
      <c r="E32" s="237"/>
    </row>
    <row r="33" spans="2:6">
      <c r="B33" s="30" t="s">
        <v>10</v>
      </c>
      <c r="C33" s="16" t="s">
        <v>37</v>
      </c>
      <c r="D33" s="169"/>
      <c r="E33" s="237">
        <v>8.57</v>
      </c>
    </row>
    <row r="34" spans="2:6">
      <c r="B34" s="30" t="s">
        <v>12</v>
      </c>
      <c r="C34" s="16" t="s">
        <v>38</v>
      </c>
      <c r="D34" s="169"/>
      <c r="E34" s="237"/>
    </row>
    <row r="35" spans="2:6" ht="25.5">
      <c r="B35" s="30" t="s">
        <v>39</v>
      </c>
      <c r="C35" s="16" t="s">
        <v>40</v>
      </c>
      <c r="D35" s="169"/>
      <c r="E35" s="237">
        <v>152.72999999999999</v>
      </c>
    </row>
    <row r="36" spans="2:6">
      <c r="B36" s="30" t="s">
        <v>41</v>
      </c>
      <c r="C36" s="16" t="s">
        <v>42</v>
      </c>
      <c r="D36" s="169"/>
      <c r="E36" s="237"/>
    </row>
    <row r="37" spans="2:6" ht="13.5" thickBot="1">
      <c r="B37" s="32" t="s">
        <v>43</v>
      </c>
      <c r="C37" s="33" t="s">
        <v>44</v>
      </c>
      <c r="D37" s="169"/>
      <c r="E37" s="237">
        <v>40610.46</v>
      </c>
    </row>
    <row r="38" spans="2:6">
      <c r="B38" s="25" t="s">
        <v>45</v>
      </c>
      <c r="C38" s="26" t="s">
        <v>46</v>
      </c>
      <c r="D38" s="166"/>
      <c r="E38" s="27">
        <v>345.33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10073.57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79"/>
    </row>
    <row r="45" spans="2:6" ht="13.5" thickBot="1">
      <c r="B45" s="46" t="s">
        <v>8</v>
      </c>
      <c r="C45" s="87" t="s">
        <v>53</v>
      </c>
      <c r="D45" s="181"/>
      <c r="E45" s="310">
        <v>90.063220000000001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109.23</v>
      </c>
    </row>
    <row r="49" spans="2:5">
      <c r="B49" s="44" t="s">
        <v>10</v>
      </c>
      <c r="C49" s="86" t="s">
        <v>56</v>
      </c>
      <c r="D49" s="180"/>
      <c r="E49" s="318">
        <v>111.93</v>
      </c>
    </row>
    <row r="50" spans="2:5" ht="13.5" thickBot="1">
      <c r="B50" s="46" t="s">
        <v>12</v>
      </c>
      <c r="C50" s="87" t="s">
        <v>53</v>
      </c>
      <c r="D50" s="181"/>
      <c r="E50" s="314">
        <v>111.85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10073.57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10073.57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10073.57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10073.57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J41" sqref="J41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165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2852.67</v>
      </c>
      <c r="E9" s="27">
        <f>E10+E11+E12+E13</f>
        <v>3303.49</v>
      </c>
    </row>
    <row r="10" spans="2:5">
      <c r="B10" s="15" t="s">
        <v>6</v>
      </c>
      <c r="C10" s="155" t="s">
        <v>7</v>
      </c>
      <c r="D10" s="17">
        <v>2852.67</v>
      </c>
      <c r="E10" s="300">
        <v>3303.49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238" t="s">
        <v>10</v>
      </c>
      <c r="C12" s="239" t="s">
        <v>11</v>
      </c>
      <c r="D12" s="240"/>
      <c r="E12" s="305"/>
    </row>
    <row r="13" spans="2:5">
      <c r="B13" s="238" t="s">
        <v>12</v>
      </c>
      <c r="C13" s="239" t="s">
        <v>13</v>
      </c>
      <c r="D13" s="240"/>
      <c r="E13" s="305"/>
    </row>
    <row r="14" spans="2:5">
      <c r="B14" s="238" t="s">
        <v>14</v>
      </c>
      <c r="C14" s="239" t="s">
        <v>15</v>
      </c>
      <c r="D14" s="240"/>
      <c r="E14" s="305"/>
    </row>
    <row r="15" spans="2:5" ht="13.5" thickBot="1">
      <c r="B15" s="238" t="s">
        <v>16</v>
      </c>
      <c r="C15" s="239" t="s">
        <v>17</v>
      </c>
      <c r="D15" s="240"/>
      <c r="E15" s="305"/>
    </row>
    <row r="16" spans="2:5">
      <c r="B16" s="241" t="s">
        <v>18</v>
      </c>
      <c r="C16" s="242" t="s">
        <v>19</v>
      </c>
      <c r="D16" s="243"/>
      <c r="E16" s="228"/>
    </row>
    <row r="17" spans="2:7">
      <c r="B17" s="238" t="s">
        <v>6</v>
      </c>
      <c r="C17" s="239" t="s">
        <v>15</v>
      </c>
      <c r="D17" s="244"/>
      <c r="E17" s="306"/>
    </row>
    <row r="18" spans="2:7" ht="25.5">
      <c r="B18" s="238" t="s">
        <v>8</v>
      </c>
      <c r="C18" s="239" t="s">
        <v>20</v>
      </c>
      <c r="D18" s="240"/>
      <c r="E18" s="305"/>
    </row>
    <row r="19" spans="2:7" ht="13.5" thickBot="1">
      <c r="B19" s="245" t="s">
        <v>10</v>
      </c>
      <c r="C19" s="246" t="s">
        <v>21</v>
      </c>
      <c r="D19" s="247"/>
      <c r="E19" s="307"/>
    </row>
    <row r="20" spans="2:7" ht="13.5" thickBot="1">
      <c r="B20" s="346" t="s">
        <v>22</v>
      </c>
      <c r="C20" s="347"/>
      <c r="D20" s="248">
        <f>D9-D16</f>
        <v>2852.67</v>
      </c>
      <c r="E20" s="308">
        <f>E9-E16</f>
        <v>3303.49</v>
      </c>
      <c r="F20" s="90"/>
      <c r="G20" s="154"/>
    </row>
    <row r="21" spans="2:7" ht="13.5" thickBot="1">
      <c r="B21" s="249"/>
      <c r="C21" s="250"/>
      <c r="D21" s="251"/>
      <c r="E21" s="251"/>
      <c r="G21" s="154"/>
    </row>
    <row r="22" spans="2:7" ht="16.5" thickBot="1">
      <c r="B22" s="252"/>
      <c r="C22" s="253" t="s">
        <v>23</v>
      </c>
      <c r="D22" s="254"/>
      <c r="E22" s="255"/>
    </row>
    <row r="23" spans="2:7" ht="13.5" thickBot="1">
      <c r="B23" s="256"/>
      <c r="C23" s="257" t="s">
        <v>3</v>
      </c>
      <c r="D23" s="258" t="s">
        <v>127</v>
      </c>
      <c r="E23" s="259" t="s">
        <v>136</v>
      </c>
    </row>
    <row r="24" spans="2:7" ht="13.5" thickBot="1">
      <c r="B24" s="260" t="s">
        <v>24</v>
      </c>
      <c r="C24" s="261" t="s">
        <v>25</v>
      </c>
      <c r="D24" s="262">
        <v>2668.04</v>
      </c>
      <c r="E24" s="228">
        <f>D20</f>
        <v>2852.67</v>
      </c>
      <c r="F24" s="90"/>
    </row>
    <row r="25" spans="2:7">
      <c r="B25" s="260" t="s">
        <v>26</v>
      </c>
      <c r="C25" s="261" t="s">
        <v>27</v>
      </c>
      <c r="D25" s="262">
        <v>-168.25</v>
      </c>
      <c r="E25" s="228"/>
    </row>
    <row r="26" spans="2:7">
      <c r="B26" s="263" t="s">
        <v>28</v>
      </c>
      <c r="C26" s="264" t="s">
        <v>29</v>
      </c>
      <c r="D26" s="265"/>
      <c r="E26" s="229"/>
    </row>
    <row r="27" spans="2:7">
      <c r="B27" s="266" t="s">
        <v>6</v>
      </c>
      <c r="C27" s="267" t="s">
        <v>30</v>
      </c>
      <c r="D27" s="268"/>
      <c r="E27" s="230"/>
      <c r="F27" s="36"/>
    </row>
    <row r="28" spans="2:7">
      <c r="B28" s="266" t="s">
        <v>8</v>
      </c>
      <c r="C28" s="267" t="s">
        <v>31</v>
      </c>
      <c r="D28" s="268"/>
      <c r="E28" s="230"/>
    </row>
    <row r="29" spans="2:7">
      <c r="B29" s="266" t="s">
        <v>10</v>
      </c>
      <c r="C29" s="267" t="s">
        <v>32</v>
      </c>
      <c r="D29" s="268"/>
      <c r="E29" s="230"/>
    </row>
    <row r="30" spans="2:7">
      <c r="B30" s="263" t="s">
        <v>33</v>
      </c>
      <c r="C30" s="269" t="s">
        <v>34</v>
      </c>
      <c r="D30" s="265">
        <v>168.25</v>
      </c>
      <c r="E30" s="229"/>
    </row>
    <row r="31" spans="2:7">
      <c r="B31" s="266" t="s">
        <v>6</v>
      </c>
      <c r="C31" s="267" t="s">
        <v>35</v>
      </c>
      <c r="D31" s="268"/>
      <c r="E31" s="230"/>
    </row>
    <row r="32" spans="2:7">
      <c r="B32" s="266" t="s">
        <v>8</v>
      </c>
      <c r="C32" s="267" t="s">
        <v>36</v>
      </c>
      <c r="D32" s="268"/>
      <c r="E32" s="230"/>
    </row>
    <row r="33" spans="2:6">
      <c r="B33" s="266" t="s">
        <v>10</v>
      </c>
      <c r="C33" s="267" t="s">
        <v>37</v>
      </c>
      <c r="D33" s="268">
        <v>33.869999999999997</v>
      </c>
      <c r="E33" s="230"/>
    </row>
    <row r="34" spans="2:6">
      <c r="B34" s="266" t="s">
        <v>12</v>
      </c>
      <c r="C34" s="267" t="s">
        <v>38</v>
      </c>
      <c r="D34" s="268"/>
      <c r="E34" s="230"/>
    </row>
    <row r="35" spans="2:6" ht="25.5">
      <c r="B35" s="266" t="s">
        <v>39</v>
      </c>
      <c r="C35" s="267" t="s">
        <v>40</v>
      </c>
      <c r="D35" s="268">
        <v>134.38</v>
      </c>
      <c r="E35" s="230"/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>
        <v>352.88</v>
      </c>
      <c r="E38" s="27">
        <v>450.82</v>
      </c>
    </row>
    <row r="39" spans="2:6" ht="13.5" thickBot="1">
      <c r="B39" s="34" t="s">
        <v>47</v>
      </c>
      <c r="C39" s="35" t="s">
        <v>48</v>
      </c>
      <c r="D39" s="170">
        <v>2852.67</v>
      </c>
      <c r="E39" s="217">
        <f>E24+E25+E38</f>
        <v>3303.4900000000002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23.950099999999999</v>
      </c>
      <c r="E44" s="299">
        <v>22.6205</v>
      </c>
    </row>
    <row r="45" spans="2:6" ht="13.5" thickBot="1">
      <c r="B45" s="46" t="s">
        <v>8</v>
      </c>
      <c r="C45" s="87" t="s">
        <v>53</v>
      </c>
      <c r="D45" s="181">
        <v>22.620480000000001</v>
      </c>
      <c r="E45" s="310">
        <v>22.620480000000001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111.4</v>
      </c>
      <c r="E47" s="312">
        <v>126.11</v>
      </c>
    </row>
    <row r="48" spans="2:6">
      <c r="B48" s="44" t="s">
        <v>8</v>
      </c>
      <c r="C48" s="86" t="s">
        <v>55</v>
      </c>
      <c r="D48" s="180">
        <v>113.61</v>
      </c>
      <c r="E48" s="318">
        <v>123.33</v>
      </c>
    </row>
    <row r="49" spans="2:5">
      <c r="B49" s="44" t="s">
        <v>10</v>
      </c>
      <c r="C49" s="86" t="s">
        <v>56</v>
      </c>
      <c r="D49" s="180">
        <v>127.97</v>
      </c>
      <c r="E49" s="318">
        <v>147.38999999999999</v>
      </c>
    </row>
    <row r="50" spans="2:5" ht="13.5" thickBot="1">
      <c r="B50" s="46" t="s">
        <v>12</v>
      </c>
      <c r="C50" s="87" t="s">
        <v>53</v>
      </c>
      <c r="D50" s="181">
        <v>126.11</v>
      </c>
      <c r="E50" s="314">
        <v>146.04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3303.49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3303.49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3303.49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3303.49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999999999999995" right="0.75" top="0.6" bottom="0.49" header="0.5" footer="0.5"/>
  <pageSetup paperSize="9" scale="70" orientation="portrait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J28" sqref="J28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5.5703125" style="77" customWidth="1"/>
    <col min="7" max="7" width="1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166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216315.29</v>
      </c>
      <c r="E9" s="27">
        <f>E10+E11+E12+E13</f>
        <v>1224898.02</v>
      </c>
    </row>
    <row r="10" spans="2:5">
      <c r="B10" s="15" t="s">
        <v>6</v>
      </c>
      <c r="C10" s="155" t="s">
        <v>7</v>
      </c>
      <c r="D10" s="17">
        <v>216315.29</v>
      </c>
      <c r="E10" s="300">
        <v>1224898.02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216315.29</v>
      </c>
      <c r="E20" s="138">
        <f>E9-E16</f>
        <v>1224898.02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13663.05</v>
      </c>
      <c r="E24" s="27">
        <f>D20</f>
        <v>216315.29</v>
      </c>
    </row>
    <row r="25" spans="2:7">
      <c r="B25" s="25" t="s">
        <v>26</v>
      </c>
      <c r="C25" s="26" t="s">
        <v>27</v>
      </c>
      <c r="D25" s="166">
        <v>202142.44</v>
      </c>
      <c r="E25" s="228">
        <v>988180.16999999993</v>
      </c>
      <c r="F25" s="90"/>
    </row>
    <row r="26" spans="2:7">
      <c r="B26" s="28" t="s">
        <v>28</v>
      </c>
      <c r="C26" s="29" t="s">
        <v>29</v>
      </c>
      <c r="D26" s="168">
        <v>204590.73</v>
      </c>
      <c r="E26" s="229">
        <v>1072262.6099999999</v>
      </c>
    </row>
    <row r="27" spans="2:7">
      <c r="B27" s="30" t="s">
        <v>6</v>
      </c>
      <c r="C27" s="16" t="s">
        <v>30</v>
      </c>
      <c r="D27" s="169">
        <v>202917.64</v>
      </c>
      <c r="E27" s="230">
        <v>821514.48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>
        <v>1673.09</v>
      </c>
      <c r="E29" s="230">
        <v>250748.13</v>
      </c>
    </row>
    <row r="30" spans="2:7">
      <c r="B30" s="28" t="s">
        <v>33</v>
      </c>
      <c r="C30" s="31" t="s">
        <v>34</v>
      </c>
      <c r="D30" s="168">
        <v>2448.29</v>
      </c>
      <c r="E30" s="229">
        <v>84082.44</v>
      </c>
    </row>
    <row r="31" spans="2:7">
      <c r="B31" s="30" t="s">
        <v>6</v>
      </c>
      <c r="C31" s="16" t="s">
        <v>35</v>
      </c>
      <c r="D31" s="169"/>
      <c r="E31" s="230">
        <v>40559.93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162.37</v>
      </c>
      <c r="E33" s="230">
        <v>243.41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770.08</v>
      </c>
      <c r="E35" s="230">
        <v>5552.7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1515.84</v>
      </c>
      <c r="E37" s="230">
        <v>37726.400000000001</v>
      </c>
    </row>
    <row r="38" spans="2:6">
      <c r="B38" s="25" t="s">
        <v>45</v>
      </c>
      <c r="C38" s="26" t="s">
        <v>46</v>
      </c>
      <c r="D38" s="166">
        <v>509.8</v>
      </c>
      <c r="E38" s="27">
        <v>20402.560000000001</v>
      </c>
    </row>
    <row r="39" spans="2:6" ht="13.5" thickBot="1">
      <c r="B39" s="34" t="s">
        <v>47</v>
      </c>
      <c r="C39" s="35" t="s">
        <v>48</v>
      </c>
      <c r="D39" s="170">
        <v>216315.28999999998</v>
      </c>
      <c r="E39" s="217">
        <f>E24+E25+E38</f>
        <v>1224898.02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52.204900000000002</v>
      </c>
      <c r="E44" s="299">
        <v>819.93510000000003</v>
      </c>
    </row>
    <row r="45" spans="2:6" ht="13.5" thickBot="1">
      <c r="B45" s="46" t="s">
        <v>8</v>
      </c>
      <c r="C45" s="87" t="s">
        <v>53</v>
      </c>
      <c r="D45" s="181">
        <v>819.93514000000005</v>
      </c>
      <c r="E45" s="310">
        <v>4330.86312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261.72000000000003</v>
      </c>
      <c r="E47" s="312">
        <v>263.82</v>
      </c>
    </row>
    <row r="48" spans="2:6">
      <c r="B48" s="44" t="s">
        <v>8</v>
      </c>
      <c r="C48" s="86" t="s">
        <v>55</v>
      </c>
      <c r="D48" s="180">
        <v>255.25</v>
      </c>
      <c r="E48" s="318">
        <v>260.08999999999997</v>
      </c>
    </row>
    <row r="49" spans="2:5">
      <c r="B49" s="44" t="s">
        <v>10</v>
      </c>
      <c r="C49" s="86" t="s">
        <v>56</v>
      </c>
      <c r="D49" s="180">
        <v>269.94</v>
      </c>
      <c r="E49" s="318">
        <v>284.39999999999998</v>
      </c>
    </row>
    <row r="50" spans="2:5" ht="13.5" thickBot="1">
      <c r="B50" s="46" t="s">
        <v>12</v>
      </c>
      <c r="C50" s="87" t="s">
        <v>53</v>
      </c>
      <c r="D50" s="181">
        <v>263.82</v>
      </c>
      <c r="E50" s="314">
        <v>282.83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1224898.02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1224898.02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1224898.02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1224898.02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999999999999995" right="0.75" top="0.55000000000000004" bottom="0.45" header="0.5" footer="0.5"/>
  <pageSetup paperSize="9" scale="70" orientation="portrait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J32" sqref="J32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5.5703125" style="77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167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2177498.48</v>
      </c>
      <c r="E9" s="27">
        <f>E10+E11+E12+E13</f>
        <v>3208631.2</v>
      </c>
    </row>
    <row r="10" spans="2:5">
      <c r="B10" s="15" t="s">
        <v>6</v>
      </c>
      <c r="C10" s="155" t="s">
        <v>7</v>
      </c>
      <c r="D10" s="17">
        <v>2177498.48</v>
      </c>
      <c r="E10" s="300">
        <v>3208631.2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2177498.48</v>
      </c>
      <c r="E20" s="138">
        <f>E9-E16</f>
        <v>3208631.2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2026.19</v>
      </c>
      <c r="E24" s="27">
        <f>D20</f>
        <v>2177498.48</v>
      </c>
    </row>
    <row r="25" spans="2:7">
      <c r="B25" s="25" t="s">
        <v>26</v>
      </c>
      <c r="C25" s="26" t="s">
        <v>27</v>
      </c>
      <c r="D25" s="166">
        <v>2221612.0499999998</v>
      </c>
      <c r="E25" s="228">
        <v>922336.11999999988</v>
      </c>
      <c r="F25" s="90"/>
    </row>
    <row r="26" spans="2:7">
      <c r="B26" s="28" t="s">
        <v>28</v>
      </c>
      <c r="C26" s="29" t="s">
        <v>29</v>
      </c>
      <c r="D26" s="168">
        <v>2227274.4500000002</v>
      </c>
      <c r="E26" s="229">
        <v>1350358.42</v>
      </c>
      <c r="F26" s="90"/>
    </row>
    <row r="27" spans="2:7">
      <c r="B27" s="30" t="s">
        <v>6</v>
      </c>
      <c r="C27" s="16" t="s">
        <v>30</v>
      </c>
      <c r="D27" s="169">
        <v>2223686.21</v>
      </c>
      <c r="E27" s="230">
        <v>1321910.52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>
        <v>3588.24</v>
      </c>
      <c r="E29" s="230">
        <v>28447.899999999998</v>
      </c>
      <c r="G29" s="154"/>
    </row>
    <row r="30" spans="2:7">
      <c r="B30" s="28" t="s">
        <v>33</v>
      </c>
      <c r="C30" s="31" t="s">
        <v>34</v>
      </c>
      <c r="D30" s="168">
        <v>5662.4</v>
      </c>
      <c r="E30" s="229">
        <v>428022.3</v>
      </c>
    </row>
    <row r="31" spans="2:7">
      <c r="B31" s="30" t="s">
        <v>6</v>
      </c>
      <c r="C31" s="16" t="s">
        <v>35</v>
      </c>
      <c r="D31" s="169"/>
      <c r="E31" s="230">
        <v>60974.98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-33.369999999999997</v>
      </c>
      <c r="E33" s="230">
        <v>713.72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4406.6099999999997</v>
      </c>
      <c r="E35" s="230">
        <v>50692.86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1289.1600000000001</v>
      </c>
      <c r="E37" s="230">
        <v>315640.74</v>
      </c>
    </row>
    <row r="38" spans="2:6">
      <c r="B38" s="25" t="s">
        <v>45</v>
      </c>
      <c r="C38" s="26" t="s">
        <v>46</v>
      </c>
      <c r="D38" s="166">
        <v>-46139.76</v>
      </c>
      <c r="E38" s="27">
        <v>108796.6</v>
      </c>
    </row>
    <row r="39" spans="2:6" ht="13.5" thickBot="1">
      <c r="B39" s="34" t="s">
        <v>47</v>
      </c>
      <c r="C39" s="35" t="s">
        <v>48</v>
      </c>
      <c r="D39" s="170">
        <v>2177498.48</v>
      </c>
      <c r="E39" s="217">
        <f>E24+E25+E38</f>
        <v>3208631.1999999997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32.680500000000002</v>
      </c>
      <c r="E44" s="299">
        <v>30630.165700000001</v>
      </c>
    </row>
    <row r="45" spans="2:6" ht="13.5" thickBot="1">
      <c r="B45" s="46" t="s">
        <v>8</v>
      </c>
      <c r="C45" s="87" t="s">
        <v>53</v>
      </c>
      <c r="D45" s="181">
        <v>30630.165720000001</v>
      </c>
      <c r="E45" s="310">
        <v>43430.308649999999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62</v>
      </c>
      <c r="E47" s="312">
        <v>71.09</v>
      </c>
    </row>
    <row r="48" spans="2:6">
      <c r="B48" s="44" t="s">
        <v>8</v>
      </c>
      <c r="C48" s="86" t="s">
        <v>55</v>
      </c>
      <c r="D48" s="180">
        <v>59.13</v>
      </c>
      <c r="E48" s="318">
        <v>68.78</v>
      </c>
    </row>
    <row r="49" spans="2:5">
      <c r="B49" s="44" t="s">
        <v>10</v>
      </c>
      <c r="C49" s="86" t="s">
        <v>56</v>
      </c>
      <c r="D49" s="180">
        <v>76.42</v>
      </c>
      <c r="E49" s="318">
        <v>78.09</v>
      </c>
    </row>
    <row r="50" spans="2:5" ht="13.5" thickBot="1">
      <c r="B50" s="46" t="s">
        <v>12</v>
      </c>
      <c r="C50" s="87" t="s">
        <v>53</v>
      </c>
      <c r="D50" s="181">
        <v>71.09</v>
      </c>
      <c r="E50" s="314">
        <v>73.88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3208631.2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3208631.2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3208631.2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3208631.2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3" right="0.75" top="0.53" bottom="0.56000000000000005" header="0.5" footer="0.5"/>
  <pageSetup paperSize="9" scale="70" orientation="portrait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workbookViewId="0">
      <selection activeCell="F20" sqref="F20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5" bestFit="1" customWidth="1"/>
  </cols>
  <sheetData>
    <row r="1" spans="2:6" ht="13.5" thickBot="1">
      <c r="B1" s="1"/>
      <c r="C1" s="1"/>
      <c r="D1" s="2"/>
      <c r="E1" s="2"/>
    </row>
    <row r="2" spans="2:6" ht="15.75">
      <c r="B2" s="331" t="s">
        <v>0</v>
      </c>
      <c r="C2" s="332"/>
      <c r="D2" s="332"/>
      <c r="E2" s="333"/>
    </row>
    <row r="3" spans="2:6" ht="15">
      <c r="B3" s="334" t="s">
        <v>137</v>
      </c>
      <c r="C3" s="335"/>
      <c r="D3" s="335"/>
      <c r="E3" s="336"/>
    </row>
    <row r="4" spans="2:6" ht="15.75">
      <c r="B4" s="337" t="s">
        <v>1</v>
      </c>
      <c r="C4" s="338"/>
      <c r="D4" s="338"/>
      <c r="E4" s="339"/>
    </row>
    <row r="5" spans="2:6" ht="21" thickBot="1">
      <c r="B5" s="340" t="s">
        <v>168</v>
      </c>
      <c r="C5" s="341"/>
      <c r="D5" s="341"/>
      <c r="E5" s="342"/>
      <c r="F5" s="293"/>
    </row>
    <row r="6" spans="2:6" ht="13.5" thickBot="1">
      <c r="B6" s="3"/>
      <c r="C6" s="3"/>
      <c r="D6" s="2"/>
      <c r="E6" s="4"/>
    </row>
    <row r="7" spans="2:6" ht="16.5" thickBot="1">
      <c r="B7" s="5"/>
      <c r="C7" s="6" t="s">
        <v>2</v>
      </c>
      <c r="D7" s="7"/>
      <c r="E7" s="8"/>
    </row>
    <row r="8" spans="2:6" ht="13.5" thickBot="1">
      <c r="B8" s="9"/>
      <c r="C8" s="10" t="s">
        <v>3</v>
      </c>
      <c r="D8" s="11" t="s">
        <v>127</v>
      </c>
      <c r="E8" s="12" t="s">
        <v>136</v>
      </c>
    </row>
    <row r="9" spans="2:6">
      <c r="B9" s="13" t="s">
        <v>4</v>
      </c>
      <c r="C9" s="14" t="s">
        <v>5</v>
      </c>
      <c r="D9" s="157"/>
      <c r="E9" s="27">
        <f>E10+E11+E12+E13</f>
        <v>1455131.88</v>
      </c>
    </row>
    <row r="10" spans="2:6">
      <c r="B10" s="15" t="s">
        <v>6</v>
      </c>
      <c r="C10" s="155" t="s">
        <v>7</v>
      </c>
      <c r="D10" s="17"/>
      <c r="E10" s="300">
        <v>1455131.88</v>
      </c>
    </row>
    <row r="11" spans="2:6">
      <c r="B11" s="15" t="s">
        <v>8</v>
      </c>
      <c r="C11" s="155" t="s">
        <v>9</v>
      </c>
      <c r="D11" s="17"/>
      <c r="E11" s="300"/>
    </row>
    <row r="12" spans="2:6" ht="25.5">
      <c r="B12" s="15" t="s">
        <v>10</v>
      </c>
      <c r="C12" s="155" t="s">
        <v>11</v>
      </c>
      <c r="D12" s="17"/>
      <c r="E12" s="300"/>
    </row>
    <row r="13" spans="2:6">
      <c r="B13" s="15" t="s">
        <v>12</v>
      </c>
      <c r="C13" s="155" t="s">
        <v>13</v>
      </c>
      <c r="D13" s="17"/>
      <c r="E13" s="300"/>
    </row>
    <row r="14" spans="2:6">
      <c r="B14" s="15" t="s">
        <v>14</v>
      </c>
      <c r="C14" s="155" t="s">
        <v>15</v>
      </c>
      <c r="D14" s="17"/>
      <c r="E14" s="300"/>
    </row>
    <row r="15" spans="2:6" ht="13.5" thickBot="1">
      <c r="B15" s="15" t="s">
        <v>16</v>
      </c>
      <c r="C15" s="155" t="s">
        <v>17</v>
      </c>
      <c r="D15" s="17"/>
      <c r="E15" s="300"/>
    </row>
    <row r="16" spans="2:6">
      <c r="B16" s="13" t="s">
        <v>18</v>
      </c>
      <c r="C16" s="14" t="s">
        <v>19</v>
      </c>
      <c r="D16" s="157"/>
      <c r="E16" s="27"/>
    </row>
    <row r="17" spans="2:6">
      <c r="B17" s="15" t="s">
        <v>6</v>
      </c>
      <c r="C17" s="155" t="s">
        <v>15</v>
      </c>
      <c r="D17" s="83"/>
      <c r="E17" s="303"/>
    </row>
    <row r="18" spans="2:6" ht="25.5">
      <c r="B18" s="15" t="s">
        <v>8</v>
      </c>
      <c r="C18" s="155" t="s">
        <v>20</v>
      </c>
      <c r="D18" s="17"/>
      <c r="E18" s="300"/>
    </row>
    <row r="19" spans="2:6" ht="13.5" thickBot="1">
      <c r="B19" s="19" t="s">
        <v>10</v>
      </c>
      <c r="C19" s="156" t="s">
        <v>21</v>
      </c>
      <c r="D19" s="18"/>
      <c r="E19" s="304"/>
    </row>
    <row r="20" spans="2:6" ht="13.5" thickBot="1">
      <c r="B20" s="327" t="s">
        <v>22</v>
      </c>
      <c r="C20" s="328"/>
      <c r="D20" s="20"/>
      <c r="E20" s="138">
        <f>E9-E16</f>
        <v>1455131.88</v>
      </c>
      <c r="F20" s="154"/>
    </row>
    <row r="21" spans="2:6" ht="13.5" thickBot="1">
      <c r="B21" s="3"/>
      <c r="C21" s="21"/>
      <c r="D21" s="22"/>
      <c r="E21" s="22"/>
      <c r="F21" s="154"/>
    </row>
    <row r="22" spans="2:6" ht="16.5" thickBot="1">
      <c r="B22" s="5"/>
      <c r="C22" s="6" t="s">
        <v>23</v>
      </c>
      <c r="D22" s="23"/>
      <c r="E22" s="24"/>
    </row>
    <row r="23" spans="2:6" ht="13.5" thickBot="1">
      <c r="B23" s="9"/>
      <c r="C23" s="10" t="s">
        <v>3</v>
      </c>
      <c r="D23" s="164" t="s">
        <v>127</v>
      </c>
      <c r="E23" s="81" t="s">
        <v>136</v>
      </c>
    </row>
    <row r="24" spans="2:6" ht="13.5" thickBot="1">
      <c r="B24" s="25" t="s">
        <v>24</v>
      </c>
      <c r="C24" s="26" t="s">
        <v>25</v>
      </c>
      <c r="D24" s="166"/>
      <c r="E24" s="27"/>
    </row>
    <row r="25" spans="2:6">
      <c r="B25" s="25" t="s">
        <v>26</v>
      </c>
      <c r="C25" s="26" t="s">
        <v>27</v>
      </c>
      <c r="D25" s="166"/>
      <c r="E25" s="228">
        <v>1420161.96</v>
      </c>
      <c r="F25" s="154"/>
    </row>
    <row r="26" spans="2:6">
      <c r="B26" s="28" t="s">
        <v>28</v>
      </c>
      <c r="C26" s="29" t="s">
        <v>29</v>
      </c>
      <c r="D26" s="168"/>
      <c r="E26" s="229">
        <v>1712743.85</v>
      </c>
    </row>
    <row r="27" spans="2:6">
      <c r="B27" s="30" t="s">
        <v>6</v>
      </c>
      <c r="C27" s="16" t="s">
        <v>30</v>
      </c>
      <c r="D27" s="169"/>
      <c r="E27" s="230">
        <v>1573575</v>
      </c>
    </row>
    <row r="28" spans="2:6">
      <c r="B28" s="30" t="s">
        <v>8</v>
      </c>
      <c r="C28" s="16" t="s">
        <v>31</v>
      </c>
      <c r="D28" s="169"/>
      <c r="E28" s="230"/>
    </row>
    <row r="29" spans="2:6">
      <c r="B29" s="30" t="s">
        <v>10</v>
      </c>
      <c r="C29" s="16" t="s">
        <v>32</v>
      </c>
      <c r="D29" s="169"/>
      <c r="E29" s="230">
        <v>139168.85</v>
      </c>
    </row>
    <row r="30" spans="2:6">
      <c r="B30" s="28" t="s">
        <v>33</v>
      </c>
      <c r="C30" s="31" t="s">
        <v>34</v>
      </c>
      <c r="D30" s="168"/>
      <c r="E30" s="229">
        <v>292581.89</v>
      </c>
    </row>
    <row r="31" spans="2:6">
      <c r="B31" s="30" t="s">
        <v>6</v>
      </c>
      <c r="C31" s="16" t="s">
        <v>35</v>
      </c>
      <c r="D31" s="169"/>
      <c r="E31" s="230"/>
    </row>
    <row r="32" spans="2:6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260.88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4647.6400000000003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287673.37</v>
      </c>
    </row>
    <row r="38" spans="2:6">
      <c r="B38" s="25" t="s">
        <v>45</v>
      </c>
      <c r="C38" s="26" t="s">
        <v>46</v>
      </c>
      <c r="D38" s="166"/>
      <c r="E38" s="27">
        <v>34969.919999999998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1455131.88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/>
    </row>
    <row r="45" spans="2:6" ht="13.5" thickBot="1">
      <c r="B45" s="46" t="s">
        <v>8</v>
      </c>
      <c r="C45" s="87" t="s">
        <v>53</v>
      </c>
      <c r="D45" s="181"/>
      <c r="E45" s="310">
        <v>8270.1442299999999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152.29</v>
      </c>
    </row>
    <row r="49" spans="2:5">
      <c r="B49" s="44" t="s">
        <v>10</v>
      </c>
      <c r="C49" s="86" t="s">
        <v>56</v>
      </c>
      <c r="D49" s="180"/>
      <c r="E49" s="318">
        <v>176.17</v>
      </c>
    </row>
    <row r="50" spans="2:5" ht="13.5" thickBot="1">
      <c r="B50" s="46" t="s">
        <v>12</v>
      </c>
      <c r="C50" s="87" t="s">
        <v>53</v>
      </c>
      <c r="D50" s="181"/>
      <c r="E50" s="314">
        <v>175.95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1455131.88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1455131.88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1455131.88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1455131.88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F20" sqref="F20:G25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169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8869.49</v>
      </c>
      <c r="E9" s="27">
        <f>E10+E11+E12+E13</f>
        <v>151396.76999999999</v>
      </c>
    </row>
    <row r="10" spans="2:5">
      <c r="B10" s="15" t="s">
        <v>6</v>
      </c>
      <c r="C10" s="155" t="s">
        <v>7</v>
      </c>
      <c r="D10" s="17">
        <v>8869.49</v>
      </c>
      <c r="E10" s="300">
        <v>151396.76999999999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8869.49</v>
      </c>
      <c r="E20" s="138">
        <f>E9-E16</f>
        <v>151396.76999999999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3116.43</v>
      </c>
      <c r="E24" s="27">
        <f>D20</f>
        <v>8869.49</v>
      </c>
    </row>
    <row r="25" spans="2:7">
      <c r="B25" s="25" t="s">
        <v>26</v>
      </c>
      <c r="C25" s="26" t="s">
        <v>27</v>
      </c>
      <c r="D25" s="166">
        <v>6250.49</v>
      </c>
      <c r="E25" s="228">
        <v>135593.72</v>
      </c>
      <c r="F25" s="90"/>
      <c r="G25" s="154"/>
    </row>
    <row r="26" spans="2:7">
      <c r="B26" s="28" t="s">
        <v>28</v>
      </c>
      <c r="C26" s="29" t="s">
        <v>29</v>
      </c>
      <c r="D26" s="168">
        <v>7687.62</v>
      </c>
      <c r="E26" s="229">
        <v>137359.60999999999</v>
      </c>
      <c r="F26" s="90"/>
    </row>
    <row r="27" spans="2:7">
      <c r="B27" s="30" t="s">
        <v>6</v>
      </c>
      <c r="C27" s="16" t="s">
        <v>30</v>
      </c>
      <c r="D27" s="169">
        <v>180</v>
      </c>
      <c r="E27" s="230">
        <v>108112.52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>
        <v>7507.62</v>
      </c>
      <c r="E29" s="230">
        <v>29247.09</v>
      </c>
      <c r="G29" s="154"/>
    </row>
    <row r="30" spans="2:7">
      <c r="B30" s="28" t="s">
        <v>33</v>
      </c>
      <c r="C30" s="31" t="s">
        <v>34</v>
      </c>
      <c r="D30" s="168">
        <v>1437.13</v>
      </c>
      <c r="E30" s="229">
        <v>1765.89</v>
      </c>
    </row>
    <row r="31" spans="2:7">
      <c r="B31" s="30" t="s">
        <v>6</v>
      </c>
      <c r="C31" s="16" t="s">
        <v>35</v>
      </c>
      <c r="D31" s="169"/>
      <c r="E31" s="230">
        <v>158.58000000000001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41.44</v>
      </c>
      <c r="E33" s="230">
        <v>179.13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94.05</v>
      </c>
      <c r="E35" s="230">
        <v>1422.43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1301.6400000000001</v>
      </c>
      <c r="E37" s="230">
        <v>5.75</v>
      </c>
    </row>
    <row r="38" spans="2:6">
      <c r="B38" s="25" t="s">
        <v>45</v>
      </c>
      <c r="C38" s="26" t="s">
        <v>46</v>
      </c>
      <c r="D38" s="166">
        <v>-497.43</v>
      </c>
      <c r="E38" s="27">
        <v>6933.56</v>
      </c>
    </row>
    <row r="39" spans="2:6" ht="13.5" thickBot="1">
      <c r="B39" s="34" t="s">
        <v>47</v>
      </c>
      <c r="C39" s="35" t="s">
        <v>48</v>
      </c>
      <c r="D39" s="170">
        <v>8869.49</v>
      </c>
      <c r="E39" s="217">
        <f>E24+E25+E38</f>
        <v>151396.76999999999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50.039000000000001</v>
      </c>
      <c r="E44" s="299">
        <v>150.38140000000001</v>
      </c>
    </row>
    <row r="45" spans="2:6" ht="13.5" thickBot="1">
      <c r="B45" s="46" t="s">
        <v>8</v>
      </c>
      <c r="C45" s="87" t="s">
        <v>53</v>
      </c>
      <c r="D45" s="181">
        <v>150.38136</v>
      </c>
      <c r="E45" s="310">
        <v>2176.8047200000001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62.28</v>
      </c>
      <c r="E47" s="312">
        <v>58.98</v>
      </c>
    </row>
    <row r="48" spans="2:6">
      <c r="B48" s="44" t="s">
        <v>8</v>
      </c>
      <c r="C48" s="86" t="s">
        <v>55</v>
      </c>
      <c r="D48" s="180">
        <v>57.56</v>
      </c>
      <c r="E48" s="318">
        <v>55.16</v>
      </c>
    </row>
    <row r="49" spans="2:5">
      <c r="B49" s="44" t="s">
        <v>10</v>
      </c>
      <c r="C49" s="86" t="s">
        <v>56</v>
      </c>
      <c r="D49" s="180">
        <v>69.040000000000006</v>
      </c>
      <c r="E49" s="318">
        <v>71.569999999999993</v>
      </c>
    </row>
    <row r="50" spans="2:5" ht="13.5" thickBot="1">
      <c r="B50" s="46" t="s">
        <v>12</v>
      </c>
      <c r="C50" s="87" t="s">
        <v>53</v>
      </c>
      <c r="D50" s="181">
        <v>58.98</v>
      </c>
      <c r="E50" s="314">
        <v>69.55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151396.76999999999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151396.76999999999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151396.76999999999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151396.76999999999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4" right="0.75" top="0.56000000000000005" bottom="0.55000000000000004" header="0.5" footer="0.5"/>
  <pageSetup paperSize="9" scale="7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H51" sqref="H51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7" width="12.7109375" bestFit="1" customWidth="1"/>
    <col min="8" max="8" width="12.570312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111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38928546.729999997</v>
      </c>
      <c r="E9" s="27">
        <f>E10+E11+E12+E13</f>
        <v>37343996.810000002</v>
      </c>
    </row>
    <row r="10" spans="2:5">
      <c r="B10" s="15" t="s">
        <v>6</v>
      </c>
      <c r="C10" s="155" t="s">
        <v>7</v>
      </c>
      <c r="D10" s="17">
        <v>38710956.329999998</v>
      </c>
      <c r="E10" s="300">
        <f>37044868.5+153683.4</f>
        <v>37198551.899999999</v>
      </c>
    </row>
    <row r="11" spans="2:5">
      <c r="B11" s="15" t="s">
        <v>8</v>
      </c>
      <c r="C11" s="155" t="s">
        <v>9</v>
      </c>
      <c r="D11" s="17">
        <v>125.96</v>
      </c>
      <c r="E11" s="300">
        <v>4.42</v>
      </c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>
        <f>D14</f>
        <v>217464.44</v>
      </c>
      <c r="E13" s="300">
        <f>E14</f>
        <v>145440.49</v>
      </c>
    </row>
    <row r="14" spans="2:5">
      <c r="B14" s="15" t="s">
        <v>14</v>
      </c>
      <c r="C14" s="155" t="s">
        <v>15</v>
      </c>
      <c r="D14" s="17">
        <v>217464.44</v>
      </c>
      <c r="E14" s="300">
        <v>145440.49</v>
      </c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D17+D18+D19</f>
        <v>75625.009999999995</v>
      </c>
      <c r="E16" s="27">
        <f>E17+E18+E19</f>
        <v>72303.12</v>
      </c>
    </row>
    <row r="17" spans="2:8">
      <c r="B17" s="15" t="s">
        <v>6</v>
      </c>
      <c r="C17" s="155" t="s">
        <v>15</v>
      </c>
      <c r="D17" s="83">
        <v>75625.009999999995</v>
      </c>
      <c r="E17" s="303">
        <v>72303.12</v>
      </c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38852921.719999999</v>
      </c>
      <c r="E20" s="138">
        <f>E9-E16</f>
        <v>37271693.690000005</v>
      </c>
      <c r="F20" s="154"/>
    </row>
    <row r="21" spans="2:8" ht="13.5" thickBot="1">
      <c r="B21" s="3"/>
      <c r="C21" s="21"/>
      <c r="D21" s="22"/>
      <c r="E21" s="22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64" t="s">
        <v>127</v>
      </c>
      <c r="E23" s="81" t="s">
        <v>136</v>
      </c>
    </row>
    <row r="24" spans="2:8" ht="13.5" thickBot="1">
      <c r="B24" s="25" t="s">
        <v>24</v>
      </c>
      <c r="C24" s="26" t="s">
        <v>25</v>
      </c>
      <c r="D24" s="166">
        <v>29747447.66</v>
      </c>
      <c r="E24" s="27">
        <f>D20</f>
        <v>38852921.719999999</v>
      </c>
    </row>
    <row r="25" spans="2:8">
      <c r="B25" s="25" t="s">
        <v>26</v>
      </c>
      <c r="C25" s="26" t="s">
        <v>27</v>
      </c>
      <c r="D25" s="166">
        <v>6985909.3600000003</v>
      </c>
      <c r="E25" s="228">
        <v>750698.69000000134</v>
      </c>
      <c r="F25" s="210"/>
      <c r="G25" s="210"/>
      <c r="H25" s="210"/>
    </row>
    <row r="26" spans="2:8">
      <c r="B26" s="28" t="s">
        <v>28</v>
      </c>
      <c r="C26" s="29" t="s">
        <v>29</v>
      </c>
      <c r="D26" s="168">
        <v>18608267.25</v>
      </c>
      <c r="E26" s="229">
        <v>13135560.27</v>
      </c>
      <c r="F26" s="210"/>
      <c r="G26" s="210"/>
      <c r="H26" s="210"/>
    </row>
    <row r="27" spans="2:8">
      <c r="B27" s="30" t="s">
        <v>6</v>
      </c>
      <c r="C27" s="16" t="s">
        <v>30</v>
      </c>
      <c r="D27" s="169">
        <v>13951537.369999999</v>
      </c>
      <c r="E27" s="230">
        <v>12391931.59</v>
      </c>
      <c r="F27" s="210"/>
      <c r="G27" s="210"/>
      <c r="H27" s="210"/>
    </row>
    <row r="28" spans="2:8">
      <c r="B28" s="30" t="s">
        <v>8</v>
      </c>
      <c r="C28" s="16" t="s">
        <v>31</v>
      </c>
      <c r="D28" s="169"/>
      <c r="E28" s="230"/>
      <c r="F28" s="210"/>
      <c r="G28" s="210"/>
      <c r="H28" s="210"/>
    </row>
    <row r="29" spans="2:8">
      <c r="B29" s="30" t="s">
        <v>10</v>
      </c>
      <c r="C29" s="16" t="s">
        <v>32</v>
      </c>
      <c r="D29" s="169">
        <v>4656729.88</v>
      </c>
      <c r="E29" s="230">
        <v>743628.67999999993</v>
      </c>
      <c r="F29" s="210"/>
      <c r="G29" s="210"/>
      <c r="H29" s="210"/>
    </row>
    <row r="30" spans="2:8">
      <c r="B30" s="28" t="s">
        <v>33</v>
      </c>
      <c r="C30" s="31" t="s">
        <v>34</v>
      </c>
      <c r="D30" s="168">
        <v>11622357.890000001</v>
      </c>
      <c r="E30" s="229">
        <v>12384861.579999998</v>
      </c>
      <c r="F30" s="210"/>
      <c r="G30" s="210"/>
      <c r="H30" s="210"/>
    </row>
    <row r="31" spans="2:8">
      <c r="B31" s="30" t="s">
        <v>6</v>
      </c>
      <c r="C31" s="16" t="s">
        <v>35</v>
      </c>
      <c r="D31" s="169">
        <v>4251800.6499999994</v>
      </c>
      <c r="E31" s="230">
        <v>6795773.9500000002</v>
      </c>
      <c r="F31" s="210"/>
      <c r="G31" s="210"/>
      <c r="H31" s="210"/>
    </row>
    <row r="32" spans="2:8">
      <c r="B32" s="30" t="s">
        <v>8</v>
      </c>
      <c r="C32" s="16" t="s">
        <v>36</v>
      </c>
      <c r="D32" s="169"/>
      <c r="E32" s="230"/>
      <c r="F32" s="210"/>
      <c r="G32" s="210"/>
      <c r="H32" s="210"/>
    </row>
    <row r="33" spans="2:8">
      <c r="B33" s="30" t="s">
        <v>10</v>
      </c>
      <c r="C33" s="16" t="s">
        <v>37</v>
      </c>
      <c r="D33" s="169">
        <v>3262027.09</v>
      </c>
      <c r="E33" s="230">
        <v>2543204.29</v>
      </c>
      <c r="F33" s="210"/>
      <c r="G33" s="210"/>
      <c r="H33" s="210"/>
    </row>
    <row r="34" spans="2:8">
      <c r="B34" s="30" t="s">
        <v>12</v>
      </c>
      <c r="C34" s="16" t="s">
        <v>38</v>
      </c>
      <c r="D34" s="169"/>
      <c r="E34" s="230"/>
      <c r="F34" s="210"/>
      <c r="G34" s="210"/>
      <c r="H34" s="210"/>
    </row>
    <row r="35" spans="2:8" ht="25.5">
      <c r="B35" s="30" t="s">
        <v>39</v>
      </c>
      <c r="C35" s="16" t="s">
        <v>40</v>
      </c>
      <c r="D35" s="169"/>
      <c r="E35" s="230"/>
      <c r="F35" s="210"/>
      <c r="G35" s="210"/>
      <c r="H35" s="210"/>
    </row>
    <row r="36" spans="2:8">
      <c r="B36" s="30" t="s">
        <v>41</v>
      </c>
      <c r="C36" s="16" t="s">
        <v>42</v>
      </c>
      <c r="D36" s="169"/>
      <c r="E36" s="230"/>
      <c r="F36" s="210"/>
      <c r="G36" s="210"/>
      <c r="H36" s="210"/>
    </row>
    <row r="37" spans="2:8" ht="13.5" thickBot="1">
      <c r="B37" s="32" t="s">
        <v>43</v>
      </c>
      <c r="C37" s="33" t="s">
        <v>44</v>
      </c>
      <c r="D37" s="169">
        <v>4108530.15</v>
      </c>
      <c r="E37" s="230">
        <v>3045883.34</v>
      </c>
      <c r="F37" s="210"/>
      <c r="G37" s="210"/>
      <c r="H37" s="210"/>
    </row>
    <row r="38" spans="2:8">
      <c r="B38" s="25" t="s">
        <v>45</v>
      </c>
      <c r="C38" s="26" t="s">
        <v>46</v>
      </c>
      <c r="D38" s="166">
        <v>2119564.7000000002</v>
      </c>
      <c r="E38" s="27">
        <v>-2331926.7200000002</v>
      </c>
    </row>
    <row r="39" spans="2:8" ht="13.5" thickBot="1">
      <c r="B39" s="34" t="s">
        <v>47</v>
      </c>
      <c r="C39" s="35" t="s">
        <v>48</v>
      </c>
      <c r="D39" s="170">
        <v>38852921.720000006</v>
      </c>
      <c r="E39" s="217">
        <f>E24+E25+E38</f>
        <v>37271693.689999998</v>
      </c>
      <c r="F39" s="210"/>
    </row>
    <row r="40" spans="2:8" ht="13.5" thickBot="1">
      <c r="B40" s="36"/>
      <c r="C40" s="37"/>
      <c r="D40" s="177"/>
      <c r="E40" s="38"/>
    </row>
    <row r="41" spans="2:8" ht="16.5" thickBot="1">
      <c r="B41" s="5"/>
      <c r="C41" s="39" t="s">
        <v>49</v>
      </c>
      <c r="D41" s="178"/>
      <c r="E41" s="8"/>
    </row>
    <row r="42" spans="2:8" ht="13.5" thickBot="1">
      <c r="B42" s="9"/>
      <c r="C42" s="40" t="s">
        <v>50</v>
      </c>
      <c r="D42" s="164" t="s">
        <v>127</v>
      </c>
      <c r="E42" s="81" t="s">
        <v>136</v>
      </c>
    </row>
    <row r="43" spans="2:8">
      <c r="B43" s="41" t="s">
        <v>28</v>
      </c>
      <c r="C43" s="85" t="s">
        <v>51</v>
      </c>
      <c r="D43" s="179"/>
      <c r="E43" s="78"/>
    </row>
    <row r="44" spans="2:8">
      <c r="B44" s="44" t="s">
        <v>6</v>
      </c>
      <c r="C44" s="86" t="s">
        <v>52</v>
      </c>
      <c r="D44" s="180">
        <v>3167168.3146000002</v>
      </c>
      <c r="E44" s="299">
        <v>3885766.6880000001</v>
      </c>
    </row>
    <row r="45" spans="2:8" ht="13.5" thickBot="1">
      <c r="B45" s="46" t="s">
        <v>8</v>
      </c>
      <c r="C45" s="87" t="s">
        <v>53</v>
      </c>
      <c r="D45" s="181">
        <v>3885766.6880000001</v>
      </c>
      <c r="E45" s="310">
        <v>3961961.0304</v>
      </c>
    </row>
    <row r="46" spans="2:8">
      <c r="B46" s="41" t="s">
        <v>33</v>
      </c>
      <c r="C46" s="85" t="s">
        <v>54</v>
      </c>
      <c r="D46" s="182"/>
      <c r="E46" s="311"/>
    </row>
    <row r="47" spans="2:8">
      <c r="B47" s="44" t="s">
        <v>6</v>
      </c>
      <c r="C47" s="86" t="s">
        <v>52</v>
      </c>
      <c r="D47" s="180">
        <v>9.3924000000000003</v>
      </c>
      <c r="E47" s="312">
        <v>9.9987999999999992</v>
      </c>
    </row>
    <row r="48" spans="2:8">
      <c r="B48" s="44" t="s">
        <v>8</v>
      </c>
      <c r="C48" s="86" t="s">
        <v>55</v>
      </c>
      <c r="D48" s="180">
        <v>8.7114999999999991</v>
      </c>
      <c r="E48" s="318">
        <v>9.2359000000000009</v>
      </c>
      <c r="H48" s="154"/>
    </row>
    <row r="49" spans="2:5">
      <c r="B49" s="44" t="s">
        <v>10</v>
      </c>
      <c r="C49" s="86" t="s">
        <v>56</v>
      </c>
      <c r="D49" s="180">
        <v>10.633100000000001</v>
      </c>
      <c r="E49" s="318">
        <v>10.347300000000001</v>
      </c>
    </row>
    <row r="50" spans="2:5" ht="13.5" thickBot="1">
      <c r="B50" s="46" t="s">
        <v>12</v>
      </c>
      <c r="C50" s="87" t="s">
        <v>53</v>
      </c>
      <c r="D50" s="181">
        <v>9.9987788349999995</v>
      </c>
      <c r="E50" s="314">
        <v>9.4073852327207401</v>
      </c>
    </row>
    <row r="51" spans="2:5" ht="13.5" thickBot="1">
      <c r="B51" s="36"/>
      <c r="C51" s="37"/>
      <c r="D51" s="183"/>
      <c r="E51" s="38"/>
    </row>
    <row r="52" spans="2:5" ht="16.5" thickBot="1">
      <c r="B52" s="48"/>
      <c r="C52" s="49" t="s">
        <v>57</v>
      </c>
      <c r="D52" s="184"/>
      <c r="E52" s="8"/>
    </row>
    <row r="53" spans="2:5" ht="23.25" thickBot="1">
      <c r="B53" s="329" t="s">
        <v>58</v>
      </c>
      <c r="C53" s="330"/>
      <c r="D53" s="185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186">
        <f>SUM(D55:D66)</f>
        <v>37198551.899999999</v>
      </c>
      <c r="E54" s="55">
        <f>E60+E65</f>
        <v>0.99803760487493942</v>
      </c>
    </row>
    <row r="55" spans="2:5" ht="25.5">
      <c r="B55" s="56" t="s">
        <v>6</v>
      </c>
      <c r="C55" s="57" t="s">
        <v>62</v>
      </c>
      <c r="D55" s="187">
        <v>0</v>
      </c>
      <c r="E55" s="59">
        <v>0</v>
      </c>
    </row>
    <row r="56" spans="2:5" ht="25.5">
      <c r="B56" s="44" t="s">
        <v>8</v>
      </c>
      <c r="C56" s="45" t="s">
        <v>63</v>
      </c>
      <c r="D56" s="188">
        <v>0</v>
      </c>
      <c r="E56" s="61">
        <v>0</v>
      </c>
    </row>
    <row r="57" spans="2:5">
      <c r="B57" s="44" t="s">
        <v>10</v>
      </c>
      <c r="C57" s="45" t="s">
        <v>64</v>
      </c>
      <c r="D57" s="188">
        <v>0</v>
      </c>
      <c r="E57" s="61">
        <v>0</v>
      </c>
    </row>
    <row r="58" spans="2:5">
      <c r="B58" s="44" t="s">
        <v>12</v>
      </c>
      <c r="C58" s="45" t="s">
        <v>65</v>
      </c>
      <c r="D58" s="188">
        <v>0</v>
      </c>
      <c r="E58" s="61">
        <v>0</v>
      </c>
    </row>
    <row r="59" spans="2:5">
      <c r="B59" s="44" t="s">
        <v>39</v>
      </c>
      <c r="C59" s="45" t="s">
        <v>66</v>
      </c>
      <c r="D59" s="188">
        <v>0</v>
      </c>
      <c r="E59" s="61">
        <v>0</v>
      </c>
    </row>
    <row r="60" spans="2:5">
      <c r="B60" s="62" t="s">
        <v>41</v>
      </c>
      <c r="C60" s="63" t="s">
        <v>67</v>
      </c>
      <c r="D60" s="189">
        <v>37044868.5</v>
      </c>
      <c r="E60" s="65">
        <f>D60/E20</f>
        <v>0.99391427736322957</v>
      </c>
    </row>
    <row r="61" spans="2:5" ht="24" customHeight="1">
      <c r="B61" s="62" t="s">
        <v>43</v>
      </c>
      <c r="C61" s="63" t="s">
        <v>68</v>
      </c>
      <c r="D61" s="189">
        <v>0</v>
      </c>
      <c r="E61" s="65">
        <v>0</v>
      </c>
    </row>
    <row r="62" spans="2:5">
      <c r="B62" s="62" t="s">
        <v>69</v>
      </c>
      <c r="C62" s="63" t="s">
        <v>70</v>
      </c>
      <c r="D62" s="189">
        <v>0</v>
      </c>
      <c r="E62" s="65">
        <v>0</v>
      </c>
    </row>
    <row r="63" spans="2:5">
      <c r="B63" s="44" t="s">
        <v>71</v>
      </c>
      <c r="C63" s="45" t="s">
        <v>72</v>
      </c>
      <c r="D63" s="188">
        <v>0</v>
      </c>
      <c r="E63" s="61">
        <v>0</v>
      </c>
    </row>
    <row r="64" spans="2:5">
      <c r="B64" s="44" t="s">
        <v>73</v>
      </c>
      <c r="C64" s="45" t="s">
        <v>74</v>
      </c>
      <c r="D64" s="188">
        <v>0</v>
      </c>
      <c r="E64" s="61">
        <v>0</v>
      </c>
    </row>
    <row r="65" spans="2:5">
      <c r="B65" s="44" t="s">
        <v>75</v>
      </c>
      <c r="C65" s="45" t="s">
        <v>76</v>
      </c>
      <c r="D65" s="188">
        <v>153683.4</v>
      </c>
      <c r="E65" s="61">
        <f>D65/E20</f>
        <v>4.123327511709865E-3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4.42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145440.49</v>
      </c>
      <c r="E69" s="55">
        <f>D69/E20</f>
        <v>3.902170135054036E-3</v>
      </c>
    </row>
    <row r="70" spans="2:5" ht="13.5" thickBot="1">
      <c r="B70" s="41" t="s">
        <v>84</v>
      </c>
      <c r="C70" s="42" t="s">
        <v>85</v>
      </c>
      <c r="D70" s="43">
        <f>E16</f>
        <v>72303.12</v>
      </c>
      <c r="E70" s="55">
        <f>D70/E20</f>
        <v>1.9398935986479982E-3</v>
      </c>
    </row>
    <row r="71" spans="2:5">
      <c r="B71" s="41" t="s">
        <v>86</v>
      </c>
      <c r="C71" s="42" t="s">
        <v>87</v>
      </c>
      <c r="D71" s="43">
        <f>D54+D69+D68-D70</f>
        <v>37271693.690000005</v>
      </c>
      <c r="E71" s="74">
        <f>E54+E69-E70</f>
        <v>0.99999988141134544</v>
      </c>
    </row>
    <row r="72" spans="2:5">
      <c r="B72" s="44" t="s">
        <v>6</v>
      </c>
      <c r="C72" s="45" t="s">
        <v>88</v>
      </c>
      <c r="D72" s="60">
        <f>D71</f>
        <v>37271693.690000005</v>
      </c>
      <c r="E72" s="61">
        <f>E71</f>
        <v>0.99999988141134544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2" right="0.75" top="0.52" bottom="0.47" header="0.5" footer="0.5"/>
  <pageSetup paperSize="9" scale="70" orientation="portrait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H43" sqref="H43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170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2362.7600000000002</v>
      </c>
      <c r="E9" s="27">
        <f>E10+E11+E12+E13</f>
        <v>2307.2399999999998</v>
      </c>
    </row>
    <row r="10" spans="2:5">
      <c r="B10" s="15" t="s">
        <v>6</v>
      </c>
      <c r="C10" s="155" t="s">
        <v>7</v>
      </c>
      <c r="D10" s="17">
        <v>2362.7600000000002</v>
      </c>
      <c r="E10" s="300">
        <v>2307.2399999999998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2362.7600000000002</v>
      </c>
      <c r="E20" s="138">
        <f>E9-E16</f>
        <v>2307.2399999999998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6575.28</v>
      </c>
      <c r="E24" s="27">
        <f>D20</f>
        <v>2362.7600000000002</v>
      </c>
    </row>
    <row r="25" spans="2:7">
      <c r="B25" s="25" t="s">
        <v>26</v>
      </c>
      <c r="C25" s="26" t="s">
        <v>27</v>
      </c>
      <c r="D25" s="166">
        <v>-4142.3900000000003</v>
      </c>
      <c r="E25" s="228">
        <v>36.309999999999995</v>
      </c>
      <c r="F25" s="90"/>
    </row>
    <row r="26" spans="2:7">
      <c r="B26" s="28" t="s">
        <v>28</v>
      </c>
      <c r="C26" s="29" t="s">
        <v>29</v>
      </c>
      <c r="D26" s="168">
        <v>322.89</v>
      </c>
      <c r="E26" s="229">
        <v>100.05</v>
      </c>
    </row>
    <row r="27" spans="2:7">
      <c r="B27" s="30" t="s">
        <v>6</v>
      </c>
      <c r="C27" s="16" t="s">
        <v>30</v>
      </c>
      <c r="D27" s="169">
        <v>214.78</v>
      </c>
      <c r="E27" s="230">
        <v>100.05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>
        <v>108.11</v>
      </c>
      <c r="E29" s="230"/>
    </row>
    <row r="30" spans="2:7">
      <c r="B30" s="28" t="s">
        <v>33</v>
      </c>
      <c r="C30" s="31" t="s">
        <v>34</v>
      </c>
      <c r="D30" s="168">
        <v>4465.28</v>
      </c>
      <c r="E30" s="229">
        <v>63.74</v>
      </c>
    </row>
    <row r="31" spans="2:7">
      <c r="B31" s="30" t="s">
        <v>6</v>
      </c>
      <c r="C31" s="16" t="s">
        <v>35</v>
      </c>
      <c r="D31" s="169">
        <v>3625.93</v>
      </c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14.16</v>
      </c>
      <c r="E33" s="230">
        <v>16.440000000000001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68.599999999999994</v>
      </c>
      <c r="E35" s="230">
        <v>32.869999999999997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756.59</v>
      </c>
      <c r="E37" s="230">
        <v>14.43</v>
      </c>
    </row>
    <row r="38" spans="2:6">
      <c r="B38" s="25" t="s">
        <v>45</v>
      </c>
      <c r="C38" s="26" t="s">
        <v>46</v>
      </c>
      <c r="D38" s="166">
        <v>-70.13</v>
      </c>
      <c r="E38" s="27">
        <v>-91.83</v>
      </c>
    </row>
    <row r="39" spans="2:6" ht="13.5" thickBot="1">
      <c r="B39" s="34" t="s">
        <v>47</v>
      </c>
      <c r="C39" s="35" t="s">
        <v>48</v>
      </c>
      <c r="D39" s="170">
        <v>2362.7599999999993</v>
      </c>
      <c r="E39" s="217">
        <f>E24+E25+E38</f>
        <v>2307.2400000000002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145.1497</v>
      </c>
      <c r="E44" s="299">
        <v>50.25</v>
      </c>
    </row>
    <row r="45" spans="2:6" ht="13.5" thickBot="1">
      <c r="B45" s="46" t="s">
        <v>8</v>
      </c>
      <c r="C45" s="87" t="s">
        <v>53</v>
      </c>
      <c r="D45" s="181">
        <v>50.250039999999998</v>
      </c>
      <c r="E45" s="310">
        <v>51.033810000000003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45.3</v>
      </c>
      <c r="E47" s="312">
        <v>47.02</v>
      </c>
    </row>
    <row r="48" spans="2:6">
      <c r="B48" s="44" t="s">
        <v>8</v>
      </c>
      <c r="C48" s="86" t="s">
        <v>55</v>
      </c>
      <c r="D48" s="180">
        <v>43.09</v>
      </c>
      <c r="E48" s="318">
        <v>42.97</v>
      </c>
    </row>
    <row r="49" spans="2:5">
      <c r="B49" s="44" t="s">
        <v>10</v>
      </c>
      <c r="C49" s="86" t="s">
        <v>56</v>
      </c>
      <c r="D49" s="180">
        <v>52.48</v>
      </c>
      <c r="E49" s="318">
        <v>48.36</v>
      </c>
    </row>
    <row r="50" spans="2:5" ht="13.5" thickBot="1">
      <c r="B50" s="46" t="s">
        <v>12</v>
      </c>
      <c r="C50" s="87" t="s">
        <v>53</v>
      </c>
      <c r="D50" s="181">
        <v>47.02</v>
      </c>
      <c r="E50" s="314">
        <v>45.21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2307.2399999999998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2307.2399999999998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2307.2399999999998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2307.2399999999998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5000000000000004" right="0.75" top="0.55000000000000004" bottom="0.47" header="0.5" footer="0.5"/>
  <pageSetup paperSize="9" scale="70" orientation="portrait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>
  <dimension ref="B1:G78"/>
  <sheetViews>
    <sheetView zoomScaleNormal="100" workbookViewId="0">
      <selection activeCell="J23" sqref="J23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171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825992.89</v>
      </c>
      <c r="E9" s="27">
        <f>E10+E11+E12+E13</f>
        <v>18645677.16</v>
      </c>
    </row>
    <row r="10" spans="2:5">
      <c r="B10" s="15" t="s">
        <v>6</v>
      </c>
      <c r="C10" s="155" t="s">
        <v>7</v>
      </c>
      <c r="D10" s="17">
        <v>825992.89</v>
      </c>
      <c r="E10" s="300">
        <v>18645677.16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825992.89</v>
      </c>
      <c r="E20" s="138">
        <f>E9-E16</f>
        <v>18645677.16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>
        <f>D20</f>
        <v>825992.89</v>
      </c>
    </row>
    <row r="25" spans="2:7">
      <c r="B25" s="25" t="s">
        <v>26</v>
      </c>
      <c r="C25" s="26" t="s">
        <v>27</v>
      </c>
      <c r="D25" s="166">
        <v>820324.47</v>
      </c>
      <c r="E25" s="228">
        <v>18020486.289999999</v>
      </c>
      <c r="F25" s="154"/>
    </row>
    <row r="26" spans="2:7">
      <c r="B26" s="28" t="s">
        <v>28</v>
      </c>
      <c r="C26" s="29" t="s">
        <v>29</v>
      </c>
      <c r="D26" s="168">
        <v>820500</v>
      </c>
      <c r="E26" s="229">
        <v>29420361.57</v>
      </c>
      <c r="F26" s="154"/>
    </row>
    <row r="27" spans="2:7">
      <c r="B27" s="30" t="s">
        <v>6</v>
      </c>
      <c r="C27" s="16" t="s">
        <v>30</v>
      </c>
      <c r="D27" s="169">
        <v>820500</v>
      </c>
      <c r="E27" s="230">
        <v>25443086.84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3977274.73</v>
      </c>
      <c r="F29" s="154"/>
    </row>
    <row r="30" spans="2:7">
      <c r="B30" s="28" t="s">
        <v>33</v>
      </c>
      <c r="C30" s="31" t="s">
        <v>34</v>
      </c>
      <c r="D30" s="168">
        <v>175.53</v>
      </c>
      <c r="E30" s="229">
        <v>11399875.279999999</v>
      </c>
    </row>
    <row r="31" spans="2:7">
      <c r="B31" s="30" t="s">
        <v>6</v>
      </c>
      <c r="C31" s="16" t="s">
        <v>35</v>
      </c>
      <c r="D31" s="169"/>
      <c r="E31" s="230">
        <v>3780775.55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21.86</v>
      </c>
      <c r="E33" s="230">
        <v>4487.8999999999996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153.66999999999999</v>
      </c>
      <c r="E35" s="230">
        <v>319537.25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7295074.5800000001</v>
      </c>
    </row>
    <row r="38" spans="2:6">
      <c r="B38" s="25" t="s">
        <v>45</v>
      </c>
      <c r="C38" s="26" t="s">
        <v>46</v>
      </c>
      <c r="D38" s="166">
        <v>5668.42</v>
      </c>
      <c r="E38" s="27">
        <v>-200802.02</v>
      </c>
    </row>
    <row r="39" spans="2:6" ht="13.5" thickBot="1">
      <c r="B39" s="34" t="s">
        <v>47</v>
      </c>
      <c r="C39" s="35" t="s">
        <v>48</v>
      </c>
      <c r="D39" s="170">
        <v>825992.89</v>
      </c>
      <c r="E39" s="217">
        <f>E24+E25+E38</f>
        <v>18645677.16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>
        <v>5333.8040000000001</v>
      </c>
    </row>
    <row r="45" spans="2:6" ht="13.5" thickBot="1">
      <c r="B45" s="46" t="s">
        <v>8</v>
      </c>
      <c r="C45" s="87" t="s">
        <v>53</v>
      </c>
      <c r="D45" s="181">
        <v>5333.8040000000001</v>
      </c>
      <c r="E45" s="310">
        <v>119088.44067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>
        <v>154.86000000000001</v>
      </c>
    </row>
    <row r="48" spans="2:6">
      <c r="B48" s="44" t="s">
        <v>8</v>
      </c>
      <c r="C48" s="86" t="s">
        <v>55</v>
      </c>
      <c r="D48" s="180">
        <v>143.62</v>
      </c>
      <c r="E48" s="318">
        <v>153.78</v>
      </c>
    </row>
    <row r="49" spans="2:5">
      <c r="B49" s="44" t="s">
        <v>10</v>
      </c>
      <c r="C49" s="86" t="s">
        <v>56</v>
      </c>
      <c r="D49" s="180">
        <v>154.86000000000001</v>
      </c>
      <c r="E49" s="318">
        <v>162.77000000000001</v>
      </c>
    </row>
    <row r="50" spans="2:5" ht="13.5" thickBot="1">
      <c r="B50" s="46" t="s">
        <v>12</v>
      </c>
      <c r="C50" s="87" t="s">
        <v>53</v>
      </c>
      <c r="D50" s="181">
        <v>154.86000000000001</v>
      </c>
      <c r="E50" s="314">
        <v>156.57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18645677.16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18645677.16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18645677.16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18645677.16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J34" sqref="J34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.5703125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172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308720.48</v>
      </c>
      <c r="E9" s="27">
        <f>E10+E11+E12+E13</f>
        <v>13202157.41</v>
      </c>
    </row>
    <row r="10" spans="2:5">
      <c r="B10" s="15" t="s">
        <v>6</v>
      </c>
      <c r="C10" s="155" t="s">
        <v>7</v>
      </c>
      <c r="D10" s="17">
        <v>308720.48</v>
      </c>
      <c r="E10" s="300">
        <v>13202157.41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308720.48</v>
      </c>
      <c r="E20" s="138">
        <f>E9-E16</f>
        <v>13202157.41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>
        <f>D20</f>
        <v>308720.48</v>
      </c>
    </row>
    <row r="25" spans="2:7">
      <c r="B25" s="25" t="s">
        <v>26</v>
      </c>
      <c r="C25" s="26" t="s">
        <v>27</v>
      </c>
      <c r="D25" s="166">
        <v>309801.11</v>
      </c>
      <c r="E25" s="228">
        <v>12192001.949999999</v>
      </c>
    </row>
    <row r="26" spans="2:7">
      <c r="B26" s="28" t="s">
        <v>28</v>
      </c>
      <c r="C26" s="29" t="s">
        <v>29</v>
      </c>
      <c r="D26" s="168">
        <v>310000</v>
      </c>
      <c r="E26" s="229">
        <v>13164696.68</v>
      </c>
    </row>
    <row r="27" spans="2:7">
      <c r="B27" s="30" t="s">
        <v>6</v>
      </c>
      <c r="C27" s="16" t="s">
        <v>30</v>
      </c>
      <c r="D27" s="169">
        <v>310000</v>
      </c>
      <c r="E27" s="230">
        <v>7622325.3300000001</v>
      </c>
      <c r="F27" s="154"/>
    </row>
    <row r="28" spans="2:7">
      <c r="B28" s="30" t="s">
        <v>8</v>
      </c>
      <c r="C28" s="16" t="s">
        <v>31</v>
      </c>
      <c r="D28" s="169"/>
      <c r="E28" s="230"/>
      <c r="F28" s="154"/>
    </row>
    <row r="29" spans="2:7">
      <c r="B29" s="30" t="s">
        <v>10</v>
      </c>
      <c r="C29" s="16" t="s">
        <v>32</v>
      </c>
      <c r="D29" s="169"/>
      <c r="E29" s="230">
        <v>5542371.3500000006</v>
      </c>
    </row>
    <row r="30" spans="2:7">
      <c r="B30" s="28" t="s">
        <v>33</v>
      </c>
      <c r="C30" s="31" t="s">
        <v>34</v>
      </c>
      <c r="D30" s="168">
        <v>198.89</v>
      </c>
      <c r="E30" s="229">
        <v>972694.73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  <c r="F32" s="154"/>
    </row>
    <row r="33" spans="2:6">
      <c r="B33" s="30" t="s">
        <v>10</v>
      </c>
      <c r="C33" s="16" t="s">
        <v>37</v>
      </c>
      <c r="D33" s="169"/>
      <c r="E33" s="230">
        <v>984.24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198.89</v>
      </c>
      <c r="E35" s="230">
        <v>67757.64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903952.85</v>
      </c>
    </row>
    <row r="38" spans="2:6">
      <c r="B38" s="25" t="s">
        <v>45</v>
      </c>
      <c r="C38" s="26" t="s">
        <v>46</v>
      </c>
      <c r="D38" s="166">
        <v>-1080.6300000000001</v>
      </c>
      <c r="E38" s="27">
        <v>701434.98</v>
      </c>
    </row>
    <row r="39" spans="2:6" ht="13.5" thickBot="1">
      <c r="B39" s="34" t="s">
        <v>47</v>
      </c>
      <c r="C39" s="35" t="s">
        <v>48</v>
      </c>
      <c r="D39" s="170">
        <v>308720.48</v>
      </c>
      <c r="E39" s="217">
        <f>E24+E25+E38</f>
        <v>13202157.41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>
        <v>1920.8592000000001</v>
      </c>
    </row>
    <row r="45" spans="2:6" ht="13.5" thickBot="1">
      <c r="B45" s="46" t="s">
        <v>8</v>
      </c>
      <c r="C45" s="87" t="s">
        <v>53</v>
      </c>
      <c r="D45" s="181">
        <v>1920.85916</v>
      </c>
      <c r="E45" s="310">
        <v>70577.127170000007</v>
      </c>
    </row>
    <row r="46" spans="2:6">
      <c r="B46" s="41" t="s">
        <v>33</v>
      </c>
      <c r="C46" s="85" t="s">
        <v>54</v>
      </c>
      <c r="D46" s="182"/>
      <c r="E46" s="82"/>
    </row>
    <row r="47" spans="2:6">
      <c r="B47" s="44" t="s">
        <v>6</v>
      </c>
      <c r="C47" s="86" t="s">
        <v>52</v>
      </c>
      <c r="D47" s="325"/>
      <c r="E47" s="312">
        <v>160.72</v>
      </c>
    </row>
    <row r="48" spans="2:6">
      <c r="B48" s="44" t="s">
        <v>8</v>
      </c>
      <c r="C48" s="86" t="s">
        <v>55</v>
      </c>
      <c r="D48" s="325">
        <v>139.16999999999999</v>
      </c>
      <c r="E48" s="318">
        <v>156.01</v>
      </c>
    </row>
    <row r="49" spans="2:5">
      <c r="B49" s="44" t="s">
        <v>10</v>
      </c>
      <c r="C49" s="86" t="s">
        <v>56</v>
      </c>
      <c r="D49" s="325">
        <v>162.24</v>
      </c>
      <c r="E49" s="318">
        <v>189.11</v>
      </c>
    </row>
    <row r="50" spans="2:5" ht="13.5" thickBot="1">
      <c r="B50" s="46" t="s">
        <v>12</v>
      </c>
      <c r="C50" s="87" t="s">
        <v>53</v>
      </c>
      <c r="D50" s="298">
        <v>160.72</v>
      </c>
      <c r="E50" s="314">
        <v>187.06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13202157.41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13202157.41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13202157.41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13202157.41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F20" sqref="F20:H37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173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471781.15</v>
      </c>
      <c r="E9" s="27">
        <f>E10+E11+E12+E13</f>
        <v>10332593.869999999</v>
      </c>
    </row>
    <row r="10" spans="2:5">
      <c r="B10" s="15" t="s">
        <v>6</v>
      </c>
      <c r="C10" s="155" t="s">
        <v>7</v>
      </c>
      <c r="D10" s="17">
        <v>471781.15</v>
      </c>
      <c r="E10" s="300">
        <v>10332593.869999999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471781.15</v>
      </c>
      <c r="E20" s="138">
        <f>E9-E16</f>
        <v>10332593.869999999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>
        <f>D20</f>
        <v>471781.15</v>
      </c>
    </row>
    <row r="25" spans="2:7">
      <c r="B25" s="25" t="s">
        <v>26</v>
      </c>
      <c r="C25" s="26" t="s">
        <v>27</v>
      </c>
      <c r="D25" s="166">
        <v>466714.19</v>
      </c>
      <c r="E25" s="228">
        <v>10060644.690000001</v>
      </c>
      <c r="F25" s="154"/>
    </row>
    <row r="26" spans="2:7">
      <c r="B26" s="28" t="s">
        <v>28</v>
      </c>
      <c r="C26" s="29" t="s">
        <v>29</v>
      </c>
      <c r="D26" s="168">
        <v>466953.5</v>
      </c>
      <c r="E26" s="229">
        <v>16225457.370000001</v>
      </c>
      <c r="F26" s="154"/>
    </row>
    <row r="27" spans="2:7">
      <c r="B27" s="30" t="s">
        <v>6</v>
      </c>
      <c r="C27" s="16" t="s">
        <v>30</v>
      </c>
      <c r="D27" s="169">
        <v>466953.5</v>
      </c>
      <c r="E27" s="230">
        <v>11117523.73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5107933.6400000006</v>
      </c>
      <c r="F29" s="154"/>
    </row>
    <row r="30" spans="2:7">
      <c r="B30" s="28" t="s">
        <v>33</v>
      </c>
      <c r="C30" s="31" t="s">
        <v>34</v>
      </c>
      <c r="D30" s="168">
        <v>239.31</v>
      </c>
      <c r="E30" s="229">
        <v>6164812.6799999997</v>
      </c>
    </row>
    <row r="31" spans="2:7">
      <c r="B31" s="30" t="s">
        <v>6</v>
      </c>
      <c r="C31" s="16" t="s">
        <v>35</v>
      </c>
      <c r="D31" s="169"/>
      <c r="E31" s="230">
        <v>716482.92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7280.89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239.31</v>
      </c>
      <c r="E35" s="230">
        <v>144849.19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5296199.6799999997</v>
      </c>
    </row>
    <row r="38" spans="2:6">
      <c r="B38" s="25" t="s">
        <v>45</v>
      </c>
      <c r="C38" s="26" t="s">
        <v>46</v>
      </c>
      <c r="D38" s="166">
        <v>5066.96</v>
      </c>
      <c r="E38" s="27">
        <v>-199831.97</v>
      </c>
    </row>
    <row r="39" spans="2:6" ht="13.5" thickBot="1">
      <c r="B39" s="34" t="s">
        <v>47</v>
      </c>
      <c r="C39" s="35" t="s">
        <v>48</v>
      </c>
      <c r="D39" s="170">
        <v>471781.15</v>
      </c>
      <c r="E39" s="217">
        <f>E24+E25+E38</f>
        <v>10332593.870000001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>
        <v>3270.5799000000002</v>
      </c>
    </row>
    <row r="45" spans="2:6" ht="13.5" thickBot="1">
      <c r="B45" s="46" t="s">
        <v>8</v>
      </c>
      <c r="C45" s="87" t="s">
        <v>53</v>
      </c>
      <c r="D45" s="181">
        <v>3270.5799299999999</v>
      </c>
      <c r="E45" s="310">
        <v>68971.322820000001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>
        <v>144.25</v>
      </c>
    </row>
    <row r="48" spans="2:6">
      <c r="B48" s="44" t="s">
        <v>8</v>
      </c>
      <c r="C48" s="86" t="s">
        <v>55</v>
      </c>
      <c r="D48" s="180">
        <v>137.15</v>
      </c>
      <c r="E48" s="318">
        <v>139.66</v>
      </c>
    </row>
    <row r="49" spans="2:5">
      <c r="B49" s="44" t="s">
        <v>10</v>
      </c>
      <c r="C49" s="86" t="s">
        <v>56</v>
      </c>
      <c r="D49" s="180">
        <v>144.44999999999999</v>
      </c>
      <c r="E49" s="318">
        <v>159.91999999999999</v>
      </c>
    </row>
    <row r="50" spans="2:5" ht="13.5" thickBot="1">
      <c r="B50" s="46" t="s">
        <v>12</v>
      </c>
      <c r="C50" s="87" t="s">
        <v>53</v>
      </c>
      <c r="D50" s="181">
        <v>144.25</v>
      </c>
      <c r="E50" s="314">
        <v>149.81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10332593.869999999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10332593.869999999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10332593.869999999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10332593.869999999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J35" sqref="J35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174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285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321114.34999999998</v>
      </c>
    </row>
    <row r="10" spans="2:5">
      <c r="B10" s="15" t="s">
        <v>6</v>
      </c>
      <c r="C10" s="155" t="s">
        <v>7</v>
      </c>
      <c r="D10" s="17"/>
      <c r="E10" s="300">
        <v>321114.34999999998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customHeight="1" thickBot="1">
      <c r="B20" s="350" t="s">
        <v>22</v>
      </c>
      <c r="C20" s="351"/>
      <c r="D20" s="20"/>
      <c r="E20" s="138">
        <f>E9-E16</f>
        <v>321114.34999999998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285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334840.89</v>
      </c>
      <c r="F25" s="154"/>
      <c r="G25" s="154"/>
    </row>
    <row r="26" spans="2:7">
      <c r="B26" s="28" t="s">
        <v>28</v>
      </c>
      <c r="C26" s="29" t="s">
        <v>29</v>
      </c>
      <c r="D26" s="168"/>
      <c r="E26" s="229">
        <v>574636.07999999996</v>
      </c>
      <c r="F26" s="154"/>
    </row>
    <row r="27" spans="2:7">
      <c r="B27" s="30" t="s">
        <v>6</v>
      </c>
      <c r="C27" s="16" t="s">
        <v>30</v>
      </c>
      <c r="D27" s="169"/>
      <c r="E27" s="230"/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574636.07999999996</v>
      </c>
      <c r="F29" s="154"/>
    </row>
    <row r="30" spans="2:7">
      <c r="B30" s="28" t="s">
        <v>33</v>
      </c>
      <c r="C30" s="31" t="s">
        <v>34</v>
      </c>
      <c r="D30" s="168"/>
      <c r="E30" s="229">
        <v>239795.19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15.33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265.87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239513.99</v>
      </c>
    </row>
    <row r="38" spans="2:6">
      <c r="B38" s="25" t="s">
        <v>45</v>
      </c>
      <c r="C38" s="26" t="s">
        <v>46</v>
      </c>
      <c r="D38" s="166"/>
      <c r="E38" s="27">
        <v>-13726.54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321114.35000000003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285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84"/>
    </row>
    <row r="45" spans="2:6" ht="13.5" thickBot="1">
      <c r="B45" s="46" t="s">
        <v>8</v>
      </c>
      <c r="C45" s="87" t="s">
        <v>53</v>
      </c>
      <c r="D45" s="181"/>
      <c r="E45" s="310">
        <v>1835.6734300000001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138.37</v>
      </c>
    </row>
    <row r="49" spans="2:5">
      <c r="B49" s="44" t="s">
        <v>10</v>
      </c>
      <c r="C49" s="86" t="s">
        <v>56</v>
      </c>
      <c r="D49" s="180"/>
      <c r="E49" s="318">
        <v>179.4</v>
      </c>
    </row>
    <row r="50" spans="2:5" ht="13.5" thickBot="1">
      <c r="B50" s="46" t="s">
        <v>12</v>
      </c>
      <c r="C50" s="87" t="s">
        <v>53</v>
      </c>
      <c r="D50" s="181"/>
      <c r="E50" s="314">
        <v>174.93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48" t="s">
        <v>58</v>
      </c>
      <c r="C53" s="349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321114.34999999998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321114.34999999998</v>
      </c>
      <c r="E60" s="65">
        <f>D60/E20</f>
        <v>1</v>
      </c>
    </row>
    <row r="61" spans="2:5" ht="25.5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321114.34999999998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321114.34999999998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35" sqref="G35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175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285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876933.5</v>
      </c>
    </row>
    <row r="10" spans="2:5">
      <c r="B10" s="15" t="s">
        <v>6</v>
      </c>
      <c r="C10" s="155" t="s">
        <v>7</v>
      </c>
      <c r="D10" s="17"/>
      <c r="E10" s="300">
        <v>876933.5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customHeight="1" thickBot="1">
      <c r="B20" s="350" t="s">
        <v>22</v>
      </c>
      <c r="C20" s="351"/>
      <c r="D20" s="20"/>
      <c r="E20" s="138">
        <f>E9-E16</f>
        <v>876933.5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285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959700.89</v>
      </c>
      <c r="F25" s="154"/>
    </row>
    <row r="26" spans="2:7">
      <c r="B26" s="28" t="s">
        <v>28</v>
      </c>
      <c r="C26" s="29" t="s">
        <v>29</v>
      </c>
      <c r="D26" s="168"/>
      <c r="E26" s="229">
        <v>964719.99</v>
      </c>
      <c r="F26" s="154"/>
      <c r="G26" s="154"/>
    </row>
    <row r="27" spans="2:7">
      <c r="B27" s="30" t="s">
        <v>6</v>
      </c>
      <c r="C27" s="16" t="s">
        <v>30</v>
      </c>
      <c r="D27" s="169"/>
      <c r="E27" s="230">
        <v>810000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154719.99</v>
      </c>
      <c r="F29" s="154"/>
    </row>
    <row r="30" spans="2:7">
      <c r="B30" s="28" t="s">
        <v>33</v>
      </c>
      <c r="C30" s="31" t="s">
        <v>34</v>
      </c>
      <c r="D30" s="168"/>
      <c r="E30" s="229">
        <v>5019.1000000000004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/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5019.1000000000004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/>
      <c r="E38" s="27">
        <v>-82767.39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876933.5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285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/>
    </row>
    <row r="45" spans="2:6" ht="13.5" thickBot="1">
      <c r="B45" s="46" t="s">
        <v>8</v>
      </c>
      <c r="C45" s="87" t="s">
        <v>53</v>
      </c>
      <c r="D45" s="181"/>
      <c r="E45" s="310">
        <v>9121.4218500000006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92.66</v>
      </c>
    </row>
    <row r="49" spans="2:5">
      <c r="B49" s="44" t="s">
        <v>10</v>
      </c>
      <c r="C49" s="86" t="s">
        <v>56</v>
      </c>
      <c r="D49" s="180"/>
      <c r="E49" s="318">
        <v>108.73</v>
      </c>
    </row>
    <row r="50" spans="2:5" ht="13.5" thickBot="1">
      <c r="B50" s="46" t="s">
        <v>12</v>
      </c>
      <c r="C50" s="87" t="s">
        <v>53</v>
      </c>
      <c r="D50" s="181"/>
      <c r="E50" s="314">
        <v>96.14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customHeight="1" thickBot="1">
      <c r="B53" s="348" t="s">
        <v>58</v>
      </c>
      <c r="C53" s="349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876933.5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876933.5</v>
      </c>
      <c r="E60" s="65">
        <f>D60/E20</f>
        <v>1</v>
      </c>
    </row>
    <row r="61" spans="2:5" ht="25.5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876933.5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876933.5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G38" sqref="G38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176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285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0</v>
      </c>
      <c r="E9" s="27">
        <f>E10+E11+E12+E13</f>
        <v>1257136.43</v>
      </c>
    </row>
    <row r="10" spans="2:5">
      <c r="B10" s="15" t="s">
        <v>6</v>
      </c>
      <c r="C10" s="155" t="s">
        <v>7</v>
      </c>
      <c r="D10" s="17"/>
      <c r="E10" s="300">
        <v>1257136.43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1257136.43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285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1310458.6599999999</v>
      </c>
      <c r="F25" s="154"/>
    </row>
    <row r="26" spans="2:7">
      <c r="B26" s="28" t="s">
        <v>28</v>
      </c>
      <c r="C26" s="29" t="s">
        <v>29</v>
      </c>
      <c r="D26" s="168"/>
      <c r="E26" s="229">
        <v>1497870.82</v>
      </c>
      <c r="F26" s="154"/>
    </row>
    <row r="27" spans="2:7">
      <c r="B27" s="30" t="s">
        <v>6</v>
      </c>
      <c r="C27" s="16" t="s">
        <v>30</v>
      </c>
      <c r="D27" s="169"/>
      <c r="E27" s="230">
        <v>519200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978670.82</v>
      </c>
      <c r="F29" s="154"/>
    </row>
    <row r="30" spans="2:7">
      <c r="B30" s="28" t="s">
        <v>33</v>
      </c>
      <c r="C30" s="31" t="s">
        <v>34</v>
      </c>
      <c r="D30" s="168"/>
      <c r="E30" s="229">
        <v>187412.15999999997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265.27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5903.53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181243.36</v>
      </c>
    </row>
    <row r="38" spans="2:6">
      <c r="B38" s="25" t="s">
        <v>45</v>
      </c>
      <c r="C38" s="26" t="s">
        <v>46</v>
      </c>
      <c r="D38" s="166"/>
      <c r="E38" s="27">
        <v>-53322.23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1257136.43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285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/>
    </row>
    <row r="45" spans="2:6" ht="13.5" thickBot="1">
      <c r="B45" s="46" t="s">
        <v>8</v>
      </c>
      <c r="C45" s="87" t="s">
        <v>53</v>
      </c>
      <c r="D45" s="181"/>
      <c r="E45" s="310">
        <v>10941.135200000001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112.19</v>
      </c>
    </row>
    <row r="49" spans="2:5">
      <c r="B49" s="44" t="s">
        <v>10</v>
      </c>
      <c r="C49" s="86" t="s">
        <v>56</v>
      </c>
      <c r="D49" s="180"/>
      <c r="E49" s="318">
        <v>123.4</v>
      </c>
    </row>
    <row r="50" spans="2:5" ht="13.5" thickBot="1">
      <c r="B50" s="46" t="s">
        <v>12</v>
      </c>
      <c r="C50" s="87" t="s">
        <v>53</v>
      </c>
      <c r="D50" s="181"/>
      <c r="E50" s="314">
        <v>114.9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1257136.43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1257136.43</v>
      </c>
      <c r="E60" s="65">
        <f>D60/E20</f>
        <v>1</v>
      </c>
    </row>
    <row r="61" spans="2:5" ht="25.5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1257136.43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1257136.43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G41" sqref="G41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15.4257812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177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501165.5</v>
      </c>
      <c r="E9" s="27">
        <f>E10+E11+E12+E13</f>
        <v>593443.85</v>
      </c>
    </row>
    <row r="10" spans="2:5">
      <c r="B10" s="15" t="s">
        <v>6</v>
      </c>
      <c r="C10" s="155" t="s">
        <v>7</v>
      </c>
      <c r="D10" s="17">
        <v>501165.5</v>
      </c>
      <c r="E10" s="300">
        <v>593443.85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501165.5</v>
      </c>
      <c r="E20" s="138">
        <f>E9-E16</f>
        <v>593443.85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22909.599999999999</v>
      </c>
      <c r="E24" s="27">
        <f>D20</f>
        <v>501165.5</v>
      </c>
    </row>
    <row r="25" spans="2:7">
      <c r="B25" s="25" t="s">
        <v>26</v>
      </c>
      <c r="C25" s="26" t="s">
        <v>27</v>
      </c>
      <c r="D25" s="166">
        <v>494174.74</v>
      </c>
      <c r="E25" s="228">
        <v>117584.55999999997</v>
      </c>
      <c r="F25" s="90"/>
    </row>
    <row r="26" spans="2:7">
      <c r="B26" s="28" t="s">
        <v>28</v>
      </c>
      <c r="C26" s="29" t="s">
        <v>29</v>
      </c>
      <c r="D26" s="168">
        <v>552130.03</v>
      </c>
      <c r="E26" s="229">
        <v>376397.35</v>
      </c>
    </row>
    <row r="27" spans="2:7">
      <c r="B27" s="30" t="s">
        <v>6</v>
      </c>
      <c r="C27" s="16" t="s">
        <v>30</v>
      </c>
      <c r="D27" s="169">
        <v>528297.05000000005</v>
      </c>
      <c r="E27" s="230">
        <v>331089.09999999998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>
        <v>23832.98</v>
      </c>
      <c r="E29" s="230">
        <v>45308.25</v>
      </c>
    </row>
    <row r="30" spans="2:7">
      <c r="B30" s="28" t="s">
        <v>33</v>
      </c>
      <c r="C30" s="31" t="s">
        <v>34</v>
      </c>
      <c r="D30" s="168">
        <v>57955.29</v>
      </c>
      <c r="E30" s="229">
        <v>258812.79</v>
      </c>
    </row>
    <row r="31" spans="2:7">
      <c r="B31" s="30" t="s">
        <v>6</v>
      </c>
      <c r="C31" s="16" t="s">
        <v>35</v>
      </c>
      <c r="D31" s="169">
        <v>2790.97</v>
      </c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407.97</v>
      </c>
      <c r="E33" s="230">
        <v>1069.6500000000001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562.22</v>
      </c>
      <c r="E35" s="230">
        <v>9332.4500000000007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54194.13</v>
      </c>
      <c r="E37" s="230">
        <v>248410.69</v>
      </c>
      <c r="F37" s="90"/>
    </row>
    <row r="38" spans="2:6">
      <c r="B38" s="25" t="s">
        <v>45</v>
      </c>
      <c r="C38" s="26" t="s">
        <v>46</v>
      </c>
      <c r="D38" s="166">
        <v>-15918.84</v>
      </c>
      <c r="E38" s="27">
        <v>-25306.21</v>
      </c>
    </row>
    <row r="39" spans="2:6" ht="13.5" thickBot="1">
      <c r="B39" s="34" t="s">
        <v>47</v>
      </c>
      <c r="C39" s="35" t="s">
        <v>48</v>
      </c>
      <c r="D39" s="170">
        <v>501165.49999999994</v>
      </c>
      <c r="E39" s="217">
        <f>E24+E25+E38</f>
        <v>593443.85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66.37</v>
      </c>
      <c r="E44" s="299">
        <v>1285.963</v>
      </c>
    </row>
    <row r="45" spans="2:6" ht="13.5" thickBot="1">
      <c r="B45" s="46" t="s">
        <v>8</v>
      </c>
      <c r="C45" s="87" t="s">
        <v>53</v>
      </c>
      <c r="D45" s="181">
        <v>1285.963</v>
      </c>
      <c r="E45" s="310">
        <v>1580.5360000000001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345.18</v>
      </c>
      <c r="E47" s="312">
        <v>389.72</v>
      </c>
    </row>
    <row r="48" spans="2:6">
      <c r="B48" s="44" t="s">
        <v>8</v>
      </c>
      <c r="C48" s="86" t="s">
        <v>55</v>
      </c>
      <c r="D48" s="180">
        <v>329.03</v>
      </c>
      <c r="E48" s="318">
        <v>367.72</v>
      </c>
    </row>
    <row r="49" spans="2:5">
      <c r="B49" s="44" t="s">
        <v>10</v>
      </c>
      <c r="C49" s="86" t="s">
        <v>56</v>
      </c>
      <c r="D49" s="180">
        <v>419.03</v>
      </c>
      <c r="E49" s="318">
        <v>410.13</v>
      </c>
    </row>
    <row r="50" spans="2:5" ht="13.5" thickBot="1">
      <c r="B50" s="46" t="s">
        <v>12</v>
      </c>
      <c r="C50" s="87" t="s">
        <v>53</v>
      </c>
      <c r="D50" s="181">
        <v>389.72</v>
      </c>
      <c r="E50" s="314">
        <v>375.47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593443.85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593443.85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593443.85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593443.85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5000000000000004" right="0.75" top="0.56000000000000005" bottom="0.47" header="0.5" footer="0.5"/>
  <pageSetup paperSize="9" scale="70" orientation="portrait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>
  <dimension ref="A1:G78"/>
  <sheetViews>
    <sheetView workbookViewId="0">
      <selection activeCell="I35" sqref="I35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178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296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v>125357.2</v>
      </c>
      <c r="E9" s="27">
        <f>E10+E11+E12+E13</f>
        <v>2699220.87</v>
      </c>
    </row>
    <row r="10" spans="2:5">
      <c r="B10" s="15" t="s">
        <v>6</v>
      </c>
      <c r="C10" s="155" t="s">
        <v>7</v>
      </c>
      <c r="D10" s="17">
        <v>125357.2</v>
      </c>
      <c r="E10" s="300">
        <v>2699220.87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v>125357.2</v>
      </c>
      <c r="E20" s="138">
        <f>E9-E16</f>
        <v>2699220.87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296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117810.52</v>
      </c>
      <c r="E24" s="27">
        <f>D20</f>
        <v>125357.2</v>
      </c>
    </row>
    <row r="25" spans="2:7">
      <c r="B25" s="25" t="s">
        <v>26</v>
      </c>
      <c r="C25" s="26" t="s">
        <v>27</v>
      </c>
      <c r="D25" s="166">
        <v>8817.42</v>
      </c>
      <c r="E25" s="228">
        <v>2509952.5100000002</v>
      </c>
      <c r="F25" s="90"/>
    </row>
    <row r="26" spans="2:7">
      <c r="B26" s="28" t="s">
        <v>28</v>
      </c>
      <c r="C26" s="29" t="s">
        <v>29</v>
      </c>
      <c r="D26" s="168">
        <v>21718.93</v>
      </c>
      <c r="E26" s="229">
        <v>2641380.08</v>
      </c>
    </row>
    <row r="27" spans="2:7">
      <c r="B27" s="30" t="s">
        <v>6</v>
      </c>
      <c r="C27" s="16" t="s">
        <v>30</v>
      </c>
      <c r="D27" s="169">
        <v>21279.16</v>
      </c>
      <c r="E27" s="230">
        <v>1758346.99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>
        <v>439.77</v>
      </c>
      <c r="E29" s="230">
        <v>883033.09000000008</v>
      </c>
    </row>
    <row r="30" spans="2:7">
      <c r="B30" s="28" t="s">
        <v>33</v>
      </c>
      <c r="C30" s="31" t="s">
        <v>34</v>
      </c>
      <c r="D30" s="168">
        <v>12901.51</v>
      </c>
      <c r="E30" s="229">
        <v>131427.57</v>
      </c>
    </row>
    <row r="31" spans="2:7">
      <c r="B31" s="30" t="s">
        <v>6</v>
      </c>
      <c r="C31" s="16" t="s">
        <v>35</v>
      </c>
      <c r="D31" s="169">
        <v>426.83</v>
      </c>
      <c r="E31" s="230">
        <v>78149.960000000006</v>
      </c>
    </row>
    <row r="32" spans="2:7">
      <c r="B32" s="30" t="s">
        <v>8</v>
      </c>
      <c r="C32" s="16" t="s">
        <v>36</v>
      </c>
      <c r="D32" s="169"/>
      <c r="E32" s="230"/>
    </row>
    <row r="33" spans="2:7">
      <c r="B33" s="30" t="s">
        <v>10</v>
      </c>
      <c r="C33" s="16" t="s">
        <v>37</v>
      </c>
      <c r="D33" s="169">
        <v>227.23</v>
      </c>
      <c r="E33" s="230">
        <v>726.5</v>
      </c>
    </row>
    <row r="34" spans="2:7">
      <c r="B34" s="30" t="s">
        <v>12</v>
      </c>
      <c r="C34" s="16" t="s">
        <v>38</v>
      </c>
      <c r="D34" s="169"/>
      <c r="E34" s="230"/>
    </row>
    <row r="35" spans="2:7" ht="25.5">
      <c r="B35" s="30" t="s">
        <v>39</v>
      </c>
      <c r="C35" s="16" t="s">
        <v>40</v>
      </c>
      <c r="D35" s="169">
        <v>1728.91</v>
      </c>
      <c r="E35" s="230">
        <v>12411.71</v>
      </c>
    </row>
    <row r="36" spans="2:7">
      <c r="B36" s="30" t="s">
        <v>41</v>
      </c>
      <c r="C36" s="16" t="s">
        <v>42</v>
      </c>
      <c r="D36" s="169"/>
      <c r="E36" s="230"/>
      <c r="G36" s="154"/>
    </row>
    <row r="37" spans="2:7" ht="13.5" thickBot="1">
      <c r="B37" s="32" t="s">
        <v>43</v>
      </c>
      <c r="C37" s="33" t="s">
        <v>44</v>
      </c>
      <c r="D37" s="169">
        <v>10518.54</v>
      </c>
      <c r="E37" s="230">
        <v>40139.4</v>
      </c>
      <c r="F37" s="90"/>
    </row>
    <row r="38" spans="2:7">
      <c r="B38" s="25" t="s">
        <v>45</v>
      </c>
      <c r="C38" s="26" t="s">
        <v>46</v>
      </c>
      <c r="D38" s="166">
        <v>-1270.74</v>
      </c>
      <c r="E38" s="27">
        <v>63911.16</v>
      </c>
    </row>
    <row r="39" spans="2:7" ht="13.5" thickBot="1">
      <c r="B39" s="34" t="s">
        <v>47</v>
      </c>
      <c r="C39" s="35" t="s">
        <v>48</v>
      </c>
      <c r="D39" s="170">
        <v>125357.2</v>
      </c>
      <c r="E39" s="217">
        <f>E24+E25+E38</f>
        <v>2699220.8700000006</v>
      </c>
      <c r="F39" s="165"/>
    </row>
    <row r="40" spans="2:7" ht="13.5" thickBot="1">
      <c r="B40" s="36"/>
      <c r="C40" s="37"/>
      <c r="D40" s="177"/>
      <c r="E40" s="38"/>
    </row>
    <row r="41" spans="2:7" ht="16.5" thickBot="1">
      <c r="B41" s="5"/>
      <c r="C41" s="39" t="s">
        <v>49</v>
      </c>
      <c r="D41" s="178"/>
      <c r="E41" s="8"/>
    </row>
    <row r="42" spans="2:7" ht="13.5" thickBot="1">
      <c r="B42" s="296"/>
      <c r="C42" s="40" t="s">
        <v>50</v>
      </c>
      <c r="D42" s="164" t="s">
        <v>127</v>
      </c>
      <c r="E42" s="12" t="s">
        <v>136</v>
      </c>
    </row>
    <row r="43" spans="2:7">
      <c r="B43" s="41" t="s">
        <v>28</v>
      </c>
      <c r="C43" s="85" t="s">
        <v>51</v>
      </c>
      <c r="D43" s="179"/>
      <c r="E43" s="78"/>
    </row>
    <row r="44" spans="2:7">
      <c r="B44" s="44" t="s">
        <v>6</v>
      </c>
      <c r="C44" s="86" t="s">
        <v>52</v>
      </c>
      <c r="D44" s="180">
        <v>451.53699999999998</v>
      </c>
      <c r="E44" s="299">
        <f>D45</f>
        <v>485.73</v>
      </c>
    </row>
    <row r="45" spans="2:7" ht="13.5" thickBot="1">
      <c r="B45" s="46" t="s">
        <v>8</v>
      </c>
      <c r="C45" s="87" t="s">
        <v>53</v>
      </c>
      <c r="D45" s="181">
        <v>485.73</v>
      </c>
      <c r="E45" s="310">
        <v>9637.3209999999999</v>
      </c>
    </row>
    <row r="46" spans="2:7">
      <c r="B46" s="41" t="s">
        <v>33</v>
      </c>
      <c r="C46" s="85" t="s">
        <v>54</v>
      </c>
      <c r="D46" s="182"/>
      <c r="E46" s="311"/>
    </row>
    <row r="47" spans="2:7">
      <c r="B47" s="44" t="s">
        <v>6</v>
      </c>
      <c r="C47" s="86" t="s">
        <v>52</v>
      </c>
      <c r="D47" s="180">
        <v>260.91000000000003</v>
      </c>
      <c r="E47" s="312">
        <f>D50</f>
        <v>258.08</v>
      </c>
    </row>
    <row r="48" spans="2:7">
      <c r="B48" s="44" t="s">
        <v>8</v>
      </c>
      <c r="C48" s="86" t="s">
        <v>55</v>
      </c>
      <c r="D48" s="180">
        <v>247.6</v>
      </c>
      <c r="E48" s="318">
        <v>254.25</v>
      </c>
    </row>
    <row r="49" spans="2:5">
      <c r="B49" s="44" t="s">
        <v>10</v>
      </c>
      <c r="C49" s="86" t="s">
        <v>56</v>
      </c>
      <c r="D49" s="180">
        <v>270.75</v>
      </c>
      <c r="E49" s="318">
        <v>281.70999999999998</v>
      </c>
    </row>
    <row r="50" spans="2:5" ht="13.5" thickBot="1">
      <c r="B50" s="46" t="s">
        <v>12</v>
      </c>
      <c r="C50" s="87" t="s">
        <v>53</v>
      </c>
      <c r="D50" s="181">
        <v>258.08</v>
      </c>
      <c r="E50" s="314">
        <v>280.08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2699220.87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2699220.87</v>
      </c>
      <c r="E60" s="65">
        <f>D60/E20</f>
        <v>1</v>
      </c>
    </row>
    <row r="61" spans="2:5" ht="25.5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2699220.87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2699220.87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F20" sqref="F20:G27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13.42578125" bestFit="1" customWidth="1"/>
    <col min="8" max="8" width="1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179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159390.24</v>
      </c>
      <c r="E9" s="27">
        <f>E10+E11+E12+E13</f>
        <v>709069.1</v>
      </c>
    </row>
    <row r="10" spans="2:5">
      <c r="B10" s="15" t="s">
        <v>6</v>
      </c>
      <c r="C10" s="155" t="s">
        <v>7</v>
      </c>
      <c r="D10" s="17">
        <v>159390.24</v>
      </c>
      <c r="E10" s="300">
        <v>709069.1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8">
      <c r="B17" s="15" t="s">
        <v>6</v>
      </c>
      <c r="C17" s="155" t="s">
        <v>15</v>
      </c>
      <c r="D17" s="83"/>
      <c r="E17" s="303"/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159390.24</v>
      </c>
      <c r="E20" s="138">
        <f>E9-E16</f>
        <v>709069.1</v>
      </c>
      <c r="F20" s="90"/>
      <c r="G20" s="154"/>
    </row>
    <row r="21" spans="2:8" ht="13.5" thickBot="1">
      <c r="B21" s="3"/>
      <c r="C21" s="21"/>
      <c r="D21" s="22"/>
      <c r="E21" s="22"/>
      <c r="G21" s="154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64" t="s">
        <v>127</v>
      </c>
      <c r="E23" s="81" t="s">
        <v>136</v>
      </c>
    </row>
    <row r="24" spans="2:8" ht="13.5" thickBot="1">
      <c r="B24" s="25" t="s">
        <v>24</v>
      </c>
      <c r="C24" s="26" t="s">
        <v>25</v>
      </c>
      <c r="D24" s="166">
        <v>113028.47</v>
      </c>
      <c r="E24" s="27">
        <f>D20</f>
        <v>159390.24</v>
      </c>
    </row>
    <row r="25" spans="2:8">
      <c r="B25" s="25" t="s">
        <v>26</v>
      </c>
      <c r="C25" s="26" t="s">
        <v>27</v>
      </c>
      <c r="D25" s="166">
        <v>43191.97</v>
      </c>
      <c r="E25" s="228">
        <v>534153.79</v>
      </c>
      <c r="F25" s="90"/>
      <c r="G25" s="154"/>
    </row>
    <row r="26" spans="2:8">
      <c r="B26" s="28" t="s">
        <v>28</v>
      </c>
      <c r="C26" s="29" t="s">
        <v>29</v>
      </c>
      <c r="D26" s="168">
        <v>64328.46</v>
      </c>
      <c r="E26" s="229">
        <v>1545599.08</v>
      </c>
      <c r="H26" s="154"/>
    </row>
    <row r="27" spans="2:8">
      <c r="B27" s="30" t="s">
        <v>6</v>
      </c>
      <c r="C27" s="16" t="s">
        <v>30</v>
      </c>
      <c r="D27" s="169">
        <v>47680.639999999999</v>
      </c>
      <c r="E27" s="230">
        <v>1143399.78</v>
      </c>
    </row>
    <row r="28" spans="2:8">
      <c r="B28" s="30" t="s">
        <v>8</v>
      </c>
      <c r="C28" s="16" t="s">
        <v>31</v>
      </c>
      <c r="D28" s="169"/>
      <c r="E28" s="230"/>
    </row>
    <row r="29" spans="2:8">
      <c r="B29" s="30" t="s">
        <v>10</v>
      </c>
      <c r="C29" s="16" t="s">
        <v>32</v>
      </c>
      <c r="D29" s="169">
        <v>16647.82</v>
      </c>
      <c r="E29" s="230">
        <v>402199.3</v>
      </c>
    </row>
    <row r="30" spans="2:8">
      <c r="B30" s="28" t="s">
        <v>33</v>
      </c>
      <c r="C30" s="31" t="s">
        <v>34</v>
      </c>
      <c r="D30" s="168">
        <v>21136.49</v>
      </c>
      <c r="E30" s="229">
        <v>1011445.29</v>
      </c>
    </row>
    <row r="31" spans="2:8">
      <c r="B31" s="30" t="s">
        <v>6</v>
      </c>
      <c r="C31" s="16" t="s">
        <v>35</v>
      </c>
      <c r="D31" s="169">
        <v>1362.39</v>
      </c>
      <c r="E31" s="230">
        <v>10916.74</v>
      </c>
    </row>
    <row r="32" spans="2:8">
      <c r="B32" s="30" t="s">
        <v>8</v>
      </c>
      <c r="C32" s="16" t="s">
        <v>36</v>
      </c>
      <c r="D32" s="169"/>
      <c r="E32" s="230"/>
    </row>
    <row r="33" spans="2:7">
      <c r="B33" s="30" t="s">
        <v>10</v>
      </c>
      <c r="C33" s="16" t="s">
        <v>37</v>
      </c>
      <c r="D33" s="169">
        <v>438.74</v>
      </c>
      <c r="E33" s="230">
        <v>913.51</v>
      </c>
    </row>
    <row r="34" spans="2:7">
      <c r="B34" s="30" t="s">
        <v>12</v>
      </c>
      <c r="C34" s="16" t="s">
        <v>38</v>
      </c>
      <c r="D34" s="169"/>
      <c r="E34" s="230"/>
    </row>
    <row r="35" spans="2:7" ht="25.5">
      <c r="B35" s="30" t="s">
        <v>39</v>
      </c>
      <c r="C35" s="16" t="s">
        <v>40</v>
      </c>
      <c r="D35" s="169">
        <v>1862.55</v>
      </c>
      <c r="E35" s="230">
        <v>10085.41</v>
      </c>
    </row>
    <row r="36" spans="2:7">
      <c r="B36" s="30" t="s">
        <v>41</v>
      </c>
      <c r="C36" s="16" t="s">
        <v>42</v>
      </c>
      <c r="D36" s="169"/>
      <c r="E36" s="230"/>
    </row>
    <row r="37" spans="2:7" ht="13.5" thickBot="1">
      <c r="B37" s="32" t="s">
        <v>43</v>
      </c>
      <c r="C37" s="33" t="s">
        <v>44</v>
      </c>
      <c r="D37" s="169">
        <v>17472.810000000001</v>
      </c>
      <c r="E37" s="230">
        <v>989529.63</v>
      </c>
      <c r="F37" s="90"/>
    </row>
    <row r="38" spans="2:7">
      <c r="B38" s="25" t="s">
        <v>45</v>
      </c>
      <c r="C38" s="26" t="s">
        <v>46</v>
      </c>
      <c r="D38" s="166">
        <v>3169.8</v>
      </c>
      <c r="E38" s="27">
        <v>15525.07</v>
      </c>
      <c r="G38" s="154"/>
    </row>
    <row r="39" spans="2:7" ht="13.5" thickBot="1">
      <c r="B39" s="34" t="s">
        <v>47</v>
      </c>
      <c r="C39" s="35" t="s">
        <v>48</v>
      </c>
      <c r="D39" s="170">
        <v>159390.24</v>
      </c>
      <c r="E39" s="217">
        <f>E24+E25+E38</f>
        <v>709069.1</v>
      </c>
      <c r="F39" s="165"/>
    </row>
    <row r="40" spans="2:7" ht="13.5" thickBot="1">
      <c r="B40" s="36"/>
      <c r="C40" s="37"/>
      <c r="D40" s="177"/>
      <c r="E40" s="38"/>
    </row>
    <row r="41" spans="2:7" ht="16.5" thickBot="1">
      <c r="B41" s="5"/>
      <c r="C41" s="39" t="s">
        <v>49</v>
      </c>
      <c r="D41" s="178"/>
      <c r="E41" s="8"/>
    </row>
    <row r="42" spans="2:7" ht="13.5" thickBot="1">
      <c r="B42" s="9"/>
      <c r="C42" s="40" t="s">
        <v>50</v>
      </c>
      <c r="D42" s="164" t="s">
        <v>127</v>
      </c>
      <c r="E42" s="12" t="s">
        <v>136</v>
      </c>
    </row>
    <row r="43" spans="2:7">
      <c r="B43" s="41" t="s">
        <v>28</v>
      </c>
      <c r="C43" s="85" t="s">
        <v>51</v>
      </c>
      <c r="D43" s="179"/>
      <c r="E43" s="78"/>
    </row>
    <row r="44" spans="2:7">
      <c r="B44" s="44" t="s">
        <v>6</v>
      </c>
      <c r="C44" s="86" t="s">
        <v>52</v>
      </c>
      <c r="D44" s="180">
        <v>460.90800000000002</v>
      </c>
      <c r="E44" s="299">
        <v>633.43100000000004</v>
      </c>
    </row>
    <row r="45" spans="2:7" ht="13.5" thickBot="1">
      <c r="B45" s="46" t="s">
        <v>8</v>
      </c>
      <c r="C45" s="87" t="s">
        <v>53</v>
      </c>
      <c r="D45" s="181">
        <v>633.43100000000004</v>
      </c>
      <c r="E45" s="310">
        <v>2747.2649999999999</v>
      </c>
    </row>
    <row r="46" spans="2:7">
      <c r="B46" s="41" t="s">
        <v>33</v>
      </c>
      <c r="C46" s="85" t="s">
        <v>54</v>
      </c>
      <c r="D46" s="182"/>
      <c r="E46" s="311"/>
    </row>
    <row r="47" spans="2:7">
      <c r="B47" s="44" t="s">
        <v>6</v>
      </c>
      <c r="C47" s="86" t="s">
        <v>52</v>
      </c>
      <c r="D47" s="180">
        <v>245.23</v>
      </c>
      <c r="E47" s="312">
        <v>251.63</v>
      </c>
    </row>
    <row r="48" spans="2:7">
      <c r="B48" s="44" t="s">
        <v>8</v>
      </c>
      <c r="C48" s="86" t="s">
        <v>55</v>
      </c>
      <c r="D48" s="180">
        <v>245.18</v>
      </c>
      <c r="E48" s="318">
        <v>251.61</v>
      </c>
    </row>
    <row r="49" spans="2:5">
      <c r="B49" s="44" t="s">
        <v>10</v>
      </c>
      <c r="C49" s="86" t="s">
        <v>56</v>
      </c>
      <c r="D49" s="180">
        <v>251.63</v>
      </c>
      <c r="E49" s="318">
        <v>258.26</v>
      </c>
    </row>
    <row r="50" spans="2:5" ht="13.5" thickBot="1">
      <c r="B50" s="46" t="s">
        <v>12</v>
      </c>
      <c r="C50" s="87" t="s">
        <v>53</v>
      </c>
      <c r="D50" s="181">
        <v>251.63</v>
      </c>
      <c r="E50" s="314">
        <v>258.10000000000002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709069.1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709069.1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709069.1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D54</f>
        <v>709069.1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000000000000005" right="0.75" top="0.53" bottom="0.55000000000000004" header="0.5" footer="0.5"/>
  <pageSetup paperSize="9" scale="7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F25" sqref="F25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7" width="12.7109375" bestFit="1" customWidth="1"/>
    <col min="8" max="8" width="13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112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34021630.920000002</v>
      </c>
      <c r="E9" s="27">
        <f>E10+E11+E12+E13</f>
        <v>33950799.82</v>
      </c>
    </row>
    <row r="10" spans="2:5">
      <c r="B10" s="15" t="s">
        <v>6</v>
      </c>
      <c r="C10" s="155" t="s">
        <v>7</v>
      </c>
      <c r="D10" s="17">
        <v>33679119.310000002</v>
      </c>
      <c r="E10" s="300">
        <f>33540685.53+232349.05</f>
        <v>33773034.579999998</v>
      </c>
    </row>
    <row r="11" spans="2:5">
      <c r="B11" s="15" t="s">
        <v>8</v>
      </c>
      <c r="C11" s="155" t="s">
        <v>9</v>
      </c>
      <c r="D11" s="17">
        <v>182.24</v>
      </c>
      <c r="E11" s="300">
        <v>4.0199999999999996</v>
      </c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>
        <f>D14</f>
        <v>342329.37</v>
      </c>
      <c r="E13" s="300">
        <f>E14</f>
        <v>177761.22</v>
      </c>
    </row>
    <row r="14" spans="2:5">
      <c r="B14" s="15" t="s">
        <v>14</v>
      </c>
      <c r="C14" s="155" t="s">
        <v>15</v>
      </c>
      <c r="D14" s="17">
        <v>342329.37</v>
      </c>
      <c r="E14" s="300">
        <v>177761.22</v>
      </c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D17+D18+D19</f>
        <v>63869.09</v>
      </c>
      <c r="E16" s="27">
        <f>E17+E18+E19</f>
        <v>66240.5</v>
      </c>
    </row>
    <row r="17" spans="2:8">
      <c r="B17" s="15" t="s">
        <v>6</v>
      </c>
      <c r="C17" s="155" t="s">
        <v>15</v>
      </c>
      <c r="D17" s="83">
        <v>63869.09</v>
      </c>
      <c r="E17" s="303">
        <v>66240.5</v>
      </c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33957761.829999998</v>
      </c>
      <c r="E20" s="138">
        <f>E9-E16</f>
        <v>33884559.32</v>
      </c>
      <c r="F20" s="154"/>
    </row>
    <row r="21" spans="2:8" ht="13.5" thickBot="1">
      <c r="B21" s="3"/>
      <c r="C21" s="21"/>
      <c r="D21" s="22"/>
      <c r="E21" s="22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64" t="s">
        <v>127</v>
      </c>
      <c r="E23" s="81" t="s">
        <v>136</v>
      </c>
    </row>
    <row r="24" spans="2:8" ht="13.5" thickBot="1">
      <c r="B24" s="25" t="s">
        <v>24</v>
      </c>
      <c r="C24" s="26" t="s">
        <v>25</v>
      </c>
      <c r="D24" s="166">
        <v>16925448.960000001</v>
      </c>
      <c r="E24" s="27">
        <f>D20</f>
        <v>33957761.829999998</v>
      </c>
    </row>
    <row r="25" spans="2:8">
      <c r="B25" s="25" t="s">
        <v>26</v>
      </c>
      <c r="C25" s="26" t="s">
        <v>27</v>
      </c>
      <c r="D25" s="166">
        <v>9524436.8200000003</v>
      </c>
      <c r="E25" s="228">
        <v>5169792.09</v>
      </c>
      <c r="F25" s="210"/>
      <c r="G25" s="210"/>
      <c r="H25" s="210"/>
    </row>
    <row r="26" spans="2:8">
      <c r="B26" s="28" t="s">
        <v>28</v>
      </c>
      <c r="C26" s="29" t="s">
        <v>29</v>
      </c>
      <c r="D26" s="168">
        <v>17245658.02</v>
      </c>
      <c r="E26" s="229">
        <v>17197403.32</v>
      </c>
      <c r="F26" s="210"/>
      <c r="G26" s="210"/>
      <c r="H26" s="210"/>
    </row>
    <row r="27" spans="2:8">
      <c r="B27" s="30" t="s">
        <v>6</v>
      </c>
      <c r="C27" s="16" t="s">
        <v>30</v>
      </c>
      <c r="D27" s="169">
        <v>9061084.8900000006</v>
      </c>
      <c r="E27" s="230">
        <v>11811443.4</v>
      </c>
      <c r="F27" s="210"/>
      <c r="G27" s="210"/>
      <c r="H27" s="210"/>
    </row>
    <row r="28" spans="2:8">
      <c r="B28" s="30" t="s">
        <v>8</v>
      </c>
      <c r="C28" s="16" t="s">
        <v>31</v>
      </c>
      <c r="D28" s="169"/>
      <c r="E28" s="230"/>
      <c r="F28" s="210"/>
      <c r="G28" s="210"/>
      <c r="H28" s="210"/>
    </row>
    <row r="29" spans="2:8">
      <c r="B29" s="30" t="s">
        <v>10</v>
      </c>
      <c r="C29" s="16" t="s">
        <v>32</v>
      </c>
      <c r="D29" s="169">
        <v>8184573.1299999999</v>
      </c>
      <c r="E29" s="230">
        <v>5385959.9199999999</v>
      </c>
      <c r="F29" s="210"/>
      <c r="G29" s="210"/>
      <c r="H29" s="210"/>
    </row>
    <row r="30" spans="2:8">
      <c r="B30" s="28" t="s">
        <v>33</v>
      </c>
      <c r="C30" s="31" t="s">
        <v>34</v>
      </c>
      <c r="D30" s="168">
        <v>7721221.2000000002</v>
      </c>
      <c r="E30" s="229">
        <v>12027611.23</v>
      </c>
      <c r="F30" s="210"/>
      <c r="G30" s="210"/>
      <c r="H30" s="210"/>
    </row>
    <row r="31" spans="2:8">
      <c r="B31" s="30" t="s">
        <v>6</v>
      </c>
      <c r="C31" s="16" t="s">
        <v>35</v>
      </c>
      <c r="D31" s="169">
        <v>3600230.39</v>
      </c>
      <c r="E31" s="230">
        <v>5279196.58</v>
      </c>
      <c r="F31" s="210"/>
      <c r="G31" s="210"/>
      <c r="H31" s="210"/>
    </row>
    <row r="32" spans="2:8">
      <c r="B32" s="30" t="s">
        <v>8</v>
      </c>
      <c r="C32" s="16" t="s">
        <v>36</v>
      </c>
      <c r="D32" s="169"/>
      <c r="E32" s="230"/>
      <c r="F32" s="210"/>
      <c r="G32" s="210"/>
      <c r="H32" s="210"/>
    </row>
    <row r="33" spans="2:8">
      <c r="B33" s="30" t="s">
        <v>10</v>
      </c>
      <c r="C33" s="16" t="s">
        <v>37</v>
      </c>
      <c r="D33" s="169">
        <v>1808610.68</v>
      </c>
      <c r="E33" s="230">
        <v>2048862.13</v>
      </c>
      <c r="F33" s="210"/>
      <c r="G33" s="210"/>
      <c r="H33" s="210"/>
    </row>
    <row r="34" spans="2:8">
      <c r="B34" s="30" t="s">
        <v>12</v>
      </c>
      <c r="C34" s="16" t="s">
        <v>38</v>
      </c>
      <c r="D34" s="169"/>
      <c r="E34" s="230"/>
      <c r="F34" s="210"/>
      <c r="G34" s="210"/>
      <c r="H34" s="210"/>
    </row>
    <row r="35" spans="2:8" ht="25.5">
      <c r="B35" s="30" t="s">
        <v>39</v>
      </c>
      <c r="C35" s="16" t="s">
        <v>40</v>
      </c>
      <c r="D35" s="169"/>
      <c r="E35" s="230"/>
      <c r="F35" s="210"/>
      <c r="G35" s="210"/>
      <c r="H35" s="210"/>
    </row>
    <row r="36" spans="2:8">
      <c r="B36" s="30" t="s">
        <v>41</v>
      </c>
      <c r="C36" s="16" t="s">
        <v>42</v>
      </c>
      <c r="D36" s="169"/>
      <c r="E36" s="230"/>
      <c r="F36" s="210"/>
      <c r="G36" s="210"/>
      <c r="H36" s="210"/>
    </row>
    <row r="37" spans="2:8" ht="13.5" thickBot="1">
      <c r="B37" s="32" t="s">
        <v>43</v>
      </c>
      <c r="C37" s="33" t="s">
        <v>44</v>
      </c>
      <c r="D37" s="169">
        <v>2312380.13</v>
      </c>
      <c r="E37" s="230">
        <v>4699552.5199999996</v>
      </c>
      <c r="F37" s="210"/>
      <c r="G37" s="210"/>
      <c r="H37" s="210"/>
    </row>
    <row r="38" spans="2:8">
      <c r="B38" s="25" t="s">
        <v>45</v>
      </c>
      <c r="C38" s="26" t="s">
        <v>46</v>
      </c>
      <c r="D38" s="166">
        <v>7507876.0499999998</v>
      </c>
      <c r="E38" s="27">
        <v>-5242994.5999999996</v>
      </c>
    </row>
    <row r="39" spans="2:8" ht="13.5" thickBot="1">
      <c r="B39" s="34" t="s">
        <v>47</v>
      </c>
      <c r="C39" s="35" t="s">
        <v>48</v>
      </c>
      <c r="D39" s="170">
        <v>33957761.829999998</v>
      </c>
      <c r="E39" s="217">
        <f>E24+E25+E38</f>
        <v>33884559.32</v>
      </c>
      <c r="F39" s="210"/>
    </row>
    <row r="40" spans="2:8" ht="13.5" thickBot="1">
      <c r="B40" s="36"/>
      <c r="C40" s="37"/>
      <c r="D40" s="177"/>
      <c r="E40" s="38"/>
    </row>
    <row r="41" spans="2:8" ht="16.5" thickBot="1">
      <c r="B41" s="5"/>
      <c r="C41" s="39" t="s">
        <v>49</v>
      </c>
      <c r="D41" s="178"/>
      <c r="E41" s="8"/>
    </row>
    <row r="42" spans="2:8" ht="13.5" thickBot="1">
      <c r="B42" s="9"/>
      <c r="C42" s="40" t="s">
        <v>50</v>
      </c>
      <c r="D42" s="164" t="s">
        <v>127</v>
      </c>
      <c r="E42" s="81" t="s">
        <v>136</v>
      </c>
    </row>
    <row r="43" spans="2:8">
      <c r="B43" s="41" t="s">
        <v>28</v>
      </c>
      <c r="C43" s="85" t="s">
        <v>51</v>
      </c>
      <c r="D43" s="179"/>
      <c r="E43" s="78"/>
    </row>
    <row r="44" spans="2:8">
      <c r="B44" s="44" t="s">
        <v>6</v>
      </c>
      <c r="C44" s="86" t="s">
        <v>52</v>
      </c>
      <c r="D44" s="180">
        <v>1860693.8454</v>
      </c>
      <c r="E44" s="299">
        <f>D45</f>
        <v>2678704.8846</v>
      </c>
    </row>
    <row r="45" spans="2:8" ht="13.5" thickBot="1">
      <c r="B45" s="46" t="s">
        <v>8</v>
      </c>
      <c r="C45" s="87" t="s">
        <v>53</v>
      </c>
      <c r="D45" s="298">
        <v>2678704.8846</v>
      </c>
      <c r="E45" s="310">
        <v>3087874.1924000001</v>
      </c>
    </row>
    <row r="46" spans="2:8">
      <c r="B46" s="41" t="s">
        <v>33</v>
      </c>
      <c r="C46" s="85" t="s">
        <v>54</v>
      </c>
      <c r="D46" s="182"/>
      <c r="E46" s="311"/>
    </row>
    <row r="47" spans="2:8">
      <c r="B47" s="44" t="s">
        <v>6</v>
      </c>
      <c r="C47" s="86" t="s">
        <v>52</v>
      </c>
      <c r="D47" s="180">
        <v>9.0962999999999994</v>
      </c>
      <c r="E47" s="312">
        <v>12.6769</v>
      </c>
    </row>
    <row r="48" spans="2:8">
      <c r="B48" s="44" t="s">
        <v>8</v>
      </c>
      <c r="C48" s="86" t="s">
        <v>55</v>
      </c>
      <c r="D48" s="180">
        <v>9.0803999999999991</v>
      </c>
      <c r="E48" s="318">
        <v>10.9322</v>
      </c>
    </row>
    <row r="49" spans="2:5">
      <c r="B49" s="44" t="s">
        <v>10</v>
      </c>
      <c r="C49" s="86" t="s">
        <v>56</v>
      </c>
      <c r="D49" s="180">
        <v>13.257899999999999</v>
      </c>
      <c r="E49" s="318">
        <v>13.164099999999999</v>
      </c>
    </row>
    <row r="50" spans="2:5" ht="13.5" thickBot="1">
      <c r="B50" s="46" t="s">
        <v>12</v>
      </c>
      <c r="C50" s="87" t="s">
        <v>53</v>
      </c>
      <c r="D50" s="181">
        <v>12.676932806</v>
      </c>
      <c r="E50" s="314">
        <v>10.9734261205971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33773034.579999998</v>
      </c>
      <c r="E54" s="55">
        <f>E60+E65</f>
        <v>0.99670868554178971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v>33540685.530000001</v>
      </c>
      <c r="E60" s="65">
        <f>D60/E20</f>
        <v>0.98985160802144379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232349.05</v>
      </c>
      <c r="E65" s="61">
        <f>D65/E20</f>
        <v>6.8570775203459248E-3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4.0199999999999996</v>
      </c>
      <c r="E68" s="88">
        <f>D68/E20</f>
        <v>1.1863810775981488E-7</v>
      </c>
    </row>
    <row r="69" spans="2:5" ht="13.5" thickBot="1">
      <c r="B69" s="41" t="s">
        <v>82</v>
      </c>
      <c r="C69" s="42" t="s">
        <v>83</v>
      </c>
      <c r="D69" s="43">
        <f>E13</f>
        <v>177761.22</v>
      </c>
      <c r="E69" s="55">
        <f>D69/E20</f>
        <v>5.246083277083622E-3</v>
      </c>
    </row>
    <row r="70" spans="2:5" ht="13.5" thickBot="1">
      <c r="B70" s="41" t="s">
        <v>84</v>
      </c>
      <c r="C70" s="42" t="s">
        <v>85</v>
      </c>
      <c r="D70" s="43">
        <f>E16</f>
        <v>66240.5</v>
      </c>
      <c r="E70" s="55">
        <f>D70/E20</f>
        <v>1.954887456981099E-3</v>
      </c>
    </row>
    <row r="71" spans="2:5">
      <c r="B71" s="41" t="s">
        <v>86</v>
      </c>
      <c r="C71" s="42" t="s">
        <v>87</v>
      </c>
      <c r="D71" s="43">
        <f>D54+D69+D68-D70</f>
        <v>33884559.32</v>
      </c>
      <c r="E71" s="74">
        <f>E54+E69-E70</f>
        <v>0.99999988136189211</v>
      </c>
    </row>
    <row r="72" spans="2:5">
      <c r="B72" s="44" t="s">
        <v>6</v>
      </c>
      <c r="C72" s="45" t="s">
        <v>88</v>
      </c>
      <c r="D72" s="60">
        <f>D71</f>
        <v>33884559.32</v>
      </c>
      <c r="E72" s="61">
        <f>E71</f>
        <v>0.99999988136189211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" right="0.75" top="0.61" bottom="0.55000000000000004" header="0.5" footer="0.5"/>
  <pageSetup paperSize="9" scale="70" orientation="portrait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L33" sqref="L33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3" style="77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180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28512.97</v>
      </c>
      <c r="E9" s="27">
        <f>E10+E11+E12+E13</f>
        <v>195445.45</v>
      </c>
    </row>
    <row r="10" spans="2:5">
      <c r="B10" s="15" t="s">
        <v>6</v>
      </c>
      <c r="C10" s="155" t="s">
        <v>7</v>
      </c>
      <c r="D10" s="17">
        <v>28512.97</v>
      </c>
      <c r="E10" s="300">
        <v>195445.45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28512.97</v>
      </c>
      <c r="E20" s="138">
        <f>E9-E16</f>
        <v>195445.45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4135.38</v>
      </c>
      <c r="E24" s="27">
        <f>D20</f>
        <v>28512.97</v>
      </c>
    </row>
    <row r="25" spans="2:7">
      <c r="B25" s="25" t="s">
        <v>26</v>
      </c>
      <c r="C25" s="26" t="s">
        <v>27</v>
      </c>
      <c r="D25" s="166">
        <v>23752.09</v>
      </c>
      <c r="E25" s="228">
        <v>176217.25999999998</v>
      </c>
      <c r="F25" s="90"/>
    </row>
    <row r="26" spans="2:7">
      <c r="B26" s="28" t="s">
        <v>28</v>
      </c>
      <c r="C26" s="29" t="s">
        <v>29</v>
      </c>
      <c r="D26" s="168">
        <v>24535.49</v>
      </c>
      <c r="E26" s="229">
        <v>186657.99</v>
      </c>
      <c r="F26" s="90"/>
    </row>
    <row r="27" spans="2:7">
      <c r="B27" s="30" t="s">
        <v>6</v>
      </c>
      <c r="C27" s="16" t="s">
        <v>30</v>
      </c>
      <c r="D27" s="169">
        <v>21522.11</v>
      </c>
      <c r="E27" s="230">
        <v>186657.99</v>
      </c>
      <c r="F27" s="90"/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>
        <v>3013.38</v>
      </c>
      <c r="E29" s="230"/>
    </row>
    <row r="30" spans="2:7">
      <c r="B30" s="28" t="s">
        <v>33</v>
      </c>
      <c r="C30" s="31" t="s">
        <v>34</v>
      </c>
      <c r="D30" s="168">
        <v>783.4</v>
      </c>
      <c r="E30" s="229">
        <v>10440.73</v>
      </c>
    </row>
    <row r="31" spans="2:7">
      <c r="B31" s="30" t="s">
        <v>6</v>
      </c>
      <c r="C31" s="16" t="s">
        <v>35</v>
      </c>
      <c r="D31" s="169">
        <v>502.05</v>
      </c>
      <c r="E31" s="230">
        <v>179.07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114.2</v>
      </c>
      <c r="E33" s="230">
        <v>202.06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167.15</v>
      </c>
      <c r="E35" s="230">
        <v>3131.44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6928.16</v>
      </c>
    </row>
    <row r="38" spans="2:6">
      <c r="B38" s="25" t="s">
        <v>45</v>
      </c>
      <c r="C38" s="26" t="s">
        <v>46</v>
      </c>
      <c r="D38" s="166">
        <v>625.5</v>
      </c>
      <c r="E38" s="27">
        <v>-9284.7800000000007</v>
      </c>
    </row>
    <row r="39" spans="2:6" ht="13.5" thickBot="1">
      <c r="B39" s="34" t="s">
        <v>47</v>
      </c>
      <c r="C39" s="35" t="s">
        <v>48</v>
      </c>
      <c r="D39" s="170">
        <v>28512.97</v>
      </c>
      <c r="E39" s="217">
        <f>E24+E25+E38</f>
        <v>195445.44999999998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17.768999999999998</v>
      </c>
      <c r="E44" s="299">
        <v>110.967</v>
      </c>
    </row>
    <row r="45" spans="2:6" ht="13.5" thickBot="1">
      <c r="B45" s="46" t="s">
        <v>8</v>
      </c>
      <c r="C45" s="87" t="s">
        <v>53</v>
      </c>
      <c r="D45" s="181">
        <v>110.967</v>
      </c>
      <c r="E45" s="310">
        <v>799.46600000000001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232.73</v>
      </c>
      <c r="E47" s="312">
        <v>256.95</v>
      </c>
    </row>
    <row r="48" spans="2:6">
      <c r="B48" s="44" t="s">
        <v>8</v>
      </c>
      <c r="C48" s="86" t="s">
        <v>55</v>
      </c>
      <c r="D48" s="180">
        <v>225.92</v>
      </c>
      <c r="E48" s="318">
        <v>239.52</v>
      </c>
    </row>
    <row r="49" spans="2:5">
      <c r="B49" s="44" t="s">
        <v>10</v>
      </c>
      <c r="C49" s="86" t="s">
        <v>56</v>
      </c>
      <c r="D49" s="180">
        <v>270.01</v>
      </c>
      <c r="E49" s="318">
        <v>263.37</v>
      </c>
    </row>
    <row r="50" spans="2:5" ht="13.5" thickBot="1">
      <c r="B50" s="46" t="s">
        <v>12</v>
      </c>
      <c r="C50" s="87" t="s">
        <v>53</v>
      </c>
      <c r="D50" s="181">
        <v>256.95</v>
      </c>
      <c r="E50" s="314">
        <v>244.47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195445.45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195445.45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195445.45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195445.45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000000000000005" right="0.75" top="0.62" bottom="0.52" header="0.5" footer="0.5"/>
  <pageSetup paperSize="9" scale="70" orientation="portrait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78"/>
  <sheetViews>
    <sheetView workbookViewId="0">
      <selection activeCell="E48" sqref="E48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3" t="s">
        <v>181</v>
      </c>
      <c r="C5" s="344"/>
      <c r="D5" s="344"/>
      <c r="E5" s="345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</f>
        <v>18820.05</v>
      </c>
    </row>
    <row r="10" spans="2:5">
      <c r="B10" s="15" t="s">
        <v>6</v>
      </c>
      <c r="C10" s="155" t="s">
        <v>7</v>
      </c>
      <c r="D10" s="17"/>
      <c r="E10" s="300">
        <v>18820.05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E10</f>
        <v>18820.05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90"/>
      <c r="E24" s="27"/>
    </row>
    <row r="25" spans="2:7">
      <c r="B25" s="25" t="s">
        <v>26</v>
      </c>
      <c r="C25" s="26" t="s">
        <v>27</v>
      </c>
      <c r="D25" s="190"/>
      <c r="E25" s="228">
        <v>20470.780000000002</v>
      </c>
      <c r="F25" s="154"/>
    </row>
    <row r="26" spans="2:7">
      <c r="B26" s="28" t="s">
        <v>28</v>
      </c>
      <c r="C26" s="29" t="s">
        <v>29</v>
      </c>
      <c r="D26" s="191"/>
      <c r="E26" s="229">
        <v>42150.79</v>
      </c>
    </row>
    <row r="27" spans="2:7">
      <c r="B27" s="30" t="s">
        <v>6</v>
      </c>
      <c r="C27" s="16" t="s">
        <v>30</v>
      </c>
      <c r="D27" s="192"/>
      <c r="E27" s="230">
        <v>18000.060000000001</v>
      </c>
    </row>
    <row r="28" spans="2:7">
      <c r="B28" s="30" t="s">
        <v>8</v>
      </c>
      <c r="C28" s="16" t="s">
        <v>31</v>
      </c>
      <c r="D28" s="192"/>
      <c r="E28" s="230"/>
    </row>
    <row r="29" spans="2:7">
      <c r="B29" s="30" t="s">
        <v>10</v>
      </c>
      <c r="C29" s="16" t="s">
        <v>32</v>
      </c>
      <c r="D29" s="192"/>
      <c r="E29" s="230">
        <v>24150.73</v>
      </c>
    </row>
    <row r="30" spans="2:7">
      <c r="B30" s="28" t="s">
        <v>33</v>
      </c>
      <c r="C30" s="31" t="s">
        <v>34</v>
      </c>
      <c r="D30" s="191"/>
      <c r="E30" s="229">
        <v>21680.01</v>
      </c>
    </row>
    <row r="31" spans="2:7">
      <c r="B31" s="30" t="s">
        <v>6</v>
      </c>
      <c r="C31" s="16" t="s">
        <v>35</v>
      </c>
      <c r="D31" s="192"/>
      <c r="E31" s="230"/>
    </row>
    <row r="32" spans="2:7">
      <c r="B32" s="30" t="s">
        <v>8</v>
      </c>
      <c r="C32" s="16" t="s">
        <v>36</v>
      </c>
      <c r="D32" s="192"/>
      <c r="E32" s="230"/>
    </row>
    <row r="33" spans="2:6">
      <c r="B33" s="30" t="s">
        <v>10</v>
      </c>
      <c r="C33" s="16" t="s">
        <v>37</v>
      </c>
      <c r="D33" s="192"/>
      <c r="E33" s="230">
        <v>4.9800000000000004</v>
      </c>
    </row>
    <row r="34" spans="2:6">
      <c r="B34" s="30" t="s">
        <v>12</v>
      </c>
      <c r="C34" s="16" t="s">
        <v>38</v>
      </c>
      <c r="D34" s="192"/>
      <c r="E34" s="230"/>
    </row>
    <row r="35" spans="2:6" ht="25.5">
      <c r="B35" s="30" t="s">
        <v>39</v>
      </c>
      <c r="C35" s="16" t="s">
        <v>40</v>
      </c>
      <c r="D35" s="192"/>
      <c r="E35" s="230">
        <v>140.41</v>
      </c>
    </row>
    <row r="36" spans="2:6">
      <c r="B36" s="30" t="s">
        <v>41</v>
      </c>
      <c r="C36" s="16" t="s">
        <v>42</v>
      </c>
      <c r="D36" s="192"/>
      <c r="E36" s="230"/>
    </row>
    <row r="37" spans="2:6" ht="13.5" thickBot="1">
      <c r="B37" s="32" t="s">
        <v>43</v>
      </c>
      <c r="C37" s="33" t="s">
        <v>44</v>
      </c>
      <c r="D37" s="192"/>
      <c r="E37" s="230">
        <v>21534.62</v>
      </c>
    </row>
    <row r="38" spans="2:6">
      <c r="B38" s="25" t="s">
        <v>45</v>
      </c>
      <c r="C38" s="26" t="s">
        <v>46</v>
      </c>
      <c r="D38" s="190"/>
      <c r="E38" s="27">
        <v>-1650.73</v>
      </c>
    </row>
    <row r="39" spans="2:6" ht="13.5" thickBot="1">
      <c r="B39" s="34" t="s">
        <v>47</v>
      </c>
      <c r="C39" s="35" t="s">
        <v>48</v>
      </c>
      <c r="D39" s="193"/>
      <c r="E39" s="217">
        <f>E24+E25+E38</f>
        <v>18820.050000000003</v>
      </c>
      <c r="F39" s="210"/>
    </row>
    <row r="40" spans="2:6" ht="13.5" thickBot="1">
      <c r="B40" s="36"/>
      <c r="C40" s="37"/>
      <c r="D40" s="183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94"/>
      <c r="E44" s="79"/>
    </row>
    <row r="45" spans="2:6" ht="13.5" thickBot="1">
      <c r="B45" s="46" t="s">
        <v>8</v>
      </c>
      <c r="C45" s="87" t="s">
        <v>53</v>
      </c>
      <c r="D45" s="195"/>
      <c r="E45" s="310">
        <v>136.4563</v>
      </c>
    </row>
    <row r="46" spans="2:6">
      <c r="B46" s="41" t="s">
        <v>33</v>
      </c>
      <c r="C46" s="85" t="s">
        <v>54</v>
      </c>
      <c r="D46" s="196"/>
      <c r="E46" s="311"/>
    </row>
    <row r="47" spans="2:6">
      <c r="B47" s="44" t="s">
        <v>6</v>
      </c>
      <c r="C47" s="86" t="s">
        <v>52</v>
      </c>
      <c r="D47" s="194"/>
      <c r="E47" s="312"/>
    </row>
    <row r="48" spans="2:6">
      <c r="B48" s="44" t="s">
        <v>8</v>
      </c>
      <c r="C48" s="86" t="s">
        <v>55</v>
      </c>
      <c r="D48" s="194"/>
      <c r="E48" s="318">
        <v>132.41999999999999</v>
      </c>
    </row>
    <row r="49" spans="2:5">
      <c r="B49" s="44" t="s">
        <v>10</v>
      </c>
      <c r="C49" s="86" t="s">
        <v>56</v>
      </c>
      <c r="D49" s="194"/>
      <c r="E49" s="318">
        <v>153.53</v>
      </c>
    </row>
    <row r="50" spans="2:5" ht="13.5" thickBot="1">
      <c r="B50" s="46" t="s">
        <v>12</v>
      </c>
      <c r="C50" s="87" t="s">
        <v>53</v>
      </c>
      <c r="D50" s="195"/>
      <c r="E50" s="310">
        <v>137.91999999999999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18820.05</v>
      </c>
      <c r="E54" s="55">
        <f>E60</f>
        <v>0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18820.05</v>
      </c>
      <c r="E60" s="65">
        <v>0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18820.05</v>
      </c>
      <c r="E71" s="74">
        <f>D71/E39</f>
        <v>0.99999999999999978</v>
      </c>
    </row>
    <row r="72" spans="2:5">
      <c r="B72" s="44" t="s">
        <v>6</v>
      </c>
      <c r="C72" s="45" t="s">
        <v>88</v>
      </c>
      <c r="D72" s="60">
        <f>D71</f>
        <v>18820.05</v>
      </c>
      <c r="E72" s="61">
        <f>E71</f>
        <v>0.99999999999999978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H8" sqref="H8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3" t="s">
        <v>182</v>
      </c>
      <c r="C5" s="344"/>
      <c r="D5" s="344"/>
      <c r="E5" s="345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285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</f>
        <v>19326.88</v>
      </c>
    </row>
    <row r="10" spans="2:5">
      <c r="B10" s="15" t="s">
        <v>6</v>
      </c>
      <c r="C10" s="155" t="s">
        <v>7</v>
      </c>
      <c r="D10" s="17"/>
      <c r="E10" s="300">
        <v>19326.88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E10</f>
        <v>19326.88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285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90"/>
      <c r="E24" s="27"/>
    </row>
    <row r="25" spans="2:7">
      <c r="B25" s="25" t="s">
        <v>26</v>
      </c>
      <c r="C25" s="26" t="s">
        <v>27</v>
      </c>
      <c r="D25" s="190"/>
      <c r="E25" s="228">
        <v>20084.150000000001</v>
      </c>
      <c r="F25" s="154"/>
      <c r="G25" s="154"/>
    </row>
    <row r="26" spans="2:7">
      <c r="B26" s="28" t="s">
        <v>28</v>
      </c>
      <c r="C26" s="29" t="s">
        <v>29</v>
      </c>
      <c r="D26" s="191"/>
      <c r="E26" s="229">
        <v>20931.82</v>
      </c>
    </row>
    <row r="27" spans="2:7">
      <c r="B27" s="30" t="s">
        <v>6</v>
      </c>
      <c r="C27" s="16" t="s">
        <v>30</v>
      </c>
      <c r="D27" s="192"/>
      <c r="E27" s="230"/>
    </row>
    <row r="28" spans="2:7">
      <c r="B28" s="30" t="s">
        <v>8</v>
      </c>
      <c r="C28" s="16" t="s">
        <v>31</v>
      </c>
      <c r="D28" s="192"/>
      <c r="E28" s="230"/>
    </row>
    <row r="29" spans="2:7">
      <c r="B29" s="30" t="s">
        <v>10</v>
      </c>
      <c r="C29" s="16" t="s">
        <v>32</v>
      </c>
      <c r="D29" s="192"/>
      <c r="E29" s="230">
        <v>20931.82</v>
      </c>
    </row>
    <row r="30" spans="2:7">
      <c r="B30" s="28" t="s">
        <v>33</v>
      </c>
      <c r="C30" s="31" t="s">
        <v>34</v>
      </c>
      <c r="D30" s="191"/>
      <c r="E30" s="229">
        <v>847.67</v>
      </c>
    </row>
    <row r="31" spans="2:7">
      <c r="B31" s="30" t="s">
        <v>6</v>
      </c>
      <c r="C31" s="16" t="s">
        <v>35</v>
      </c>
      <c r="D31" s="192"/>
      <c r="E31" s="230"/>
    </row>
    <row r="32" spans="2:7">
      <c r="B32" s="30" t="s">
        <v>8</v>
      </c>
      <c r="C32" s="16" t="s">
        <v>36</v>
      </c>
      <c r="D32" s="192"/>
      <c r="E32" s="230"/>
    </row>
    <row r="33" spans="2:6">
      <c r="B33" s="30" t="s">
        <v>10</v>
      </c>
      <c r="C33" s="16" t="s">
        <v>37</v>
      </c>
      <c r="D33" s="192"/>
      <c r="E33" s="230">
        <v>0.84</v>
      </c>
    </row>
    <row r="34" spans="2:6">
      <c r="B34" s="30" t="s">
        <v>12</v>
      </c>
      <c r="C34" s="16" t="s">
        <v>38</v>
      </c>
      <c r="D34" s="192"/>
      <c r="E34" s="230"/>
    </row>
    <row r="35" spans="2:6" ht="25.5">
      <c r="B35" s="30" t="s">
        <v>39</v>
      </c>
      <c r="C35" s="16" t="s">
        <v>40</v>
      </c>
      <c r="D35" s="192"/>
      <c r="E35" s="230">
        <v>3.26</v>
      </c>
    </row>
    <row r="36" spans="2:6">
      <c r="B36" s="30" t="s">
        <v>41</v>
      </c>
      <c r="C36" s="16" t="s">
        <v>42</v>
      </c>
      <c r="D36" s="192"/>
      <c r="E36" s="230"/>
    </row>
    <row r="37" spans="2:6" ht="13.5" thickBot="1">
      <c r="B37" s="32" t="s">
        <v>43</v>
      </c>
      <c r="C37" s="33" t="s">
        <v>44</v>
      </c>
      <c r="D37" s="192"/>
      <c r="E37" s="230">
        <v>843.57</v>
      </c>
    </row>
    <row r="38" spans="2:6">
      <c r="B38" s="25" t="s">
        <v>45</v>
      </c>
      <c r="C38" s="26" t="s">
        <v>46</v>
      </c>
      <c r="D38" s="190"/>
      <c r="E38" s="27">
        <v>-757.27</v>
      </c>
    </row>
    <row r="39" spans="2:6" ht="13.5" thickBot="1">
      <c r="B39" s="34" t="s">
        <v>47</v>
      </c>
      <c r="C39" s="35" t="s">
        <v>48</v>
      </c>
      <c r="D39" s="193"/>
      <c r="E39" s="217">
        <f>E24+E25+E38</f>
        <v>19326.88</v>
      </c>
      <c r="F39" s="210"/>
    </row>
    <row r="40" spans="2:6" ht="13.5" thickBot="1">
      <c r="B40" s="36"/>
      <c r="C40" s="37"/>
      <c r="D40" s="183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285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94"/>
      <c r="E44" s="299"/>
    </row>
    <row r="45" spans="2:6" ht="13.5" thickBot="1">
      <c r="B45" s="46" t="s">
        <v>8</v>
      </c>
      <c r="C45" s="87" t="s">
        <v>53</v>
      </c>
      <c r="D45" s="195"/>
      <c r="E45" s="310">
        <v>235.66489999999999</v>
      </c>
    </row>
    <row r="46" spans="2:6">
      <c r="B46" s="41" t="s">
        <v>33</v>
      </c>
      <c r="C46" s="85" t="s">
        <v>54</v>
      </c>
      <c r="D46" s="196"/>
      <c r="E46" s="311"/>
    </row>
    <row r="47" spans="2:6">
      <c r="B47" s="44" t="s">
        <v>6</v>
      </c>
      <c r="C47" s="86" t="s">
        <v>52</v>
      </c>
      <c r="D47" s="194"/>
      <c r="E47" s="312"/>
    </row>
    <row r="48" spans="2:6">
      <c r="B48" s="44" t="s">
        <v>8</v>
      </c>
      <c r="C48" s="86" t="s">
        <v>55</v>
      </c>
      <c r="D48" s="194"/>
      <c r="E48" s="318">
        <v>80.510000000000005</v>
      </c>
    </row>
    <row r="49" spans="2:5">
      <c r="B49" s="44" t="s">
        <v>10</v>
      </c>
      <c r="C49" s="86" t="s">
        <v>56</v>
      </c>
      <c r="D49" s="194"/>
      <c r="E49" s="318">
        <v>99.35</v>
      </c>
    </row>
    <row r="50" spans="2:5" ht="13.5" thickBot="1">
      <c r="B50" s="46" t="s">
        <v>12</v>
      </c>
      <c r="C50" s="87" t="s">
        <v>53</v>
      </c>
      <c r="D50" s="195"/>
      <c r="E50" s="310">
        <v>82.01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19326.88</v>
      </c>
      <c r="E54" s="55">
        <f>E60</f>
        <v>0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19326.88</v>
      </c>
      <c r="E60" s="65">
        <v>0</v>
      </c>
    </row>
    <row r="61" spans="2:5" ht="25.5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19326.88</v>
      </c>
      <c r="E71" s="74">
        <f>D71/E39</f>
        <v>1</v>
      </c>
    </row>
    <row r="72" spans="2:5">
      <c r="B72" s="44" t="s">
        <v>6</v>
      </c>
      <c r="C72" s="45" t="s">
        <v>88</v>
      </c>
      <c r="D72" s="60">
        <f>D71</f>
        <v>19326.88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F70" sqref="F70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3" t="s">
        <v>183</v>
      </c>
      <c r="C5" s="344"/>
      <c r="D5" s="344"/>
      <c r="E5" s="345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296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/>
    </row>
    <row r="10" spans="2:5">
      <c r="B10" s="15" t="s">
        <v>6</v>
      </c>
      <c r="C10" s="155" t="s">
        <v>7</v>
      </c>
      <c r="D10" s="17"/>
      <c r="E10" s="300"/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/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296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90"/>
      <c r="E24" s="27"/>
    </row>
    <row r="25" spans="2:7">
      <c r="B25" s="25" t="s">
        <v>26</v>
      </c>
      <c r="C25" s="26" t="s">
        <v>27</v>
      </c>
      <c r="D25" s="190"/>
      <c r="E25" s="228">
        <v>144.25</v>
      </c>
      <c r="F25" s="154"/>
      <c r="G25" s="154"/>
    </row>
    <row r="26" spans="2:7">
      <c r="B26" s="28" t="s">
        <v>28</v>
      </c>
      <c r="C26" s="29" t="s">
        <v>29</v>
      </c>
      <c r="D26" s="191"/>
      <c r="E26" s="229">
        <v>5005.1899999999996</v>
      </c>
    </row>
    <row r="27" spans="2:7">
      <c r="B27" s="30" t="s">
        <v>6</v>
      </c>
      <c r="C27" s="16" t="s">
        <v>30</v>
      </c>
      <c r="D27" s="192"/>
      <c r="E27" s="230"/>
    </row>
    <row r="28" spans="2:7">
      <c r="B28" s="30" t="s">
        <v>8</v>
      </c>
      <c r="C28" s="16" t="s">
        <v>31</v>
      </c>
      <c r="D28" s="192"/>
      <c r="E28" s="230"/>
    </row>
    <row r="29" spans="2:7">
      <c r="B29" s="30" t="s">
        <v>10</v>
      </c>
      <c r="C29" s="16" t="s">
        <v>32</v>
      </c>
      <c r="D29" s="192"/>
      <c r="E29" s="230">
        <v>5005.1899999999996</v>
      </c>
    </row>
    <row r="30" spans="2:7">
      <c r="B30" s="28" t="s">
        <v>33</v>
      </c>
      <c r="C30" s="31" t="s">
        <v>34</v>
      </c>
      <c r="D30" s="191"/>
      <c r="E30" s="229">
        <v>4860.9399999999996</v>
      </c>
    </row>
    <row r="31" spans="2:7">
      <c r="B31" s="30" t="s">
        <v>6</v>
      </c>
      <c r="C31" s="16" t="s">
        <v>35</v>
      </c>
      <c r="D31" s="192"/>
      <c r="E31" s="230"/>
    </row>
    <row r="32" spans="2:7">
      <c r="B32" s="30" t="s">
        <v>8</v>
      </c>
      <c r="C32" s="16" t="s">
        <v>36</v>
      </c>
      <c r="D32" s="192"/>
      <c r="E32" s="230"/>
    </row>
    <row r="33" spans="2:6">
      <c r="B33" s="30" t="s">
        <v>10</v>
      </c>
      <c r="C33" s="16" t="s">
        <v>37</v>
      </c>
      <c r="D33" s="192"/>
      <c r="E33" s="230">
        <v>0.47</v>
      </c>
    </row>
    <row r="34" spans="2:6">
      <c r="B34" s="30" t="s">
        <v>12</v>
      </c>
      <c r="C34" s="16" t="s">
        <v>38</v>
      </c>
      <c r="D34" s="192"/>
      <c r="E34" s="230"/>
    </row>
    <row r="35" spans="2:6" ht="25.5">
      <c r="B35" s="30" t="s">
        <v>39</v>
      </c>
      <c r="C35" s="16" t="s">
        <v>40</v>
      </c>
      <c r="D35" s="192"/>
      <c r="E35" s="230">
        <v>9.1</v>
      </c>
    </row>
    <row r="36" spans="2:6">
      <c r="B36" s="30" t="s">
        <v>41</v>
      </c>
      <c r="C36" s="16" t="s">
        <v>42</v>
      </c>
      <c r="D36" s="192"/>
      <c r="E36" s="230"/>
    </row>
    <row r="37" spans="2:6" ht="13.5" thickBot="1">
      <c r="B37" s="32" t="s">
        <v>43</v>
      </c>
      <c r="C37" s="33" t="s">
        <v>44</v>
      </c>
      <c r="D37" s="192"/>
      <c r="E37" s="230">
        <v>4851.37</v>
      </c>
    </row>
    <row r="38" spans="2:6">
      <c r="B38" s="25" t="s">
        <v>45</v>
      </c>
      <c r="C38" s="26" t="s">
        <v>46</v>
      </c>
      <c r="D38" s="190"/>
      <c r="E38" s="27">
        <v>-144.25</v>
      </c>
    </row>
    <row r="39" spans="2:6" ht="13.5" thickBot="1">
      <c r="B39" s="34" t="s">
        <v>47</v>
      </c>
      <c r="C39" s="35" t="s">
        <v>48</v>
      </c>
      <c r="D39" s="193"/>
      <c r="E39" s="217"/>
      <c r="F39" s="210"/>
    </row>
    <row r="40" spans="2:6" ht="13.5" thickBot="1">
      <c r="B40" s="36"/>
      <c r="C40" s="37"/>
      <c r="D40" s="183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296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94"/>
      <c r="E44" s="79"/>
    </row>
    <row r="45" spans="2:6" ht="13.5" thickBot="1">
      <c r="B45" s="46" t="s">
        <v>8</v>
      </c>
      <c r="C45" s="87" t="s">
        <v>53</v>
      </c>
      <c r="D45" s="195"/>
      <c r="E45" s="282"/>
    </row>
    <row r="46" spans="2:6">
      <c r="B46" s="41" t="s">
        <v>33</v>
      </c>
      <c r="C46" s="85" t="s">
        <v>54</v>
      </c>
      <c r="D46" s="196"/>
      <c r="E46" s="82"/>
    </row>
    <row r="47" spans="2:6">
      <c r="B47" s="44" t="s">
        <v>6</v>
      </c>
      <c r="C47" s="86" t="s">
        <v>52</v>
      </c>
      <c r="D47" s="194"/>
      <c r="E47" s="91"/>
    </row>
    <row r="48" spans="2:6">
      <c r="B48" s="44" t="s">
        <v>8</v>
      </c>
      <c r="C48" s="86" t="s">
        <v>55</v>
      </c>
      <c r="D48" s="194"/>
      <c r="E48" s="231">
        <v>112.35</v>
      </c>
    </row>
    <row r="49" spans="2:5">
      <c r="B49" s="44" t="s">
        <v>10</v>
      </c>
      <c r="C49" s="86" t="s">
        <v>56</v>
      </c>
      <c r="D49" s="194"/>
      <c r="E49" s="231">
        <v>121.93</v>
      </c>
    </row>
    <row r="50" spans="2:5" ht="13.5" thickBot="1">
      <c r="B50" s="46" t="s">
        <v>12</v>
      </c>
      <c r="C50" s="87" t="s">
        <v>53</v>
      </c>
      <c r="D50" s="195"/>
      <c r="E50" s="282"/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0</v>
      </c>
      <c r="E54" s="55">
        <f>E60</f>
        <v>0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0</v>
      </c>
      <c r="E60" s="65">
        <v>0</v>
      </c>
    </row>
    <row r="61" spans="2:5" ht="25.5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0</v>
      </c>
      <c r="E71" s="74">
        <v>0</v>
      </c>
    </row>
    <row r="72" spans="2:5">
      <c r="B72" s="44" t="s">
        <v>6</v>
      </c>
      <c r="C72" s="45" t="s">
        <v>88</v>
      </c>
      <c r="D72" s="60">
        <f>D71</f>
        <v>0</v>
      </c>
      <c r="E72" s="61">
        <f>E71</f>
        <v>0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I25" sqref="I25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4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184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</f>
        <v>19205.3</v>
      </c>
      <c r="E9" s="27">
        <f>E10</f>
        <v>19552.240000000002</v>
      </c>
    </row>
    <row r="10" spans="2:5">
      <c r="B10" s="15" t="s">
        <v>6</v>
      </c>
      <c r="C10" s="155" t="s">
        <v>7</v>
      </c>
      <c r="D10" s="17">
        <v>19205.3</v>
      </c>
      <c r="E10" s="300">
        <v>19552.240000000002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D10</f>
        <v>19205.3</v>
      </c>
      <c r="E20" s="138">
        <f>E10</f>
        <v>19552.240000000002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90"/>
      <c r="E24" s="27">
        <f>D20</f>
        <v>19205.3</v>
      </c>
    </row>
    <row r="25" spans="2:7">
      <c r="B25" s="25" t="s">
        <v>26</v>
      </c>
      <c r="C25" s="26" t="s">
        <v>27</v>
      </c>
      <c r="D25" s="190">
        <v>20251.02</v>
      </c>
      <c r="E25" s="228">
        <v>1617.36</v>
      </c>
      <c r="F25" s="154"/>
      <c r="G25" s="154"/>
    </row>
    <row r="26" spans="2:7">
      <c r="B26" s="28" t="s">
        <v>28</v>
      </c>
      <c r="C26" s="29" t="s">
        <v>29</v>
      </c>
      <c r="D26" s="191">
        <v>20251.02</v>
      </c>
      <c r="E26" s="229">
        <v>1931.35</v>
      </c>
      <c r="G26" s="154"/>
    </row>
    <row r="27" spans="2:7">
      <c r="B27" s="30" t="s">
        <v>6</v>
      </c>
      <c r="C27" s="16" t="s">
        <v>30</v>
      </c>
      <c r="D27" s="192"/>
      <c r="E27" s="230">
        <v>1335.62</v>
      </c>
    </row>
    <row r="28" spans="2:7">
      <c r="B28" s="30" t="s">
        <v>8</v>
      </c>
      <c r="C28" s="16" t="s">
        <v>31</v>
      </c>
      <c r="D28" s="192"/>
      <c r="E28" s="230"/>
    </row>
    <row r="29" spans="2:7">
      <c r="B29" s="30" t="s">
        <v>10</v>
      </c>
      <c r="C29" s="16" t="s">
        <v>32</v>
      </c>
      <c r="D29" s="192">
        <v>20251.02</v>
      </c>
      <c r="E29" s="230">
        <v>595.73</v>
      </c>
      <c r="F29" s="154"/>
      <c r="G29" s="154"/>
    </row>
    <row r="30" spans="2:7">
      <c r="B30" s="28" t="s">
        <v>33</v>
      </c>
      <c r="C30" s="31" t="s">
        <v>34</v>
      </c>
      <c r="D30" s="191"/>
      <c r="E30" s="229">
        <v>313.99</v>
      </c>
    </row>
    <row r="31" spans="2:7">
      <c r="B31" s="30" t="s">
        <v>6</v>
      </c>
      <c r="C31" s="16" t="s">
        <v>35</v>
      </c>
      <c r="D31" s="192"/>
      <c r="E31" s="230"/>
    </row>
    <row r="32" spans="2:7">
      <c r="B32" s="30" t="s">
        <v>8</v>
      </c>
      <c r="C32" s="16" t="s">
        <v>36</v>
      </c>
      <c r="D32" s="192"/>
      <c r="E32" s="230"/>
    </row>
    <row r="33" spans="2:6">
      <c r="B33" s="30" t="s">
        <v>10</v>
      </c>
      <c r="C33" s="16" t="s">
        <v>37</v>
      </c>
      <c r="D33" s="192"/>
      <c r="E33" s="230">
        <v>7.61</v>
      </c>
    </row>
    <row r="34" spans="2:6">
      <c r="B34" s="30" t="s">
        <v>12</v>
      </c>
      <c r="C34" s="16" t="s">
        <v>38</v>
      </c>
      <c r="D34" s="192"/>
      <c r="E34" s="230"/>
    </row>
    <row r="35" spans="2:6" ht="25.5">
      <c r="B35" s="30" t="s">
        <v>39</v>
      </c>
      <c r="C35" s="16" t="s">
        <v>40</v>
      </c>
      <c r="D35" s="192"/>
      <c r="E35" s="230">
        <v>306.38</v>
      </c>
    </row>
    <row r="36" spans="2:6">
      <c r="B36" s="30" t="s">
        <v>41</v>
      </c>
      <c r="C36" s="16" t="s">
        <v>42</v>
      </c>
      <c r="D36" s="192"/>
      <c r="E36" s="230"/>
    </row>
    <row r="37" spans="2:6" ht="13.5" thickBot="1">
      <c r="B37" s="32" t="s">
        <v>43</v>
      </c>
      <c r="C37" s="33" t="s">
        <v>44</v>
      </c>
      <c r="D37" s="192"/>
      <c r="E37" s="230"/>
    </row>
    <row r="38" spans="2:6">
      <c r="B38" s="25" t="s">
        <v>45</v>
      </c>
      <c r="C38" s="26" t="s">
        <v>46</v>
      </c>
      <c r="D38" s="190">
        <v>-1045.72</v>
      </c>
      <c r="E38" s="27">
        <v>-1270.42</v>
      </c>
    </row>
    <row r="39" spans="2:6" ht="13.5" thickBot="1">
      <c r="B39" s="34" t="s">
        <v>47</v>
      </c>
      <c r="C39" s="35" t="s">
        <v>48</v>
      </c>
      <c r="D39" s="193">
        <v>19205.3</v>
      </c>
      <c r="E39" s="217">
        <f>E24+E25+E38</f>
        <v>19552.239999999998</v>
      </c>
      <c r="F39" s="210"/>
    </row>
    <row r="40" spans="2:6" ht="13.5" thickBot="1">
      <c r="B40" s="36"/>
      <c r="C40" s="37"/>
      <c r="D40" s="183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94"/>
      <c r="E44" s="299">
        <v>780.38599999999997</v>
      </c>
    </row>
    <row r="45" spans="2:6" ht="13.5" thickBot="1">
      <c r="B45" s="46" t="s">
        <v>8</v>
      </c>
      <c r="C45" s="87" t="s">
        <v>53</v>
      </c>
      <c r="D45" s="195">
        <v>780.38599999999997</v>
      </c>
      <c r="E45" s="310">
        <v>847.51800000000003</v>
      </c>
    </row>
    <row r="46" spans="2:6">
      <c r="B46" s="41" t="s">
        <v>33</v>
      </c>
      <c r="C46" s="85" t="s">
        <v>54</v>
      </c>
      <c r="D46" s="196"/>
      <c r="E46" s="311"/>
    </row>
    <row r="47" spans="2:6">
      <c r="B47" s="44" t="s">
        <v>6</v>
      </c>
      <c r="C47" s="86" t="s">
        <v>52</v>
      </c>
      <c r="D47" s="194"/>
      <c r="E47" s="312">
        <v>24.61</v>
      </c>
    </row>
    <row r="48" spans="2:6">
      <c r="B48" s="44" t="s">
        <v>8</v>
      </c>
      <c r="C48" s="86" t="s">
        <v>55</v>
      </c>
      <c r="D48" s="194">
        <v>21.05</v>
      </c>
      <c r="E48" s="318">
        <v>22.46</v>
      </c>
    </row>
    <row r="49" spans="2:5">
      <c r="B49" s="44" t="s">
        <v>10</v>
      </c>
      <c r="C49" s="86" t="s">
        <v>56</v>
      </c>
      <c r="D49" s="194">
        <v>26.08</v>
      </c>
      <c r="E49" s="318">
        <v>25.4</v>
      </c>
    </row>
    <row r="50" spans="2:5" ht="13.5" thickBot="1">
      <c r="B50" s="46" t="s">
        <v>12</v>
      </c>
      <c r="C50" s="87" t="s">
        <v>53</v>
      </c>
      <c r="D50" s="195">
        <v>24.61</v>
      </c>
      <c r="E50" s="314">
        <v>23.07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19552.240000000002</v>
      </c>
      <c r="E54" s="55">
        <f>E60</f>
        <v>0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19552.240000000002</v>
      </c>
      <c r="E60" s="65">
        <v>0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19552.240000000002</v>
      </c>
      <c r="E71" s="74">
        <f>D71/E39</f>
        <v>1.0000000000000002</v>
      </c>
    </row>
    <row r="72" spans="2:5">
      <c r="B72" s="44" t="s">
        <v>6</v>
      </c>
      <c r="C72" s="45" t="s">
        <v>88</v>
      </c>
      <c r="D72" s="60">
        <f>D71</f>
        <v>19552.240000000002</v>
      </c>
      <c r="E72" s="61">
        <f>E71</f>
        <v>1.0000000000000002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F20" sqref="F20:G26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2" style="77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237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</f>
        <v>981.82</v>
      </c>
      <c r="E9" s="27">
        <f>E10</f>
        <v>1747.64</v>
      </c>
    </row>
    <row r="10" spans="2:5">
      <c r="B10" s="15" t="s">
        <v>6</v>
      </c>
      <c r="C10" s="155" t="s">
        <v>7</v>
      </c>
      <c r="D10" s="17">
        <v>981.82</v>
      </c>
      <c r="E10" s="300">
        <v>1747.64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v>981.82</v>
      </c>
      <c r="E20" s="138">
        <f>E10</f>
        <v>1747.64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57"/>
      <c r="E24" s="27">
        <f>D20</f>
        <v>981.82</v>
      </c>
    </row>
    <row r="25" spans="2:7">
      <c r="B25" s="25" t="s">
        <v>26</v>
      </c>
      <c r="C25" s="26" t="s">
        <v>27</v>
      </c>
      <c r="D25" s="157">
        <v>972.23</v>
      </c>
      <c r="E25" s="228">
        <v>1027.52</v>
      </c>
      <c r="F25" s="90"/>
      <c r="G25" s="154"/>
    </row>
    <row r="26" spans="2:7">
      <c r="B26" s="28" t="s">
        <v>28</v>
      </c>
      <c r="C26" s="29" t="s">
        <v>29</v>
      </c>
      <c r="D26" s="158">
        <v>972.23</v>
      </c>
      <c r="E26" s="229">
        <v>1114.74</v>
      </c>
    </row>
    <row r="27" spans="2:7">
      <c r="B27" s="30" t="s">
        <v>6</v>
      </c>
      <c r="C27" s="16" t="s">
        <v>30</v>
      </c>
      <c r="D27" s="17">
        <v>972.23</v>
      </c>
      <c r="E27" s="230">
        <v>1113.93</v>
      </c>
    </row>
    <row r="28" spans="2:7">
      <c r="B28" s="30" t="s">
        <v>8</v>
      </c>
      <c r="C28" s="16" t="s">
        <v>31</v>
      </c>
      <c r="D28" s="17"/>
      <c r="E28" s="230"/>
    </row>
    <row r="29" spans="2:7">
      <c r="B29" s="30" t="s">
        <v>10</v>
      </c>
      <c r="C29" s="16" t="s">
        <v>32</v>
      </c>
      <c r="D29" s="17"/>
      <c r="E29" s="230">
        <v>0.81</v>
      </c>
    </row>
    <row r="30" spans="2:7">
      <c r="B30" s="28" t="s">
        <v>33</v>
      </c>
      <c r="C30" s="31" t="s">
        <v>34</v>
      </c>
      <c r="D30" s="158"/>
      <c r="E30" s="229">
        <v>87.220000000000013</v>
      </c>
    </row>
    <row r="31" spans="2:7">
      <c r="B31" s="30" t="s">
        <v>6</v>
      </c>
      <c r="C31" s="16" t="s">
        <v>35</v>
      </c>
      <c r="D31" s="17"/>
      <c r="E31" s="230"/>
    </row>
    <row r="32" spans="2:7">
      <c r="B32" s="30" t="s">
        <v>8</v>
      </c>
      <c r="C32" s="16" t="s">
        <v>36</v>
      </c>
      <c r="D32" s="17"/>
      <c r="E32" s="230"/>
    </row>
    <row r="33" spans="2:6">
      <c r="B33" s="30" t="s">
        <v>10</v>
      </c>
      <c r="C33" s="16" t="s">
        <v>37</v>
      </c>
      <c r="D33" s="17"/>
      <c r="E33" s="230">
        <v>60.68</v>
      </c>
    </row>
    <row r="34" spans="2:6">
      <c r="B34" s="30" t="s">
        <v>12</v>
      </c>
      <c r="C34" s="16" t="s">
        <v>38</v>
      </c>
      <c r="D34" s="17"/>
      <c r="E34" s="230"/>
    </row>
    <row r="35" spans="2:6" ht="25.5">
      <c r="B35" s="30" t="s">
        <v>39</v>
      </c>
      <c r="C35" s="16" t="s">
        <v>40</v>
      </c>
      <c r="D35" s="17"/>
      <c r="E35" s="230">
        <v>25.78</v>
      </c>
    </row>
    <row r="36" spans="2:6">
      <c r="B36" s="30" t="s">
        <v>41</v>
      </c>
      <c r="C36" s="16" t="s">
        <v>42</v>
      </c>
      <c r="D36" s="17"/>
      <c r="E36" s="230"/>
    </row>
    <row r="37" spans="2:6" ht="13.5" thickBot="1">
      <c r="B37" s="32" t="s">
        <v>43</v>
      </c>
      <c r="C37" s="33" t="s">
        <v>44</v>
      </c>
      <c r="D37" s="17"/>
      <c r="E37" s="230">
        <v>0.76</v>
      </c>
    </row>
    <row r="38" spans="2:6">
      <c r="B38" s="25" t="s">
        <v>45</v>
      </c>
      <c r="C38" s="26" t="s">
        <v>46</v>
      </c>
      <c r="D38" s="157">
        <v>9.59</v>
      </c>
      <c r="E38" s="27">
        <v>-261.7</v>
      </c>
    </row>
    <row r="39" spans="2:6" ht="13.5" thickBot="1">
      <c r="B39" s="34" t="s">
        <v>47</v>
      </c>
      <c r="C39" s="35" t="s">
        <v>48</v>
      </c>
      <c r="D39" s="159">
        <v>981.82</v>
      </c>
      <c r="E39" s="217">
        <f>E24+E25+E38</f>
        <v>1747.64</v>
      </c>
      <c r="F39" s="165"/>
    </row>
    <row r="40" spans="2:6" ht="13.5" thickBot="1">
      <c r="B40" s="36"/>
      <c r="C40" s="37"/>
      <c r="D40" s="2"/>
      <c r="E40" s="38"/>
    </row>
    <row r="41" spans="2:6" ht="16.5" thickBot="1">
      <c r="B41" s="5"/>
      <c r="C41" s="39" t="s">
        <v>49</v>
      </c>
      <c r="D41" s="7"/>
      <c r="E41" s="8"/>
    </row>
    <row r="42" spans="2:6" ht="13.5" thickBot="1">
      <c r="B42" s="9"/>
      <c r="C42" s="40" t="s">
        <v>50</v>
      </c>
      <c r="D42" s="11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43"/>
      <c r="E43" s="78"/>
    </row>
    <row r="44" spans="2:6">
      <c r="B44" s="44" t="s">
        <v>6</v>
      </c>
      <c r="C44" s="86" t="s">
        <v>52</v>
      </c>
      <c r="D44" s="160"/>
      <c r="E44" s="299">
        <v>121.063</v>
      </c>
    </row>
    <row r="45" spans="2:6" ht="13.5" thickBot="1">
      <c r="B45" s="46" t="s">
        <v>8</v>
      </c>
      <c r="C45" s="87" t="s">
        <v>53</v>
      </c>
      <c r="D45" s="161">
        <v>121.063</v>
      </c>
      <c r="E45" s="310">
        <v>257.00599999999997</v>
      </c>
    </row>
    <row r="46" spans="2:6">
      <c r="B46" s="41" t="s">
        <v>33</v>
      </c>
      <c r="C46" s="85" t="s">
        <v>54</v>
      </c>
      <c r="D46" s="213"/>
      <c r="E46" s="311"/>
    </row>
    <row r="47" spans="2:6">
      <c r="B47" s="44" t="s">
        <v>6</v>
      </c>
      <c r="C47" s="86" t="s">
        <v>52</v>
      </c>
      <c r="D47" s="160"/>
      <c r="E47" s="312">
        <v>8.11</v>
      </c>
    </row>
    <row r="48" spans="2:6">
      <c r="B48" s="44" t="s">
        <v>8</v>
      </c>
      <c r="C48" s="86" t="s">
        <v>55</v>
      </c>
      <c r="D48" s="160">
        <v>6.93</v>
      </c>
      <c r="E48" s="318">
        <v>6.41</v>
      </c>
    </row>
    <row r="49" spans="2:5">
      <c r="B49" s="44" t="s">
        <v>10</v>
      </c>
      <c r="C49" s="86" t="s">
        <v>56</v>
      </c>
      <c r="D49" s="160">
        <v>8.4499999999999993</v>
      </c>
      <c r="E49" s="318">
        <v>8.2799999999999994</v>
      </c>
    </row>
    <row r="50" spans="2:5" ht="13.5" thickBot="1">
      <c r="B50" s="46" t="s">
        <v>12</v>
      </c>
      <c r="C50" s="87" t="s">
        <v>53</v>
      </c>
      <c r="D50" s="161">
        <v>8.11</v>
      </c>
      <c r="E50" s="314">
        <v>6.8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1747.64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1747.64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1747.64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1747.64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workbookViewId="0">
      <selection activeCell="H52" sqref="H52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2" style="77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185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</f>
        <v>47981.919999999998</v>
      </c>
    </row>
    <row r="10" spans="2:5">
      <c r="B10" s="15" t="s">
        <v>6</v>
      </c>
      <c r="C10" s="155" t="s">
        <v>7</v>
      </c>
      <c r="D10" s="17"/>
      <c r="E10" s="300">
        <v>47981.919999999998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E10</f>
        <v>47981.919999999998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57"/>
      <c r="E24" s="27"/>
    </row>
    <row r="25" spans="2:7">
      <c r="B25" s="25" t="s">
        <v>26</v>
      </c>
      <c r="C25" s="26" t="s">
        <v>27</v>
      </c>
      <c r="D25" s="157"/>
      <c r="E25" s="228">
        <v>54026.670000000006</v>
      </c>
      <c r="F25" s="90"/>
    </row>
    <row r="26" spans="2:7">
      <c r="B26" s="28" t="s">
        <v>28</v>
      </c>
      <c r="C26" s="29" t="s">
        <v>29</v>
      </c>
      <c r="D26" s="158"/>
      <c r="E26" s="229">
        <v>99694.180000000008</v>
      </c>
    </row>
    <row r="27" spans="2:7">
      <c r="B27" s="30" t="s">
        <v>6</v>
      </c>
      <c r="C27" s="16" t="s">
        <v>30</v>
      </c>
      <c r="D27" s="17"/>
      <c r="E27" s="230">
        <v>74961.19</v>
      </c>
    </row>
    <row r="28" spans="2:7">
      <c r="B28" s="30" t="s">
        <v>8</v>
      </c>
      <c r="C28" s="16" t="s">
        <v>31</v>
      </c>
      <c r="D28" s="17"/>
      <c r="E28" s="230"/>
    </row>
    <row r="29" spans="2:7">
      <c r="B29" s="30" t="s">
        <v>10</v>
      </c>
      <c r="C29" s="16" t="s">
        <v>32</v>
      </c>
      <c r="D29" s="17"/>
      <c r="E29" s="230">
        <v>24732.99</v>
      </c>
      <c r="F29" s="90"/>
    </row>
    <row r="30" spans="2:7">
      <c r="B30" s="28" t="s">
        <v>33</v>
      </c>
      <c r="C30" s="31" t="s">
        <v>34</v>
      </c>
      <c r="D30" s="158"/>
      <c r="E30" s="229">
        <v>45667.51</v>
      </c>
    </row>
    <row r="31" spans="2:7">
      <c r="B31" s="30" t="s">
        <v>6</v>
      </c>
      <c r="C31" s="16" t="s">
        <v>35</v>
      </c>
      <c r="D31" s="17"/>
      <c r="E31" s="230"/>
    </row>
    <row r="32" spans="2:7">
      <c r="B32" s="30" t="s">
        <v>8</v>
      </c>
      <c r="C32" s="16" t="s">
        <v>36</v>
      </c>
      <c r="D32" s="17"/>
      <c r="E32" s="230"/>
    </row>
    <row r="33" spans="2:6">
      <c r="B33" s="30" t="s">
        <v>10</v>
      </c>
      <c r="C33" s="16" t="s">
        <v>37</v>
      </c>
      <c r="D33" s="17"/>
      <c r="E33" s="230"/>
    </row>
    <row r="34" spans="2:6">
      <c r="B34" s="30" t="s">
        <v>12</v>
      </c>
      <c r="C34" s="16" t="s">
        <v>38</v>
      </c>
      <c r="D34" s="17"/>
      <c r="E34" s="230"/>
    </row>
    <row r="35" spans="2:6" ht="25.5">
      <c r="B35" s="30" t="s">
        <v>39</v>
      </c>
      <c r="C35" s="16" t="s">
        <v>40</v>
      </c>
      <c r="D35" s="17"/>
      <c r="E35" s="230">
        <v>1031.3</v>
      </c>
    </row>
    <row r="36" spans="2:6">
      <c r="B36" s="30" t="s">
        <v>41</v>
      </c>
      <c r="C36" s="16" t="s">
        <v>42</v>
      </c>
      <c r="D36" s="17"/>
      <c r="E36" s="230"/>
    </row>
    <row r="37" spans="2:6" ht="13.5" thickBot="1">
      <c r="B37" s="32" t="s">
        <v>43</v>
      </c>
      <c r="C37" s="33" t="s">
        <v>44</v>
      </c>
      <c r="D37" s="17"/>
      <c r="E37" s="230">
        <v>44636.21</v>
      </c>
    </row>
    <row r="38" spans="2:6">
      <c r="B38" s="25" t="s">
        <v>45</v>
      </c>
      <c r="C38" s="26" t="s">
        <v>46</v>
      </c>
      <c r="D38" s="157"/>
      <c r="E38" s="27">
        <v>-6044.75</v>
      </c>
    </row>
    <row r="39" spans="2:6" ht="13.5" thickBot="1">
      <c r="B39" s="34" t="s">
        <v>47</v>
      </c>
      <c r="C39" s="35" t="s">
        <v>48</v>
      </c>
      <c r="D39" s="159"/>
      <c r="E39" s="217">
        <f>E24+E25+E38</f>
        <v>47981.920000000006</v>
      </c>
      <c r="F39" s="165"/>
    </row>
    <row r="40" spans="2:6" ht="13.5" thickBot="1">
      <c r="B40" s="36"/>
      <c r="C40" s="37"/>
      <c r="D40" s="2"/>
      <c r="E40" s="38"/>
    </row>
    <row r="41" spans="2:6" ht="16.5" thickBot="1">
      <c r="B41" s="5"/>
      <c r="C41" s="39" t="s">
        <v>49</v>
      </c>
      <c r="D41" s="7"/>
      <c r="E41" s="8"/>
    </row>
    <row r="42" spans="2:6" ht="13.5" thickBot="1">
      <c r="B42" s="9"/>
      <c r="C42" s="40" t="s">
        <v>50</v>
      </c>
      <c r="D42" s="11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43"/>
      <c r="E43" s="78"/>
    </row>
    <row r="44" spans="2:6">
      <c r="B44" s="44" t="s">
        <v>6</v>
      </c>
      <c r="C44" s="86" t="s">
        <v>52</v>
      </c>
      <c r="D44" s="160"/>
      <c r="E44" s="299"/>
    </row>
    <row r="45" spans="2:6" ht="13.5" thickBot="1">
      <c r="B45" s="46" t="s">
        <v>8</v>
      </c>
      <c r="C45" s="87" t="s">
        <v>53</v>
      </c>
      <c r="D45" s="161"/>
      <c r="E45" s="310">
        <v>2845.9029999999998</v>
      </c>
    </row>
    <row r="46" spans="2:6">
      <c r="B46" s="41" t="s">
        <v>33</v>
      </c>
      <c r="C46" s="85" t="s">
        <v>54</v>
      </c>
      <c r="D46" s="213"/>
      <c r="E46" s="311"/>
    </row>
    <row r="47" spans="2:6">
      <c r="B47" s="44" t="s">
        <v>6</v>
      </c>
      <c r="C47" s="86" t="s">
        <v>52</v>
      </c>
      <c r="D47" s="160"/>
      <c r="E47" s="312"/>
    </row>
    <row r="48" spans="2:6">
      <c r="B48" s="44" t="s">
        <v>8</v>
      </c>
      <c r="C48" s="86" t="s">
        <v>55</v>
      </c>
      <c r="D48" s="160"/>
      <c r="E48" s="318">
        <v>15.97</v>
      </c>
    </row>
    <row r="49" spans="2:5">
      <c r="B49" s="44" t="s">
        <v>10</v>
      </c>
      <c r="C49" s="86" t="s">
        <v>56</v>
      </c>
      <c r="D49" s="160"/>
      <c r="E49" s="318">
        <v>18</v>
      </c>
    </row>
    <row r="50" spans="2:5" ht="13.5" thickBot="1">
      <c r="B50" s="46" t="s">
        <v>12</v>
      </c>
      <c r="C50" s="87" t="s">
        <v>53</v>
      </c>
      <c r="D50" s="161"/>
      <c r="E50" s="314">
        <v>16.86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47981.919999999998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47981.919999999998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47981.919999999998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47981.919999999998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workbookViewId="0">
      <selection activeCell="J55" sqref="J55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5.5703125" style="77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236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</f>
        <v>3134440.18</v>
      </c>
    </row>
    <row r="10" spans="2:5">
      <c r="B10" s="15" t="s">
        <v>6</v>
      </c>
      <c r="C10" s="155" t="s">
        <v>7</v>
      </c>
      <c r="D10" s="17"/>
      <c r="E10" s="300">
        <v>3134440.18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E10</f>
        <v>3134440.18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57"/>
      <c r="E24" s="279"/>
      <c r="F24" s="280"/>
    </row>
    <row r="25" spans="2:7">
      <c r="B25" s="25" t="s">
        <v>26</v>
      </c>
      <c r="C25" s="26" t="s">
        <v>27</v>
      </c>
      <c r="D25" s="157"/>
      <c r="E25" s="228">
        <v>3127727.2700000005</v>
      </c>
    </row>
    <row r="26" spans="2:7">
      <c r="B26" s="28" t="s">
        <v>28</v>
      </c>
      <c r="C26" s="29" t="s">
        <v>29</v>
      </c>
      <c r="D26" s="158"/>
      <c r="E26" s="229">
        <v>4143453.3000000003</v>
      </c>
    </row>
    <row r="27" spans="2:7">
      <c r="B27" s="30" t="s">
        <v>6</v>
      </c>
      <c r="C27" s="16" t="s">
        <v>30</v>
      </c>
      <c r="D27" s="17"/>
      <c r="E27" s="230">
        <v>3546870.99</v>
      </c>
    </row>
    <row r="28" spans="2:7">
      <c r="B28" s="30" t="s">
        <v>8</v>
      </c>
      <c r="C28" s="16" t="s">
        <v>31</v>
      </c>
      <c r="D28" s="17"/>
      <c r="E28" s="230"/>
    </row>
    <row r="29" spans="2:7">
      <c r="B29" s="30" t="s">
        <v>10</v>
      </c>
      <c r="C29" s="16" t="s">
        <v>32</v>
      </c>
      <c r="D29" s="17"/>
      <c r="E29" s="230">
        <v>596582.31000000006</v>
      </c>
    </row>
    <row r="30" spans="2:7">
      <c r="B30" s="28" t="s">
        <v>33</v>
      </c>
      <c r="C30" s="31" t="s">
        <v>34</v>
      </c>
      <c r="D30" s="158"/>
      <c r="E30" s="229">
        <v>1015726.03</v>
      </c>
    </row>
    <row r="31" spans="2:7">
      <c r="B31" s="30" t="s">
        <v>6</v>
      </c>
      <c r="C31" s="16" t="s">
        <v>35</v>
      </c>
      <c r="D31" s="17"/>
      <c r="E31" s="230"/>
    </row>
    <row r="32" spans="2:7">
      <c r="B32" s="30" t="s">
        <v>8</v>
      </c>
      <c r="C32" s="16" t="s">
        <v>36</v>
      </c>
      <c r="D32" s="17"/>
      <c r="E32" s="230"/>
    </row>
    <row r="33" spans="2:6">
      <c r="B33" s="30" t="s">
        <v>10</v>
      </c>
      <c r="C33" s="16" t="s">
        <v>37</v>
      </c>
      <c r="D33" s="17"/>
      <c r="E33" s="230">
        <v>451.86</v>
      </c>
    </row>
    <row r="34" spans="2:6">
      <c r="B34" s="30" t="s">
        <v>12</v>
      </c>
      <c r="C34" s="16" t="s">
        <v>38</v>
      </c>
      <c r="D34" s="17"/>
      <c r="E34" s="230"/>
    </row>
    <row r="35" spans="2:6" ht="25.5">
      <c r="B35" s="30" t="s">
        <v>39</v>
      </c>
      <c r="C35" s="16" t="s">
        <v>40</v>
      </c>
      <c r="D35" s="17"/>
      <c r="E35" s="230">
        <v>35982.07</v>
      </c>
    </row>
    <row r="36" spans="2:6">
      <c r="B36" s="30" t="s">
        <v>41</v>
      </c>
      <c r="C36" s="16" t="s">
        <v>42</v>
      </c>
      <c r="D36" s="17"/>
      <c r="E36" s="230"/>
    </row>
    <row r="37" spans="2:6" ht="13.5" thickBot="1">
      <c r="B37" s="32" t="s">
        <v>43</v>
      </c>
      <c r="C37" s="33" t="s">
        <v>44</v>
      </c>
      <c r="D37" s="17"/>
      <c r="E37" s="230">
        <v>979292.1</v>
      </c>
    </row>
    <row r="38" spans="2:6">
      <c r="B38" s="25" t="s">
        <v>45</v>
      </c>
      <c r="C38" s="26" t="s">
        <v>46</v>
      </c>
      <c r="D38" s="157"/>
      <c r="E38" s="27">
        <v>6712.91</v>
      </c>
    </row>
    <row r="39" spans="2:6" ht="13.5" thickBot="1">
      <c r="B39" s="34" t="s">
        <v>47</v>
      </c>
      <c r="C39" s="35" t="s">
        <v>48</v>
      </c>
      <c r="D39" s="159"/>
      <c r="E39" s="217">
        <f>F24+E25+E38</f>
        <v>3134440.1800000006</v>
      </c>
      <c r="F39" s="165"/>
    </row>
    <row r="40" spans="2:6" ht="13.5" thickBot="1">
      <c r="B40" s="36"/>
      <c r="C40" s="37"/>
      <c r="D40" s="2"/>
      <c r="E40" s="38"/>
    </row>
    <row r="41" spans="2:6" ht="16.5" thickBot="1">
      <c r="B41" s="5"/>
      <c r="C41" s="39" t="s">
        <v>49</v>
      </c>
      <c r="D41" s="7"/>
      <c r="E41" s="8"/>
    </row>
    <row r="42" spans="2:6" ht="13.5" thickBot="1">
      <c r="B42" s="9"/>
      <c r="C42" s="40" t="s">
        <v>50</v>
      </c>
      <c r="D42" s="11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43"/>
      <c r="E43" s="78"/>
    </row>
    <row r="44" spans="2:6">
      <c r="B44" s="44" t="s">
        <v>6</v>
      </c>
      <c r="C44" s="86" t="s">
        <v>52</v>
      </c>
      <c r="D44" s="160"/>
      <c r="E44" s="299"/>
    </row>
    <row r="45" spans="2:6" ht="13.5" thickBot="1">
      <c r="B45" s="46" t="s">
        <v>8</v>
      </c>
      <c r="C45" s="87" t="s">
        <v>53</v>
      </c>
      <c r="D45" s="161"/>
      <c r="E45" s="310">
        <v>183946.02</v>
      </c>
    </row>
    <row r="46" spans="2:6">
      <c r="B46" s="41" t="s">
        <v>33</v>
      </c>
      <c r="C46" s="85" t="s">
        <v>54</v>
      </c>
      <c r="D46" s="213"/>
      <c r="E46" s="311"/>
    </row>
    <row r="47" spans="2:6">
      <c r="B47" s="44" t="s">
        <v>6</v>
      </c>
      <c r="C47" s="86" t="s">
        <v>52</v>
      </c>
      <c r="D47" s="160"/>
      <c r="E47" s="312"/>
    </row>
    <row r="48" spans="2:6">
      <c r="B48" s="44" t="s">
        <v>8</v>
      </c>
      <c r="C48" s="86" t="s">
        <v>55</v>
      </c>
      <c r="D48" s="160"/>
      <c r="E48" s="318">
        <v>16.5</v>
      </c>
    </row>
    <row r="49" spans="2:5">
      <c r="B49" s="44" t="s">
        <v>10</v>
      </c>
      <c r="C49" s="86" t="s">
        <v>56</v>
      </c>
      <c r="D49" s="160"/>
      <c r="E49" s="318">
        <v>17.39</v>
      </c>
    </row>
    <row r="50" spans="2:5" ht="13.5" thickBot="1">
      <c r="B50" s="46" t="s">
        <v>12</v>
      </c>
      <c r="C50" s="87" t="s">
        <v>53</v>
      </c>
      <c r="D50" s="161"/>
      <c r="E50" s="314">
        <v>17.04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3134440.18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3134440.18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3134440.18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3134440.18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F48" sqref="F48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12.710937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235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44723.96</v>
      </c>
      <c r="E9" s="27">
        <f>E10+E11+E12+E13</f>
        <v>30899.23</v>
      </c>
    </row>
    <row r="10" spans="2:5">
      <c r="B10" s="15" t="s">
        <v>6</v>
      </c>
      <c r="C10" s="155" t="s">
        <v>7</v>
      </c>
      <c r="D10" s="17">
        <v>44723.96</v>
      </c>
      <c r="E10" s="300">
        <v>30899.23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44723.96</v>
      </c>
      <c r="E20" s="138">
        <f>E9-E16</f>
        <v>30899.23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56362.61</v>
      </c>
      <c r="E24" s="27">
        <f>D20</f>
        <v>44723.96</v>
      </c>
    </row>
    <row r="25" spans="2:7">
      <c r="B25" s="25" t="s">
        <v>26</v>
      </c>
      <c r="C25" s="26" t="s">
        <v>27</v>
      </c>
      <c r="D25" s="166">
        <v>-4868.82</v>
      </c>
      <c r="E25" s="228">
        <v>-10118.92</v>
      </c>
      <c r="F25" s="90"/>
      <c r="G25" s="154"/>
    </row>
    <row r="26" spans="2:7">
      <c r="B26" s="28" t="s">
        <v>28</v>
      </c>
      <c r="C26" s="29" t="s">
        <v>29</v>
      </c>
      <c r="D26" s="168">
        <v>641.44000000000005</v>
      </c>
      <c r="E26" s="229">
        <v>4384.2700000000004</v>
      </c>
      <c r="F26" s="90"/>
    </row>
    <row r="27" spans="2:7">
      <c r="B27" s="30" t="s">
        <v>6</v>
      </c>
      <c r="C27" s="16" t="s">
        <v>30</v>
      </c>
      <c r="D27" s="169">
        <v>641.44000000000005</v>
      </c>
      <c r="E27" s="230">
        <v>1254.81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3129.46</v>
      </c>
    </row>
    <row r="30" spans="2:7">
      <c r="B30" s="28" t="s">
        <v>33</v>
      </c>
      <c r="C30" s="31" t="s">
        <v>34</v>
      </c>
      <c r="D30" s="168">
        <v>5510.26</v>
      </c>
      <c r="E30" s="229">
        <v>14503.19</v>
      </c>
    </row>
    <row r="31" spans="2:7">
      <c r="B31" s="30" t="s">
        <v>6</v>
      </c>
      <c r="C31" s="16" t="s">
        <v>35</v>
      </c>
      <c r="D31" s="169">
        <v>4687.12</v>
      </c>
      <c r="E31" s="230">
        <v>13782.6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80.03</v>
      </c>
      <c r="E33" s="230">
        <v>86.2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743.11</v>
      </c>
      <c r="E35" s="230">
        <v>634.09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0.3</v>
      </c>
    </row>
    <row r="38" spans="2:6">
      <c r="B38" s="25" t="s">
        <v>45</v>
      </c>
      <c r="C38" s="26" t="s">
        <v>46</v>
      </c>
      <c r="D38" s="166">
        <v>-6769.83</v>
      </c>
      <c r="E38" s="27">
        <v>-3705.81</v>
      </c>
    </row>
    <row r="39" spans="2:6" ht="13.5" thickBot="1">
      <c r="B39" s="34" t="s">
        <v>47</v>
      </c>
      <c r="C39" s="35" t="s">
        <v>48</v>
      </c>
      <c r="D39" s="170">
        <v>44723.96</v>
      </c>
      <c r="E39" s="217">
        <f>E24+E25+E38</f>
        <v>30899.23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6623.1030000000001</v>
      </c>
      <c r="E44" s="299">
        <v>6019.375</v>
      </c>
    </row>
    <row r="45" spans="2:6" ht="13.5" thickBot="1">
      <c r="B45" s="46" t="s">
        <v>8</v>
      </c>
      <c r="C45" s="87" t="s">
        <v>53</v>
      </c>
      <c r="D45" s="181">
        <v>6019.375</v>
      </c>
      <c r="E45" s="310">
        <v>4591.268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8.51</v>
      </c>
      <c r="E47" s="312">
        <v>7.43</v>
      </c>
    </row>
    <row r="48" spans="2:6">
      <c r="B48" s="44" t="s">
        <v>8</v>
      </c>
      <c r="C48" s="86" t="s">
        <v>55</v>
      </c>
      <c r="D48" s="180">
        <v>7.33</v>
      </c>
      <c r="E48" s="318">
        <v>6.67</v>
      </c>
    </row>
    <row r="49" spans="2:5">
      <c r="B49" s="44" t="s">
        <v>10</v>
      </c>
      <c r="C49" s="86" t="s">
        <v>56</v>
      </c>
      <c r="D49" s="180">
        <v>8.6300000000000008</v>
      </c>
      <c r="E49" s="318">
        <v>8.0500000000000007</v>
      </c>
    </row>
    <row r="50" spans="2:5" ht="13.5" thickBot="1">
      <c r="B50" s="46" t="s">
        <v>12</v>
      </c>
      <c r="C50" s="87" t="s">
        <v>53</v>
      </c>
      <c r="D50" s="181">
        <v>7.43</v>
      </c>
      <c r="E50" s="314">
        <v>6.73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30899.23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30899.23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30899.23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30899.23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" right="0.75" top="0.62" bottom="0.52" header="0.5" footer="0.5"/>
  <pageSetup paperSize="9" scale="70" orientation="portrait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I48" sqref="I48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2.85546875" style="77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186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7731.46</v>
      </c>
      <c r="E9" s="27">
        <f>E10+E11+E12+E13</f>
        <v>13165.56</v>
      </c>
    </row>
    <row r="10" spans="2:5">
      <c r="B10" s="15" t="s">
        <v>6</v>
      </c>
      <c r="C10" s="155" t="s">
        <v>7</v>
      </c>
      <c r="D10" s="17">
        <v>7731.46</v>
      </c>
      <c r="E10" s="300">
        <v>13165.56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7731.46</v>
      </c>
      <c r="E20" s="138">
        <f>E9-E16</f>
        <v>13165.56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39"/>
      <c r="E24" s="27">
        <f>D20</f>
        <v>7731.46</v>
      </c>
    </row>
    <row r="25" spans="2:7">
      <c r="B25" s="25" t="s">
        <v>26</v>
      </c>
      <c r="C25" s="26" t="s">
        <v>27</v>
      </c>
      <c r="D25" s="139">
        <v>7704.59</v>
      </c>
      <c r="E25" s="228">
        <v>4983.45</v>
      </c>
      <c r="F25" s="90"/>
      <c r="G25" s="154"/>
    </row>
    <row r="26" spans="2:7">
      <c r="B26" s="28" t="s">
        <v>28</v>
      </c>
      <c r="C26" s="29" t="s">
        <v>29</v>
      </c>
      <c r="D26" s="140">
        <v>7757.88</v>
      </c>
      <c r="E26" s="229">
        <v>5298.47</v>
      </c>
      <c r="F26" s="90"/>
    </row>
    <row r="27" spans="2:7">
      <c r="B27" s="30" t="s">
        <v>6</v>
      </c>
      <c r="C27" s="16" t="s">
        <v>30</v>
      </c>
      <c r="D27" s="141">
        <v>1746.56</v>
      </c>
      <c r="E27" s="230">
        <v>4356.6400000000003</v>
      </c>
    </row>
    <row r="28" spans="2:7">
      <c r="B28" s="30" t="s">
        <v>8</v>
      </c>
      <c r="C28" s="16" t="s">
        <v>31</v>
      </c>
      <c r="D28" s="141"/>
      <c r="E28" s="230"/>
    </row>
    <row r="29" spans="2:7">
      <c r="B29" s="30" t="s">
        <v>10</v>
      </c>
      <c r="C29" s="16" t="s">
        <v>32</v>
      </c>
      <c r="D29" s="141">
        <v>6011.32</v>
      </c>
      <c r="E29" s="230">
        <v>941.83</v>
      </c>
    </row>
    <row r="30" spans="2:7">
      <c r="B30" s="28" t="s">
        <v>33</v>
      </c>
      <c r="C30" s="31" t="s">
        <v>34</v>
      </c>
      <c r="D30" s="140">
        <v>53.29</v>
      </c>
      <c r="E30" s="229">
        <v>315.02</v>
      </c>
    </row>
    <row r="31" spans="2:7">
      <c r="B31" s="30" t="s">
        <v>6</v>
      </c>
      <c r="C31" s="16" t="s">
        <v>35</v>
      </c>
      <c r="D31" s="141"/>
      <c r="E31" s="230"/>
    </row>
    <row r="32" spans="2:7">
      <c r="B32" s="30" t="s">
        <v>8</v>
      </c>
      <c r="C32" s="16" t="s">
        <v>36</v>
      </c>
      <c r="D32" s="141"/>
      <c r="E32" s="230"/>
    </row>
    <row r="33" spans="2:6">
      <c r="B33" s="30" t="s">
        <v>10</v>
      </c>
      <c r="C33" s="16" t="s">
        <v>37</v>
      </c>
      <c r="D33" s="141">
        <v>13.98</v>
      </c>
      <c r="E33" s="230">
        <v>188.75</v>
      </c>
    </row>
    <row r="34" spans="2:6">
      <c r="B34" s="30" t="s">
        <v>12</v>
      </c>
      <c r="C34" s="16" t="s">
        <v>38</v>
      </c>
      <c r="D34" s="141"/>
      <c r="E34" s="230"/>
    </row>
    <row r="35" spans="2:6" ht="25.5">
      <c r="B35" s="30" t="s">
        <v>39</v>
      </c>
      <c r="C35" s="16" t="s">
        <v>40</v>
      </c>
      <c r="D35" s="141">
        <v>39.31</v>
      </c>
      <c r="E35" s="230">
        <v>126.27</v>
      </c>
    </row>
    <row r="36" spans="2:6">
      <c r="B36" s="30" t="s">
        <v>41</v>
      </c>
      <c r="C36" s="16" t="s">
        <v>42</v>
      </c>
      <c r="D36" s="141"/>
      <c r="E36" s="230"/>
    </row>
    <row r="37" spans="2:6" ht="13.5" thickBot="1">
      <c r="B37" s="32" t="s">
        <v>43</v>
      </c>
      <c r="C37" s="33" t="s">
        <v>44</v>
      </c>
      <c r="D37" s="141"/>
      <c r="E37" s="230"/>
    </row>
    <row r="38" spans="2:6">
      <c r="B38" s="25" t="s">
        <v>45</v>
      </c>
      <c r="C38" s="26" t="s">
        <v>46</v>
      </c>
      <c r="D38" s="139">
        <v>26.87</v>
      </c>
      <c r="E38" s="27">
        <v>450.65</v>
      </c>
    </row>
    <row r="39" spans="2:6" ht="13.5" thickBot="1">
      <c r="B39" s="34" t="s">
        <v>47</v>
      </c>
      <c r="C39" s="35" t="s">
        <v>48</v>
      </c>
      <c r="D39" s="142">
        <v>7731.46</v>
      </c>
      <c r="E39" s="217">
        <f>E24+E25+E38</f>
        <v>13165.56</v>
      </c>
      <c r="F39" s="165"/>
    </row>
    <row r="40" spans="2:6" ht="13.5" thickBot="1">
      <c r="B40" s="36"/>
      <c r="C40" s="37"/>
      <c r="D40" s="38"/>
      <c r="E40" s="38"/>
    </row>
    <row r="41" spans="2:6" ht="16.5" thickBot="1">
      <c r="B41" s="5"/>
      <c r="C41" s="39" t="s">
        <v>49</v>
      </c>
      <c r="D41" s="7"/>
      <c r="E41" s="8"/>
    </row>
    <row r="42" spans="2:6" ht="13.5" thickBot="1">
      <c r="B42" s="9"/>
      <c r="C42" s="40" t="s">
        <v>50</v>
      </c>
      <c r="D42" s="11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43"/>
      <c r="E43" s="78"/>
    </row>
    <row r="44" spans="2:6">
      <c r="B44" s="44" t="s">
        <v>6</v>
      </c>
      <c r="C44" s="86" t="s">
        <v>52</v>
      </c>
      <c r="D44" s="145"/>
      <c r="E44" s="326">
        <v>146.56800000000001</v>
      </c>
    </row>
    <row r="45" spans="2:6" ht="13.5" thickBot="1">
      <c r="B45" s="46" t="s">
        <v>8</v>
      </c>
      <c r="C45" s="87" t="s">
        <v>53</v>
      </c>
      <c r="D45" s="147">
        <v>146.56800000000001</v>
      </c>
      <c r="E45" s="320">
        <v>238.37700000000001</v>
      </c>
    </row>
    <row r="46" spans="2:6">
      <c r="B46" s="41" t="s">
        <v>33</v>
      </c>
      <c r="C46" s="85" t="s">
        <v>54</v>
      </c>
      <c r="D46" s="149"/>
      <c r="E46" s="321"/>
    </row>
    <row r="47" spans="2:6">
      <c r="B47" s="44" t="s">
        <v>6</v>
      </c>
      <c r="C47" s="86" t="s">
        <v>52</v>
      </c>
      <c r="D47" s="145"/>
      <c r="E47" s="322">
        <v>52.75</v>
      </c>
    </row>
    <row r="48" spans="2:6">
      <c r="B48" s="44" t="s">
        <v>8</v>
      </c>
      <c r="C48" s="86" t="s">
        <v>55</v>
      </c>
      <c r="D48" s="145">
        <v>51.7</v>
      </c>
      <c r="E48" s="315">
        <v>52.34</v>
      </c>
    </row>
    <row r="49" spans="2:5">
      <c r="B49" s="44" t="s">
        <v>10</v>
      </c>
      <c r="C49" s="86" t="s">
        <v>56</v>
      </c>
      <c r="D49" s="145">
        <v>53.06</v>
      </c>
      <c r="E49" s="315">
        <v>55.53</v>
      </c>
    </row>
    <row r="50" spans="2:5" ht="13.5" thickBot="1">
      <c r="B50" s="46" t="s">
        <v>12</v>
      </c>
      <c r="C50" s="87" t="s">
        <v>53</v>
      </c>
      <c r="D50" s="147">
        <v>52.75</v>
      </c>
      <c r="E50" s="323">
        <v>55.23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13165.56</v>
      </c>
      <c r="E54" s="55">
        <f>E60</f>
        <v>0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13165.56</v>
      </c>
      <c r="E60" s="65">
        <v>0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13165.56</v>
      </c>
      <c r="E71" s="74">
        <f>D71/E39</f>
        <v>1</v>
      </c>
    </row>
    <row r="72" spans="2:5">
      <c r="B72" s="44" t="s">
        <v>6</v>
      </c>
      <c r="C72" s="45" t="s">
        <v>88</v>
      </c>
      <c r="D72" s="60">
        <f>D71</f>
        <v>13165.56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E44" sqref="E44:E50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3.42578125" bestFit="1" customWidth="1"/>
    <col min="7" max="8" width="11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113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12794539.789999999</v>
      </c>
      <c r="E9" s="27">
        <f>E10+E11+E12+E13</f>
        <v>14830576.91</v>
      </c>
    </row>
    <row r="10" spans="2:5">
      <c r="B10" s="15" t="s">
        <v>6</v>
      </c>
      <c r="C10" s="155" t="s">
        <v>7</v>
      </c>
      <c r="D10" s="17">
        <v>12567843.85</v>
      </c>
      <c r="E10" s="300">
        <f>14462811.95+311418.39</f>
        <v>14774230.34</v>
      </c>
    </row>
    <row r="11" spans="2:5">
      <c r="B11" s="15" t="s">
        <v>8</v>
      </c>
      <c r="C11" s="155" t="s">
        <v>9</v>
      </c>
      <c r="D11" s="17">
        <v>127677.95</v>
      </c>
      <c r="E11" s="300">
        <v>1.72</v>
      </c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>
        <f>D14</f>
        <v>99017.99</v>
      </c>
      <c r="E13" s="300">
        <f>E14</f>
        <v>56344.85</v>
      </c>
    </row>
    <row r="14" spans="2:5">
      <c r="B14" s="15" t="s">
        <v>14</v>
      </c>
      <c r="C14" s="155" t="s">
        <v>15</v>
      </c>
      <c r="D14" s="17">
        <v>99017.99</v>
      </c>
      <c r="E14" s="300">
        <v>56344.85</v>
      </c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D17+D18+D19</f>
        <v>40029.279999999999</v>
      </c>
      <c r="E16" s="27">
        <f>E17+E18+E19</f>
        <v>28826.23</v>
      </c>
    </row>
    <row r="17" spans="2:8">
      <c r="B17" s="15" t="s">
        <v>6</v>
      </c>
      <c r="C17" s="155" t="s">
        <v>15</v>
      </c>
      <c r="D17" s="83">
        <v>40029.279999999999</v>
      </c>
      <c r="E17" s="303">
        <v>28826.23</v>
      </c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12754510.51</v>
      </c>
      <c r="E20" s="138">
        <f>E9-E16</f>
        <v>14801750.68</v>
      </c>
      <c r="F20" s="154"/>
    </row>
    <row r="21" spans="2:8" ht="13.5" thickBot="1">
      <c r="B21" s="3"/>
      <c r="C21" s="21"/>
      <c r="D21" s="22"/>
      <c r="E21" s="22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64" t="s">
        <v>127</v>
      </c>
      <c r="E23" s="81" t="s">
        <v>136</v>
      </c>
    </row>
    <row r="24" spans="2:8" ht="13.5" thickBot="1">
      <c r="B24" s="25" t="s">
        <v>24</v>
      </c>
      <c r="C24" s="26" t="s">
        <v>25</v>
      </c>
      <c r="D24" s="166">
        <v>9298281.5599999987</v>
      </c>
      <c r="E24" s="27">
        <f>D20</f>
        <v>12754510.51</v>
      </c>
    </row>
    <row r="25" spans="2:8">
      <c r="B25" s="25" t="s">
        <v>26</v>
      </c>
      <c r="C25" s="26" t="s">
        <v>27</v>
      </c>
      <c r="D25" s="166">
        <v>2361467.9700000002</v>
      </c>
      <c r="E25" s="228">
        <v>2185201.2999999989</v>
      </c>
      <c r="F25" s="210"/>
      <c r="G25" s="210"/>
      <c r="H25" s="210"/>
    </row>
    <row r="26" spans="2:8">
      <c r="B26" s="28" t="s">
        <v>28</v>
      </c>
      <c r="C26" s="29" t="s">
        <v>29</v>
      </c>
      <c r="D26" s="168">
        <v>5334940</v>
      </c>
      <c r="E26" s="229">
        <v>6694741.3299999991</v>
      </c>
      <c r="F26" s="210"/>
      <c r="G26" s="210"/>
      <c r="H26" s="210"/>
    </row>
    <row r="27" spans="2:8">
      <c r="B27" s="30" t="s">
        <v>6</v>
      </c>
      <c r="C27" s="16" t="s">
        <v>30</v>
      </c>
      <c r="D27" s="169">
        <v>4422102.32</v>
      </c>
      <c r="E27" s="230">
        <v>4875067.3</v>
      </c>
      <c r="F27" s="210"/>
      <c r="G27" s="210"/>
      <c r="H27" s="210"/>
    </row>
    <row r="28" spans="2:8">
      <c r="B28" s="30" t="s">
        <v>8</v>
      </c>
      <c r="C28" s="16" t="s">
        <v>31</v>
      </c>
      <c r="D28" s="169"/>
      <c r="E28" s="230"/>
      <c r="F28" s="210"/>
      <c r="G28" s="210"/>
      <c r="H28" s="210"/>
    </row>
    <row r="29" spans="2:8">
      <c r="B29" s="30" t="s">
        <v>10</v>
      </c>
      <c r="C29" s="16" t="s">
        <v>32</v>
      </c>
      <c r="D29" s="169">
        <v>912837.68</v>
      </c>
      <c r="E29" s="230">
        <v>1819674.03</v>
      </c>
      <c r="F29" s="210"/>
      <c r="G29" s="210"/>
      <c r="H29" s="210"/>
    </row>
    <row r="30" spans="2:8">
      <c r="B30" s="28" t="s">
        <v>33</v>
      </c>
      <c r="C30" s="31" t="s">
        <v>34</v>
      </c>
      <c r="D30" s="168">
        <v>2973472.0300000003</v>
      </c>
      <c r="E30" s="229">
        <v>4509540.03</v>
      </c>
      <c r="F30" s="210"/>
      <c r="G30" s="210"/>
      <c r="H30" s="210"/>
    </row>
    <row r="31" spans="2:8">
      <c r="B31" s="30" t="s">
        <v>6</v>
      </c>
      <c r="C31" s="16" t="s">
        <v>35</v>
      </c>
      <c r="D31" s="169">
        <v>1302525.4099999999</v>
      </c>
      <c r="E31" s="230">
        <v>2486182.7800000003</v>
      </c>
      <c r="F31" s="210"/>
      <c r="G31" s="210"/>
      <c r="H31" s="210"/>
    </row>
    <row r="32" spans="2:8">
      <c r="B32" s="30" t="s">
        <v>8</v>
      </c>
      <c r="C32" s="16" t="s">
        <v>36</v>
      </c>
      <c r="D32" s="169"/>
      <c r="E32" s="230"/>
      <c r="F32" s="210"/>
      <c r="G32" s="210"/>
      <c r="H32" s="210"/>
    </row>
    <row r="33" spans="2:8">
      <c r="B33" s="30" t="s">
        <v>10</v>
      </c>
      <c r="C33" s="16" t="s">
        <v>37</v>
      </c>
      <c r="D33" s="169">
        <v>866229.86</v>
      </c>
      <c r="E33" s="230">
        <v>750831.87</v>
      </c>
      <c r="F33" s="210"/>
      <c r="G33" s="210"/>
      <c r="H33" s="210"/>
    </row>
    <row r="34" spans="2:8">
      <c r="B34" s="30" t="s">
        <v>12</v>
      </c>
      <c r="C34" s="16" t="s">
        <v>38</v>
      </c>
      <c r="D34" s="169"/>
      <c r="E34" s="230"/>
      <c r="F34" s="210"/>
      <c r="G34" s="210"/>
      <c r="H34" s="210"/>
    </row>
    <row r="35" spans="2:8" ht="25.5">
      <c r="B35" s="30" t="s">
        <v>39</v>
      </c>
      <c r="C35" s="16" t="s">
        <v>40</v>
      </c>
      <c r="D35" s="169"/>
      <c r="E35" s="230"/>
      <c r="F35" s="210"/>
      <c r="G35" s="210"/>
      <c r="H35" s="210"/>
    </row>
    <row r="36" spans="2:8">
      <c r="B36" s="30" t="s">
        <v>41</v>
      </c>
      <c r="C36" s="16" t="s">
        <v>42</v>
      </c>
      <c r="D36" s="169"/>
      <c r="E36" s="230"/>
      <c r="F36" s="210"/>
      <c r="G36" s="210"/>
      <c r="H36" s="210"/>
    </row>
    <row r="37" spans="2:8" ht="13.5" thickBot="1">
      <c r="B37" s="32" t="s">
        <v>43</v>
      </c>
      <c r="C37" s="33" t="s">
        <v>44</v>
      </c>
      <c r="D37" s="169">
        <v>804716.76</v>
      </c>
      <c r="E37" s="230">
        <v>1272525.3800000001</v>
      </c>
      <c r="F37" s="210"/>
      <c r="G37" s="210"/>
      <c r="H37" s="210"/>
    </row>
    <row r="38" spans="2:8">
      <c r="B38" s="25" t="s">
        <v>45</v>
      </c>
      <c r="C38" s="26" t="s">
        <v>46</v>
      </c>
      <c r="D38" s="166">
        <v>1094760.98</v>
      </c>
      <c r="E38" s="27">
        <v>-137961.13</v>
      </c>
    </row>
    <row r="39" spans="2:8" ht="13.5" thickBot="1">
      <c r="B39" s="34" t="s">
        <v>47</v>
      </c>
      <c r="C39" s="35" t="s">
        <v>48</v>
      </c>
      <c r="D39" s="170">
        <v>12754510.51</v>
      </c>
      <c r="E39" s="217">
        <f>E24+E25+E38</f>
        <v>14801750.679999998</v>
      </c>
      <c r="F39" s="210"/>
    </row>
    <row r="40" spans="2:8" ht="13.5" thickBot="1">
      <c r="B40" s="36"/>
      <c r="C40" s="37"/>
      <c r="D40" s="177"/>
      <c r="E40" s="38"/>
    </row>
    <row r="41" spans="2:8" ht="16.5" thickBot="1">
      <c r="B41" s="5"/>
      <c r="C41" s="39" t="s">
        <v>49</v>
      </c>
      <c r="D41" s="178"/>
      <c r="E41" s="8"/>
    </row>
    <row r="42" spans="2:8" ht="13.5" thickBot="1">
      <c r="B42" s="9"/>
      <c r="C42" s="40" t="s">
        <v>50</v>
      </c>
      <c r="D42" s="164" t="s">
        <v>127</v>
      </c>
      <c r="E42" s="81" t="s">
        <v>136</v>
      </c>
    </row>
    <row r="43" spans="2:8">
      <c r="B43" s="41" t="s">
        <v>28</v>
      </c>
      <c r="C43" s="85" t="s">
        <v>51</v>
      </c>
      <c r="D43" s="179"/>
      <c r="E43" s="78"/>
    </row>
    <row r="44" spans="2:8">
      <c r="B44" s="44" t="s">
        <v>6</v>
      </c>
      <c r="C44" s="86" t="s">
        <v>52</v>
      </c>
      <c r="D44" s="180">
        <v>1018233.1202</v>
      </c>
      <c r="E44" s="299">
        <v>1260476.1932000001</v>
      </c>
    </row>
    <row r="45" spans="2:8" ht="13.5" thickBot="1">
      <c r="B45" s="46" t="s">
        <v>8</v>
      </c>
      <c r="C45" s="87" t="s">
        <v>53</v>
      </c>
      <c r="D45" s="181">
        <v>1260476.1932000001</v>
      </c>
      <c r="E45" s="310">
        <v>1473220.0870999999</v>
      </c>
    </row>
    <row r="46" spans="2:8">
      <c r="B46" s="41" t="s">
        <v>33</v>
      </c>
      <c r="C46" s="85" t="s">
        <v>54</v>
      </c>
      <c r="D46" s="182"/>
      <c r="E46" s="311"/>
    </row>
    <row r="47" spans="2:8">
      <c r="B47" s="44" t="s">
        <v>6</v>
      </c>
      <c r="C47" s="86" t="s">
        <v>52</v>
      </c>
      <c r="D47" s="180">
        <v>9.1318000000000001</v>
      </c>
      <c r="E47" s="312">
        <v>10.1188</v>
      </c>
    </row>
    <row r="48" spans="2:8">
      <c r="B48" s="44" t="s">
        <v>8</v>
      </c>
      <c r="C48" s="86" t="s">
        <v>55</v>
      </c>
      <c r="D48" s="180">
        <v>9.1705000000000005</v>
      </c>
      <c r="E48" s="318">
        <v>9.7181999999999995</v>
      </c>
    </row>
    <row r="49" spans="2:5">
      <c r="B49" s="44" t="s">
        <v>10</v>
      </c>
      <c r="C49" s="86" t="s">
        <v>56</v>
      </c>
      <c r="D49" s="180">
        <v>10.7102</v>
      </c>
      <c r="E49" s="318">
        <v>10.869300000000001</v>
      </c>
    </row>
    <row r="50" spans="2:5" ht="13.5" thickBot="1">
      <c r="B50" s="46" t="s">
        <v>12</v>
      </c>
      <c r="C50" s="87" t="s">
        <v>53</v>
      </c>
      <c r="D50" s="181">
        <v>10.118803178</v>
      </c>
      <c r="E50" s="314">
        <v>10.0472093814149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14774230.34</v>
      </c>
      <c r="E54" s="55">
        <f>E60+E65</f>
        <v>0.99814073749822141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v>14462811.949999999</v>
      </c>
      <c r="E60" s="65">
        <f>D60/E20</f>
        <v>0.97710144311118741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311418.39</v>
      </c>
      <c r="E65" s="61">
        <f>D65/E20</f>
        <v>2.1039294387033954E-2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1.72</v>
      </c>
      <c r="E68" s="88">
        <f>D68/E20</f>
        <v>1.1620247072017295E-7</v>
      </c>
    </row>
    <row r="69" spans="2:5" ht="13.5" thickBot="1">
      <c r="B69" s="41" t="s">
        <v>82</v>
      </c>
      <c r="C69" s="42" t="s">
        <v>83</v>
      </c>
      <c r="D69" s="43">
        <f>E13</f>
        <v>56344.85</v>
      </c>
      <c r="E69" s="55">
        <f>D69/E20</f>
        <v>3.8066341757892657E-3</v>
      </c>
    </row>
    <row r="70" spans="2:5" ht="13.5" thickBot="1">
      <c r="B70" s="41" t="s">
        <v>84</v>
      </c>
      <c r="C70" s="42" t="s">
        <v>85</v>
      </c>
      <c r="D70" s="43">
        <f>E16</f>
        <v>28826.23</v>
      </c>
      <c r="E70" s="55">
        <f>D70/E20</f>
        <v>1.9474878764813785E-3</v>
      </c>
    </row>
    <row r="71" spans="2:5">
      <c r="B71" s="41" t="s">
        <v>86</v>
      </c>
      <c r="C71" s="42" t="s">
        <v>87</v>
      </c>
      <c r="D71" s="43">
        <f>D54+D69+D68-D70</f>
        <v>14801750.68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f>D71</f>
        <v>14801750.68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2" right="0.75" top="0.6" bottom="0.4" header="0.5" footer="0.5"/>
  <pageSetup paperSize="9" scale="70" orientation="portrait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>
  <dimension ref="B1:G78"/>
  <sheetViews>
    <sheetView zoomScaleNormal="100" workbookViewId="0">
      <selection activeCell="E49" sqref="E49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187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1399405.16</v>
      </c>
      <c r="E9" s="27">
        <f>E10+E11+E12+E13</f>
        <v>2231448.67</v>
      </c>
    </row>
    <row r="10" spans="2:5">
      <c r="B10" s="15" t="s">
        <v>6</v>
      </c>
      <c r="C10" s="155" t="s">
        <v>7</v>
      </c>
      <c r="D10" s="17">
        <v>1399405.16</v>
      </c>
      <c r="E10" s="300">
        <v>2231448.67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1399405.16</v>
      </c>
      <c r="E20" s="138">
        <f>E9-E16</f>
        <v>2231448.67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>
        <f>D20</f>
        <v>1399405.16</v>
      </c>
    </row>
    <row r="25" spans="2:7">
      <c r="B25" s="25" t="s">
        <v>26</v>
      </c>
      <c r="C25" s="26" t="s">
        <v>27</v>
      </c>
      <c r="D25" s="166">
        <v>1397771.76</v>
      </c>
      <c r="E25" s="228">
        <v>790035.8899999999</v>
      </c>
    </row>
    <row r="26" spans="2:7">
      <c r="B26" s="28" t="s">
        <v>28</v>
      </c>
      <c r="C26" s="29" t="s">
        <v>29</v>
      </c>
      <c r="D26" s="168">
        <v>1399000</v>
      </c>
      <c r="E26" s="229">
        <v>844026.16999999993</v>
      </c>
    </row>
    <row r="27" spans="2:7">
      <c r="B27" s="30" t="s">
        <v>6</v>
      </c>
      <c r="C27" s="16" t="s">
        <v>30</v>
      </c>
      <c r="D27" s="169">
        <v>1399000</v>
      </c>
      <c r="E27" s="230">
        <v>793249.96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50776.21</v>
      </c>
    </row>
    <row r="30" spans="2:7">
      <c r="B30" s="28" t="s">
        <v>33</v>
      </c>
      <c r="C30" s="31" t="s">
        <v>34</v>
      </c>
      <c r="D30" s="168">
        <v>1228.24</v>
      </c>
      <c r="E30" s="229">
        <v>53990.28</v>
      </c>
    </row>
    <row r="31" spans="2:7">
      <c r="B31" s="30" t="s">
        <v>6</v>
      </c>
      <c r="C31" s="16" t="s">
        <v>35</v>
      </c>
      <c r="D31" s="169"/>
      <c r="E31" s="230">
        <v>4602.5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70.87</v>
      </c>
      <c r="E33" s="230">
        <v>492.61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1157.3699999999999</v>
      </c>
      <c r="E35" s="230">
        <v>28787.33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20107.84</v>
      </c>
    </row>
    <row r="38" spans="2:6">
      <c r="B38" s="25" t="s">
        <v>45</v>
      </c>
      <c r="C38" s="26" t="s">
        <v>46</v>
      </c>
      <c r="D38" s="166">
        <v>1633.4</v>
      </c>
      <c r="E38" s="27">
        <v>42007.62</v>
      </c>
    </row>
    <row r="39" spans="2:6" ht="13.5" thickBot="1">
      <c r="B39" s="34" t="s">
        <v>47</v>
      </c>
      <c r="C39" s="35" t="s">
        <v>48</v>
      </c>
      <c r="D39" s="170">
        <v>1399405.16</v>
      </c>
      <c r="E39" s="217">
        <f>E24+E25+E38</f>
        <v>2231448.67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>
        <v>7792.6559999999999</v>
      </c>
    </row>
    <row r="45" spans="2:6" ht="13.5" thickBot="1">
      <c r="B45" s="46" t="s">
        <v>8</v>
      </c>
      <c r="C45" s="87" t="s">
        <v>53</v>
      </c>
      <c r="D45" s="181">
        <v>7792.6559999999999</v>
      </c>
      <c r="E45" s="310">
        <v>12141.956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>
        <v>179.58</v>
      </c>
    </row>
    <row r="48" spans="2:6">
      <c r="B48" s="44" t="s">
        <v>8</v>
      </c>
      <c r="C48" s="86" t="s">
        <v>55</v>
      </c>
      <c r="D48" s="180">
        <v>178.93</v>
      </c>
      <c r="E48" s="318">
        <v>179.55</v>
      </c>
    </row>
    <row r="49" spans="2:5">
      <c r="B49" s="44" t="s">
        <v>10</v>
      </c>
      <c r="C49" s="86" t="s">
        <v>56</v>
      </c>
      <c r="D49" s="180">
        <v>179.58</v>
      </c>
      <c r="E49" s="318">
        <v>183.78</v>
      </c>
    </row>
    <row r="50" spans="2:5" ht="13.5" thickBot="1">
      <c r="B50" s="46" t="s">
        <v>12</v>
      </c>
      <c r="C50" s="87" t="s">
        <v>53</v>
      </c>
      <c r="D50" s="181">
        <v>179.58</v>
      </c>
      <c r="E50" s="314">
        <v>183.78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2231448.67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2231448.67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2231448.67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2231448.67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>
  <dimension ref="B1:G78"/>
  <sheetViews>
    <sheetView zoomScaleNormal="100" workbookViewId="0">
      <selection activeCell="K18" sqref="K18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188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590273.6</v>
      </c>
      <c r="E9" s="27">
        <f>E10+E11+E12+E13</f>
        <v>5344133.6399999997</v>
      </c>
    </row>
    <row r="10" spans="2:5">
      <c r="B10" s="15" t="s">
        <v>6</v>
      </c>
      <c r="C10" s="155" t="s">
        <v>7</v>
      </c>
      <c r="D10" s="17">
        <v>590273.6</v>
      </c>
      <c r="E10" s="300">
        <v>5344133.6399999997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590273.6</v>
      </c>
      <c r="E20" s="138">
        <f>E9-E16</f>
        <v>5344133.6399999997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>
        <f>D20</f>
        <v>590273.6</v>
      </c>
    </row>
    <row r="25" spans="2:7">
      <c r="B25" s="25" t="s">
        <v>26</v>
      </c>
      <c r="C25" s="26" t="s">
        <v>27</v>
      </c>
      <c r="D25" s="166">
        <v>589105.15</v>
      </c>
      <c r="E25" s="228">
        <v>4677085.18</v>
      </c>
      <c r="F25" s="154"/>
    </row>
    <row r="26" spans="2:7">
      <c r="B26" s="28" t="s">
        <v>28</v>
      </c>
      <c r="C26" s="29" t="s">
        <v>29</v>
      </c>
      <c r="D26" s="168">
        <v>589750.01</v>
      </c>
      <c r="E26" s="229">
        <v>7070615.8700000001</v>
      </c>
    </row>
    <row r="27" spans="2:7">
      <c r="B27" s="30" t="s">
        <v>6</v>
      </c>
      <c r="C27" s="16" t="s">
        <v>30</v>
      </c>
      <c r="D27" s="169">
        <v>589750.01</v>
      </c>
      <c r="E27" s="230">
        <v>677001.99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6393613.8799999999</v>
      </c>
      <c r="F29" s="154"/>
    </row>
    <row r="30" spans="2:7">
      <c r="B30" s="28" t="s">
        <v>33</v>
      </c>
      <c r="C30" s="31" t="s">
        <v>34</v>
      </c>
      <c r="D30" s="168">
        <v>644.86</v>
      </c>
      <c r="E30" s="229">
        <v>2393530.69</v>
      </c>
    </row>
    <row r="31" spans="2:7">
      <c r="B31" s="30" t="s">
        <v>6</v>
      </c>
      <c r="C31" s="16" t="s">
        <v>35</v>
      </c>
      <c r="D31" s="169"/>
      <c r="E31" s="230">
        <v>277803.68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41.81</v>
      </c>
      <c r="E33" s="230">
        <v>2610.71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603.04999999999995</v>
      </c>
      <c r="E35" s="230">
        <v>34553.32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2078562.98</v>
      </c>
    </row>
    <row r="38" spans="2:6">
      <c r="B38" s="25" t="s">
        <v>45</v>
      </c>
      <c r="C38" s="26" t="s">
        <v>46</v>
      </c>
      <c r="D38" s="166">
        <v>1168.45</v>
      </c>
      <c r="E38" s="27">
        <v>76774.86</v>
      </c>
    </row>
    <row r="39" spans="2:6" ht="13.5" thickBot="1">
      <c r="B39" s="34" t="s">
        <v>47</v>
      </c>
      <c r="C39" s="35" t="s">
        <v>48</v>
      </c>
      <c r="D39" s="170">
        <v>590273.6</v>
      </c>
      <c r="E39" s="217">
        <f>E24+E25+E38</f>
        <v>5344133.6399999997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>
        <v>58385.124000000003</v>
      </c>
    </row>
    <row r="45" spans="2:6" ht="13.5" thickBot="1">
      <c r="B45" s="46" t="s">
        <v>8</v>
      </c>
      <c r="C45" s="87" t="s">
        <v>53</v>
      </c>
      <c r="D45" s="181">
        <v>58385.124000000003</v>
      </c>
      <c r="E45" s="310">
        <v>511890.19500000001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>
        <v>10.11</v>
      </c>
    </row>
    <row r="48" spans="2:6">
      <c r="B48" s="44" t="s">
        <v>8</v>
      </c>
      <c r="C48" s="86" t="s">
        <v>55</v>
      </c>
      <c r="D48" s="180">
        <v>10.050000000000001</v>
      </c>
      <c r="E48" s="318">
        <v>10.11</v>
      </c>
    </row>
    <row r="49" spans="2:5">
      <c r="B49" s="44" t="s">
        <v>10</v>
      </c>
      <c r="C49" s="86" t="s">
        <v>56</v>
      </c>
      <c r="D49" s="180">
        <v>10.11</v>
      </c>
      <c r="E49" s="318">
        <v>10.44</v>
      </c>
    </row>
    <row r="50" spans="2:5" ht="13.5" thickBot="1">
      <c r="B50" s="46" t="s">
        <v>12</v>
      </c>
      <c r="C50" s="87" t="s">
        <v>53</v>
      </c>
      <c r="D50" s="181">
        <v>10.11</v>
      </c>
      <c r="E50" s="314">
        <v>10.44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5344133.6399999997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5344133.6399999997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5344133.6399999997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5344133.6399999997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J33" sqref="J33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189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229976.74</v>
      </c>
      <c r="E9" s="27">
        <f>E10+E11+E12+E13</f>
        <v>223753.73</v>
      </c>
    </row>
    <row r="10" spans="2:5">
      <c r="B10" s="15" t="s">
        <v>6</v>
      </c>
      <c r="C10" s="155" t="s">
        <v>7</v>
      </c>
      <c r="D10" s="17">
        <v>229976.74</v>
      </c>
      <c r="E10" s="300">
        <v>223753.73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229976.74</v>
      </c>
      <c r="E20" s="138">
        <f>E9-E16</f>
        <v>223753.73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>
        <f>D20</f>
        <v>229976.74</v>
      </c>
    </row>
    <row r="25" spans="2:7">
      <c r="B25" s="25" t="s">
        <v>26</v>
      </c>
      <c r="C25" s="26" t="s">
        <v>27</v>
      </c>
      <c r="D25" s="166">
        <v>229939.13</v>
      </c>
      <c r="E25" s="228">
        <v>-10107.160000000033</v>
      </c>
      <c r="F25" s="154"/>
    </row>
    <row r="26" spans="2:7">
      <c r="B26" s="28" t="s">
        <v>28</v>
      </c>
      <c r="C26" s="29" t="s">
        <v>29</v>
      </c>
      <c r="D26" s="168">
        <v>230000</v>
      </c>
      <c r="E26" s="229">
        <v>747779.8</v>
      </c>
      <c r="F26" s="154"/>
    </row>
    <row r="27" spans="2:7">
      <c r="B27" s="30" t="s">
        <v>6</v>
      </c>
      <c r="C27" s="16" t="s">
        <v>30</v>
      </c>
      <c r="D27" s="169">
        <v>230000</v>
      </c>
      <c r="E27" s="230"/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747779.8</v>
      </c>
      <c r="F29" s="154"/>
    </row>
    <row r="30" spans="2:7">
      <c r="B30" s="28" t="s">
        <v>33</v>
      </c>
      <c r="C30" s="31" t="s">
        <v>34</v>
      </c>
      <c r="D30" s="168">
        <v>60.87</v>
      </c>
      <c r="E30" s="229">
        <v>757886.96000000008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28.01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60.87</v>
      </c>
      <c r="E35" s="230">
        <v>6802.79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751056.16</v>
      </c>
    </row>
    <row r="38" spans="2:6">
      <c r="B38" s="25" t="s">
        <v>45</v>
      </c>
      <c r="C38" s="26" t="s">
        <v>46</v>
      </c>
      <c r="D38" s="166">
        <v>37.61</v>
      </c>
      <c r="E38" s="27">
        <v>3884.15</v>
      </c>
    </row>
    <row r="39" spans="2:6" ht="13.5" thickBot="1">
      <c r="B39" s="34" t="s">
        <v>47</v>
      </c>
      <c r="C39" s="35" t="s">
        <v>48</v>
      </c>
      <c r="D39" s="170">
        <v>229976.74</v>
      </c>
      <c r="E39" s="217">
        <f>E24+E25+E38</f>
        <v>223753.72999999995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>
        <v>19037.810000000001</v>
      </c>
    </row>
    <row r="45" spans="2:6" ht="13.5" thickBot="1">
      <c r="B45" s="46" t="s">
        <v>8</v>
      </c>
      <c r="C45" s="87" t="s">
        <v>53</v>
      </c>
      <c r="D45" s="181">
        <v>19037.810000000001</v>
      </c>
      <c r="E45" s="310">
        <v>18708.506000000001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>
        <v>12.08</v>
      </c>
    </row>
    <row r="48" spans="2:6">
      <c r="B48" s="44" t="s">
        <v>8</v>
      </c>
      <c r="C48" s="86" t="s">
        <v>55</v>
      </c>
      <c r="D48" s="180">
        <v>11.83</v>
      </c>
      <c r="E48" s="318">
        <v>11.67</v>
      </c>
    </row>
    <row r="49" spans="2:5">
      <c r="B49" s="44" t="s">
        <v>10</v>
      </c>
      <c r="C49" s="86" t="s">
        <v>56</v>
      </c>
      <c r="D49" s="180">
        <v>12.26</v>
      </c>
      <c r="E49" s="318">
        <v>12.31</v>
      </c>
    </row>
    <row r="50" spans="2:5" ht="13.5" thickBot="1">
      <c r="B50" s="46" t="s">
        <v>12</v>
      </c>
      <c r="C50" s="87" t="s">
        <v>53</v>
      </c>
      <c r="D50" s="181">
        <v>12.08</v>
      </c>
      <c r="E50" s="314">
        <v>11.96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223753.73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223753.73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223753.73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223753.73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3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L43" sqref="L43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190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2319.46</v>
      </c>
      <c r="E9" s="27">
        <f>E10+E11+E12+E13</f>
        <v>3212.68</v>
      </c>
    </row>
    <row r="10" spans="2:5">
      <c r="B10" s="15" t="s">
        <v>6</v>
      </c>
      <c r="C10" s="155" t="s">
        <v>7</v>
      </c>
      <c r="D10" s="17">
        <v>2319.46</v>
      </c>
      <c r="E10" s="300">
        <v>3212.68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2319.46</v>
      </c>
      <c r="E20" s="138">
        <f>E9-E16</f>
        <v>3212.68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834.76</v>
      </c>
      <c r="E24" s="27">
        <f>D20</f>
        <v>2319.46</v>
      </c>
    </row>
    <row r="25" spans="2:7">
      <c r="B25" s="25" t="s">
        <v>26</v>
      </c>
      <c r="C25" s="26" t="s">
        <v>27</v>
      </c>
      <c r="D25" s="166">
        <v>1523.59</v>
      </c>
      <c r="E25" s="228">
        <v>926.3499999999998</v>
      </c>
      <c r="F25" s="90"/>
    </row>
    <row r="26" spans="2:7">
      <c r="B26" s="28" t="s">
        <v>28</v>
      </c>
      <c r="C26" s="29" t="s">
        <v>29</v>
      </c>
      <c r="D26" s="168">
        <v>1523.59</v>
      </c>
      <c r="E26" s="229">
        <v>1749.4099999999999</v>
      </c>
      <c r="F26" s="90"/>
    </row>
    <row r="27" spans="2:7">
      <c r="B27" s="30" t="s">
        <v>6</v>
      </c>
      <c r="C27" s="16" t="s">
        <v>30</v>
      </c>
      <c r="D27" s="169">
        <v>556.84</v>
      </c>
      <c r="E27" s="230">
        <v>917.37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>
        <v>966.75</v>
      </c>
      <c r="E29" s="230">
        <v>832.04</v>
      </c>
    </row>
    <row r="30" spans="2:7">
      <c r="B30" s="28" t="s">
        <v>33</v>
      </c>
      <c r="C30" s="31" t="s">
        <v>34</v>
      </c>
      <c r="D30" s="168"/>
      <c r="E30" s="229">
        <v>823.06000000000006</v>
      </c>
    </row>
    <row r="31" spans="2:7">
      <c r="B31" s="30" t="s">
        <v>6</v>
      </c>
      <c r="C31" s="16" t="s">
        <v>35</v>
      </c>
      <c r="D31" s="169"/>
      <c r="E31" s="230">
        <v>761.7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23.9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37.46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>
        <v>-38.89</v>
      </c>
      <c r="E38" s="27">
        <v>-33.130000000000003</v>
      </c>
    </row>
    <row r="39" spans="2:6" ht="13.5" thickBot="1">
      <c r="B39" s="34" t="s">
        <v>47</v>
      </c>
      <c r="C39" s="35" t="s">
        <v>48</v>
      </c>
      <c r="D39" s="170">
        <v>2319.46</v>
      </c>
      <c r="E39" s="217">
        <f>E24+E25+E38</f>
        <v>3212.68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99"/>
      <c r="E43" s="78"/>
    </row>
    <row r="44" spans="2:6">
      <c r="B44" s="44" t="s">
        <v>6</v>
      </c>
      <c r="C44" s="86" t="s">
        <v>52</v>
      </c>
      <c r="D44" s="180">
        <v>8.5109999999999992</v>
      </c>
      <c r="E44" s="299">
        <v>24.359000000000002</v>
      </c>
    </row>
    <row r="45" spans="2:6" ht="13.5" thickBot="1">
      <c r="B45" s="46" t="s">
        <v>8</v>
      </c>
      <c r="C45" s="87" t="s">
        <v>53</v>
      </c>
      <c r="D45" s="181">
        <v>24.359000000000002</v>
      </c>
      <c r="E45" s="310">
        <v>34.011000000000003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98.08</v>
      </c>
      <c r="E47" s="312">
        <v>95.22</v>
      </c>
    </row>
    <row r="48" spans="2:6">
      <c r="B48" s="44" t="s">
        <v>8</v>
      </c>
      <c r="C48" s="86" t="s">
        <v>55</v>
      </c>
      <c r="D48" s="180">
        <v>88.65</v>
      </c>
      <c r="E48" s="318">
        <v>84.85</v>
      </c>
    </row>
    <row r="49" spans="2:5">
      <c r="B49" s="44" t="s">
        <v>10</v>
      </c>
      <c r="C49" s="86" t="s">
        <v>56</v>
      </c>
      <c r="D49" s="180">
        <v>102.24</v>
      </c>
      <c r="E49" s="318">
        <v>100.09</v>
      </c>
    </row>
    <row r="50" spans="2:5" ht="13.5" thickBot="1">
      <c r="B50" s="46" t="s">
        <v>12</v>
      </c>
      <c r="C50" s="87" t="s">
        <v>53</v>
      </c>
      <c r="D50" s="181">
        <v>95.22</v>
      </c>
      <c r="E50" s="314">
        <v>94.46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3212.68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3212.68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3212.68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3212.68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" right="0.75" top="0.56000000000000005" bottom="0.59" header="0.5" footer="0.5"/>
  <pageSetup paperSize="9" scale="70" orientation="portrait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I45" sqref="I45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5.5703125" style="77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191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96901.99</v>
      </c>
      <c r="E9" s="27">
        <f>E10+E11+E12+E13</f>
        <v>374886.7</v>
      </c>
    </row>
    <row r="10" spans="2:5">
      <c r="B10" s="15" t="s">
        <v>6</v>
      </c>
      <c r="C10" s="155" t="s">
        <v>7</v>
      </c>
      <c r="D10" s="17">
        <v>96901.99</v>
      </c>
      <c r="E10" s="300">
        <v>374886.7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96901.99</v>
      </c>
      <c r="E20" s="138">
        <f>E9-E16</f>
        <v>374886.7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76205.179999999993</v>
      </c>
      <c r="E24" s="27">
        <f>D20</f>
        <v>96901.99</v>
      </c>
    </row>
    <row r="25" spans="2:7">
      <c r="B25" s="25" t="s">
        <v>26</v>
      </c>
      <c r="C25" s="26" t="s">
        <v>27</v>
      </c>
      <c r="D25" s="166">
        <v>18922.400000000001</v>
      </c>
      <c r="E25" s="228">
        <v>266859.05000000005</v>
      </c>
      <c r="F25" s="90"/>
    </row>
    <row r="26" spans="2:7">
      <c r="B26" s="28" t="s">
        <v>28</v>
      </c>
      <c r="C26" s="29" t="s">
        <v>29</v>
      </c>
      <c r="D26" s="168">
        <v>27531.9</v>
      </c>
      <c r="E26" s="229">
        <v>333438.29000000004</v>
      </c>
      <c r="F26" s="90"/>
    </row>
    <row r="27" spans="2:7">
      <c r="B27" s="30" t="s">
        <v>6</v>
      </c>
      <c r="C27" s="16" t="s">
        <v>30</v>
      </c>
      <c r="D27" s="169">
        <v>27221.119999999999</v>
      </c>
      <c r="E27" s="230">
        <v>302720.2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>
        <v>310.77999999999997</v>
      </c>
      <c r="E29" s="230">
        <v>30718.09</v>
      </c>
    </row>
    <row r="30" spans="2:7">
      <c r="B30" s="28" t="s">
        <v>33</v>
      </c>
      <c r="C30" s="31" t="s">
        <v>34</v>
      </c>
      <c r="D30" s="168">
        <v>8609.5</v>
      </c>
      <c r="E30" s="229">
        <v>66579.239999999991</v>
      </c>
    </row>
    <row r="31" spans="2:7">
      <c r="B31" s="30" t="s">
        <v>6</v>
      </c>
      <c r="C31" s="16" t="s">
        <v>35</v>
      </c>
      <c r="D31" s="169">
        <v>5804.71</v>
      </c>
      <c r="E31" s="230">
        <v>47276.2</v>
      </c>
      <c r="F31" s="9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164.08</v>
      </c>
      <c r="E33" s="230">
        <v>1086.0999999999999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1225.8399999999999</v>
      </c>
      <c r="E35" s="230">
        <v>2797.02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1414.87</v>
      </c>
      <c r="E37" s="230">
        <v>15419.92</v>
      </c>
    </row>
    <row r="38" spans="2:6">
      <c r="B38" s="25" t="s">
        <v>45</v>
      </c>
      <c r="C38" s="26" t="s">
        <v>46</v>
      </c>
      <c r="D38" s="166">
        <v>1774.41</v>
      </c>
      <c r="E38" s="27">
        <v>11125.66</v>
      </c>
    </row>
    <row r="39" spans="2:6" ht="13.5" thickBot="1">
      <c r="B39" s="34" t="s">
        <v>47</v>
      </c>
      <c r="C39" s="35" t="s">
        <v>48</v>
      </c>
      <c r="D39" s="170">
        <v>96901.989999999991</v>
      </c>
      <c r="E39" s="217">
        <f>E24+E25+E38</f>
        <v>374886.7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99"/>
      <c r="E43" s="78"/>
    </row>
    <row r="44" spans="2:6">
      <c r="B44" s="44" t="s">
        <v>6</v>
      </c>
      <c r="C44" s="86" t="s">
        <v>52</v>
      </c>
      <c r="D44" s="180">
        <v>420.512</v>
      </c>
      <c r="E44" s="299">
        <v>523.65300000000002</v>
      </c>
    </row>
    <row r="45" spans="2:6" ht="13.5" thickBot="1">
      <c r="B45" s="46" t="s">
        <v>8</v>
      </c>
      <c r="C45" s="87" t="s">
        <v>53</v>
      </c>
      <c r="D45" s="181">
        <v>523.65300000000002</v>
      </c>
      <c r="E45" s="310">
        <v>1906.559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181.22</v>
      </c>
      <c r="E47" s="312">
        <v>185.05</v>
      </c>
    </row>
    <row r="48" spans="2:6">
      <c r="B48" s="44" t="s">
        <v>8</v>
      </c>
      <c r="C48" s="86" t="s">
        <v>55</v>
      </c>
      <c r="D48" s="180">
        <v>179.24</v>
      </c>
      <c r="E48" s="318">
        <v>183.64</v>
      </c>
    </row>
    <row r="49" spans="2:5">
      <c r="B49" s="44" t="s">
        <v>10</v>
      </c>
      <c r="C49" s="86" t="s">
        <v>56</v>
      </c>
      <c r="D49" s="180">
        <v>185.81</v>
      </c>
      <c r="E49" s="318">
        <v>197.22</v>
      </c>
    </row>
    <row r="50" spans="2:5" ht="13.5" thickBot="1">
      <c r="B50" s="46" t="s">
        <v>12</v>
      </c>
      <c r="C50" s="87" t="s">
        <v>53</v>
      </c>
      <c r="D50" s="181">
        <v>185.05</v>
      </c>
      <c r="E50" s="314">
        <v>196.63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374886.7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374886.7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374886.7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374886.7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000000000000005" right="0.75" top="0.55000000000000004" bottom="0.42" header="0.5" footer="0.5"/>
  <pageSetup paperSize="9" scale="70" orientation="portrait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G25" sqref="G25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2.5703125" style="77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192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8954.61</v>
      </c>
      <c r="E9" s="27">
        <f>E10+E11+E12+E13</f>
        <v>16459.919999999998</v>
      </c>
    </row>
    <row r="10" spans="2:5">
      <c r="B10" s="15" t="s">
        <v>6</v>
      </c>
      <c r="C10" s="155" t="s">
        <v>7</v>
      </c>
      <c r="D10" s="17">
        <v>8954.61</v>
      </c>
      <c r="E10" s="300">
        <v>16459.919999999998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8954.61</v>
      </c>
      <c r="E20" s="138">
        <f>E9-E16</f>
        <v>16459.919999999998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9393.6</v>
      </c>
      <c r="E24" s="27">
        <f>D20</f>
        <v>8954.61</v>
      </c>
    </row>
    <row r="25" spans="2:7">
      <c r="B25" s="25" t="s">
        <v>26</v>
      </c>
      <c r="C25" s="26" t="s">
        <v>27</v>
      </c>
      <c r="D25" s="166">
        <v>-428.74</v>
      </c>
      <c r="E25" s="228">
        <v>7134.23</v>
      </c>
      <c r="F25" s="90"/>
      <c r="G25" s="154"/>
    </row>
    <row r="26" spans="2:7">
      <c r="B26" s="28" t="s">
        <v>28</v>
      </c>
      <c r="C26" s="29" t="s">
        <v>29</v>
      </c>
      <c r="D26" s="168">
        <v>815.26</v>
      </c>
      <c r="E26" s="229">
        <v>7380.9</v>
      </c>
    </row>
    <row r="27" spans="2:7">
      <c r="B27" s="30" t="s">
        <v>6</v>
      </c>
      <c r="C27" s="16" t="s">
        <v>30</v>
      </c>
      <c r="D27" s="169">
        <v>815.26</v>
      </c>
      <c r="E27" s="230">
        <v>6466.68</v>
      </c>
      <c r="F27" s="90"/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914.22</v>
      </c>
    </row>
    <row r="30" spans="2:7">
      <c r="B30" s="28" t="s">
        <v>33</v>
      </c>
      <c r="C30" s="31" t="s">
        <v>34</v>
      </c>
      <c r="D30" s="168">
        <v>1244</v>
      </c>
      <c r="E30" s="229">
        <v>246.67</v>
      </c>
    </row>
    <row r="31" spans="2:7">
      <c r="B31" s="30" t="s">
        <v>6</v>
      </c>
      <c r="C31" s="16" t="s">
        <v>35</v>
      </c>
      <c r="D31" s="169">
        <v>914.19</v>
      </c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18.11</v>
      </c>
      <c r="E33" s="230">
        <v>39.74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88.04</v>
      </c>
      <c r="E35" s="230">
        <v>206.93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223.66</v>
      </c>
      <c r="E37" s="230"/>
    </row>
    <row r="38" spans="2:6">
      <c r="B38" s="25" t="s">
        <v>45</v>
      </c>
      <c r="C38" s="26" t="s">
        <v>46</v>
      </c>
      <c r="D38" s="166">
        <v>-10.25</v>
      </c>
      <c r="E38" s="27">
        <v>371.08</v>
      </c>
    </row>
    <row r="39" spans="2:6" ht="13.5" thickBot="1">
      <c r="B39" s="34" t="s">
        <v>47</v>
      </c>
      <c r="C39" s="35" t="s">
        <v>48</v>
      </c>
      <c r="D39" s="170">
        <v>8954.61</v>
      </c>
      <c r="E39" s="217">
        <f>E24+E25+E38</f>
        <v>16459.920000000002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77.600999999999999</v>
      </c>
      <c r="E44" s="299">
        <v>74.102999999999994</v>
      </c>
    </row>
    <row r="45" spans="2:6" ht="13.5" thickBot="1">
      <c r="B45" s="46" t="s">
        <v>8</v>
      </c>
      <c r="C45" s="87" t="s">
        <v>53</v>
      </c>
      <c r="D45" s="181">
        <v>74.102999999999994</v>
      </c>
      <c r="E45" s="310">
        <v>131.42699999999999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121.05</v>
      </c>
      <c r="E47" s="312">
        <v>120.84</v>
      </c>
    </row>
    <row r="48" spans="2:6">
      <c r="B48" s="44" t="s">
        <v>8</v>
      </c>
      <c r="C48" s="86" t="s">
        <v>55</v>
      </c>
      <c r="D48" s="180">
        <v>116.83</v>
      </c>
      <c r="E48" s="318">
        <v>118.88</v>
      </c>
    </row>
    <row r="49" spans="2:5">
      <c r="B49" s="44" t="s">
        <v>10</v>
      </c>
      <c r="C49" s="86" t="s">
        <v>56</v>
      </c>
      <c r="D49" s="180">
        <v>122.07</v>
      </c>
      <c r="E49" s="318">
        <v>126.17</v>
      </c>
    </row>
    <row r="50" spans="2:5" ht="13.5" thickBot="1">
      <c r="B50" s="46" t="s">
        <v>12</v>
      </c>
      <c r="C50" s="87" t="s">
        <v>53</v>
      </c>
      <c r="D50" s="181">
        <v>120.84</v>
      </c>
      <c r="E50" s="314">
        <v>125.24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16459.919999999998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16459.919999999998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16459.919999999998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16459.919999999998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1" right="0.75" top="0.55000000000000004" bottom="0.46" header="0.5" footer="0.5"/>
  <pageSetup paperSize="9" scale="70" orientation="portrait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F20" sqref="F20:G36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1.85546875" style="77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193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23531.759999999998</v>
      </c>
      <c r="E9" s="27">
        <f>E10+E11+E12+E13</f>
        <v>41214.47</v>
      </c>
    </row>
    <row r="10" spans="2:5">
      <c r="B10" s="15" t="s">
        <v>6</v>
      </c>
      <c r="C10" s="155" t="s">
        <v>7</v>
      </c>
      <c r="D10" s="17">
        <v>23531.759999999998</v>
      </c>
      <c r="E10" s="300">
        <v>41214.47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23531.759999999998</v>
      </c>
      <c r="E20" s="138">
        <f>E9-E16</f>
        <v>41214.47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6051.32</v>
      </c>
      <c r="E24" s="27">
        <f>D20</f>
        <v>23531.759999999998</v>
      </c>
    </row>
    <row r="25" spans="2:7">
      <c r="B25" s="25" t="s">
        <v>26</v>
      </c>
      <c r="C25" s="26" t="s">
        <v>27</v>
      </c>
      <c r="D25" s="166">
        <v>16087.95</v>
      </c>
      <c r="E25" s="228">
        <v>17135.419999999998</v>
      </c>
      <c r="F25" s="90"/>
    </row>
    <row r="26" spans="2:7">
      <c r="B26" s="28" t="s">
        <v>28</v>
      </c>
      <c r="C26" s="29" t="s">
        <v>29</v>
      </c>
      <c r="D26" s="168">
        <v>16348.13</v>
      </c>
      <c r="E26" s="229">
        <v>17711.41</v>
      </c>
    </row>
    <row r="27" spans="2:7">
      <c r="B27" s="30" t="s">
        <v>6</v>
      </c>
      <c r="C27" s="16" t="s">
        <v>30</v>
      </c>
      <c r="D27" s="169">
        <v>16348.13</v>
      </c>
      <c r="E27" s="230">
        <v>17555.39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156.01999999999998</v>
      </c>
    </row>
    <row r="30" spans="2:7">
      <c r="B30" s="28" t="s">
        <v>33</v>
      </c>
      <c r="C30" s="31" t="s">
        <v>34</v>
      </c>
      <c r="D30" s="168">
        <v>260.18</v>
      </c>
      <c r="E30" s="229">
        <v>575.99</v>
      </c>
    </row>
    <row r="31" spans="2:7">
      <c r="B31" s="30" t="s">
        <v>6</v>
      </c>
      <c r="C31" s="16" t="s">
        <v>35</v>
      </c>
      <c r="D31" s="169"/>
      <c r="E31" s="230">
        <v>154.78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61.49</v>
      </c>
      <c r="E33" s="230">
        <v>74.8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198.69</v>
      </c>
      <c r="E35" s="230">
        <v>346.41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>
        <v>1392.49</v>
      </c>
      <c r="E38" s="27">
        <v>547.29</v>
      </c>
    </row>
    <row r="39" spans="2:6" ht="13.5" thickBot="1">
      <c r="B39" s="34" t="s">
        <v>47</v>
      </c>
      <c r="C39" s="35" t="s">
        <v>48</v>
      </c>
      <c r="D39" s="170">
        <v>23531.760000000002</v>
      </c>
      <c r="E39" s="217">
        <f>E24+E25+E38</f>
        <v>41214.469999999994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50.043999999999997</v>
      </c>
      <c r="E44" s="299">
        <v>180.93</v>
      </c>
    </row>
    <row r="45" spans="2:6" ht="13.5" thickBot="1">
      <c r="B45" s="46" t="s">
        <v>8</v>
      </c>
      <c r="C45" s="87" t="s">
        <v>53</v>
      </c>
      <c r="D45" s="181">
        <v>180.93</v>
      </c>
      <c r="E45" s="310">
        <v>313.41800000000001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120.92</v>
      </c>
      <c r="E47" s="312">
        <v>130.06</v>
      </c>
    </row>
    <row r="48" spans="2:6">
      <c r="B48" s="44" t="s">
        <v>8</v>
      </c>
      <c r="C48" s="86" t="s">
        <v>55</v>
      </c>
      <c r="D48" s="180">
        <v>116.53</v>
      </c>
      <c r="E48" s="318">
        <v>126.17</v>
      </c>
    </row>
    <row r="49" spans="2:5">
      <c r="B49" s="44" t="s">
        <v>10</v>
      </c>
      <c r="C49" s="86" t="s">
        <v>56</v>
      </c>
      <c r="D49" s="180">
        <v>133.04</v>
      </c>
      <c r="E49" s="318">
        <v>133.81</v>
      </c>
    </row>
    <row r="50" spans="2:5" ht="13.5" thickBot="1">
      <c r="B50" s="46" t="s">
        <v>12</v>
      </c>
      <c r="C50" s="87" t="s">
        <v>53</v>
      </c>
      <c r="D50" s="181">
        <v>130.06</v>
      </c>
      <c r="E50" s="314">
        <v>131.5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41214.47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41214.47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41214.47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41214.47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" right="0.75" top="0.59" bottom="0.49" header="0.5" footer="0.5"/>
  <pageSetup paperSize="9" scale="70" orientation="portrait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workbookViewId="0">
      <selection activeCell="H35" sqref="H35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12.14062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194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21637.37</v>
      </c>
    </row>
    <row r="10" spans="2:5">
      <c r="B10" s="15" t="s">
        <v>6</v>
      </c>
      <c r="C10" s="155" t="s">
        <v>7</v>
      </c>
      <c r="D10" s="17"/>
      <c r="E10" s="300">
        <v>21637.37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21637.37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24609.05</v>
      </c>
      <c r="F25" s="90"/>
      <c r="G25" s="154"/>
    </row>
    <row r="26" spans="2:7">
      <c r="B26" s="28" t="s">
        <v>28</v>
      </c>
      <c r="C26" s="29" t="s">
        <v>29</v>
      </c>
      <c r="D26" s="168"/>
      <c r="E26" s="229">
        <v>24849.58</v>
      </c>
    </row>
    <row r="27" spans="2:7">
      <c r="B27" s="30" t="s">
        <v>6</v>
      </c>
      <c r="C27" s="16" t="s">
        <v>30</v>
      </c>
      <c r="D27" s="169"/>
      <c r="E27" s="230"/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24849.58</v>
      </c>
      <c r="F29" s="90"/>
    </row>
    <row r="30" spans="2:7">
      <c r="B30" s="28" t="s">
        <v>33</v>
      </c>
      <c r="C30" s="31" t="s">
        <v>34</v>
      </c>
      <c r="D30" s="168"/>
      <c r="E30" s="229">
        <v>240.53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/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240.53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/>
      <c r="E38" s="27">
        <v>-2971.68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21637.37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1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79"/>
    </row>
    <row r="45" spans="2:6" ht="13.5" thickBot="1">
      <c r="B45" s="46" t="s">
        <v>8</v>
      </c>
      <c r="C45" s="87" t="s">
        <v>53</v>
      </c>
      <c r="D45" s="181"/>
      <c r="E45" s="310">
        <v>220.7895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96.82</v>
      </c>
    </row>
    <row r="49" spans="2:5">
      <c r="B49" s="44" t="s">
        <v>10</v>
      </c>
      <c r="C49" s="86" t="s">
        <v>56</v>
      </c>
      <c r="D49" s="180"/>
      <c r="E49" s="318">
        <v>117.84</v>
      </c>
    </row>
    <row r="50" spans="2:5" ht="13.5" thickBot="1">
      <c r="B50" s="46" t="s">
        <v>12</v>
      </c>
      <c r="C50" s="87" t="s">
        <v>53</v>
      </c>
      <c r="D50" s="181"/>
      <c r="E50" s="314">
        <v>98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21637.37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21637.37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21637.37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21637.37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8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F20" sqref="F20:G41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12.14062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195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348094.45</v>
      </c>
      <c r="E9" s="27">
        <f>E10+E11+E12+E13</f>
        <v>458532.4</v>
      </c>
    </row>
    <row r="10" spans="2:5">
      <c r="B10" s="15" t="s">
        <v>6</v>
      </c>
      <c r="C10" s="155" t="s">
        <v>7</v>
      </c>
      <c r="D10" s="17">
        <v>348094.45</v>
      </c>
      <c r="E10" s="300">
        <v>458532.4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348094.45</v>
      </c>
      <c r="E20" s="138">
        <f>E9-E16</f>
        <v>458532.4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>
        <f>D20</f>
        <v>348094.45</v>
      </c>
    </row>
    <row r="25" spans="2:7">
      <c r="B25" s="25" t="s">
        <v>26</v>
      </c>
      <c r="C25" s="26" t="s">
        <v>27</v>
      </c>
      <c r="D25" s="166">
        <v>362854.28</v>
      </c>
      <c r="E25" s="228">
        <v>208456.82999999996</v>
      </c>
      <c r="F25" s="90"/>
    </row>
    <row r="26" spans="2:7">
      <c r="B26" s="28" t="s">
        <v>28</v>
      </c>
      <c r="C26" s="29" t="s">
        <v>29</v>
      </c>
      <c r="D26" s="168">
        <v>363197.37</v>
      </c>
      <c r="E26" s="229">
        <v>428327.92</v>
      </c>
    </row>
    <row r="27" spans="2:7">
      <c r="B27" s="30" t="s">
        <v>6</v>
      </c>
      <c r="C27" s="16" t="s">
        <v>30</v>
      </c>
      <c r="D27" s="169">
        <v>363197.37</v>
      </c>
      <c r="E27" s="230">
        <v>2148.56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426179.36</v>
      </c>
    </row>
    <row r="30" spans="2:7">
      <c r="B30" s="28" t="s">
        <v>33</v>
      </c>
      <c r="C30" s="31" t="s">
        <v>34</v>
      </c>
      <c r="D30" s="168">
        <v>343.09</v>
      </c>
      <c r="E30" s="229">
        <v>219871.09000000003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19.170000000000002</v>
      </c>
      <c r="E33" s="230">
        <v>116.33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323.92</v>
      </c>
      <c r="E35" s="230">
        <v>4923.37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214831.39</v>
      </c>
      <c r="F37" s="90"/>
    </row>
    <row r="38" spans="2:6">
      <c r="B38" s="25" t="s">
        <v>45</v>
      </c>
      <c r="C38" s="26" t="s">
        <v>46</v>
      </c>
      <c r="D38" s="166">
        <v>-14759.83</v>
      </c>
      <c r="E38" s="27">
        <v>-98018.880000000005</v>
      </c>
    </row>
    <row r="39" spans="2:6" ht="13.5" thickBot="1">
      <c r="B39" s="34" t="s">
        <v>47</v>
      </c>
      <c r="C39" s="35" t="s">
        <v>48</v>
      </c>
      <c r="D39" s="170">
        <v>348094.45</v>
      </c>
      <c r="E39" s="217">
        <f>E24+E25+E38</f>
        <v>458532.4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>
        <v>6389.3989000000001</v>
      </c>
    </row>
    <row r="45" spans="2:6" ht="13.5" thickBot="1">
      <c r="B45" s="46" t="s">
        <v>8</v>
      </c>
      <c r="C45" s="87" t="s">
        <v>53</v>
      </c>
      <c r="D45" s="181">
        <v>6389.3989000000001</v>
      </c>
      <c r="E45" s="310">
        <v>10442.5506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>
        <v>54.48</v>
      </c>
    </row>
    <row r="48" spans="2:6">
      <c r="B48" s="44" t="s">
        <v>8</v>
      </c>
      <c r="C48" s="86" t="s">
        <v>55</v>
      </c>
      <c r="D48" s="180">
        <v>53.19</v>
      </c>
      <c r="E48" s="318">
        <v>43.77</v>
      </c>
    </row>
    <row r="49" spans="2:5">
      <c r="B49" s="44" t="s">
        <v>10</v>
      </c>
      <c r="C49" s="86" t="s">
        <v>56</v>
      </c>
      <c r="D49" s="180">
        <v>57.29</v>
      </c>
      <c r="E49" s="318">
        <v>56.99</v>
      </c>
    </row>
    <row r="50" spans="2:5" ht="13.5" thickBot="1">
      <c r="B50" s="46" t="s">
        <v>12</v>
      </c>
      <c r="C50" s="87" t="s">
        <v>53</v>
      </c>
      <c r="D50" s="181">
        <v>54.48</v>
      </c>
      <c r="E50" s="314">
        <v>43.91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458532.4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458532.4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458532.4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458532.4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9055118110236227" right="0.74803149606299213" top="0.59055118110236227" bottom="0.47244094488188981" header="0.51181102362204722" footer="0.51181102362204722"/>
  <pageSetup paperSize="9" scale="70" orientation="portrait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>
  <dimension ref="B1:H78"/>
  <sheetViews>
    <sheetView workbookViewId="0">
      <selection activeCell="F20" sqref="F20:H30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  <col min="8" max="8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196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454100.91</v>
      </c>
      <c r="E9" s="27">
        <f>E10+E11+E12+E13</f>
        <v>1078741.69</v>
      </c>
    </row>
    <row r="10" spans="2:5">
      <c r="B10" s="15" t="s">
        <v>6</v>
      </c>
      <c r="C10" s="155" t="s">
        <v>7</v>
      </c>
      <c r="D10" s="17">
        <v>454100.91</v>
      </c>
      <c r="E10" s="300">
        <v>1078741.69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8">
      <c r="B17" s="15" t="s">
        <v>6</v>
      </c>
      <c r="C17" s="155" t="s">
        <v>15</v>
      </c>
      <c r="D17" s="83"/>
      <c r="E17" s="303"/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454100.91</v>
      </c>
      <c r="E20" s="138">
        <f>E9-E16</f>
        <v>1078741.69</v>
      </c>
      <c r="F20" s="154"/>
      <c r="G20" s="154"/>
    </row>
    <row r="21" spans="2:8" ht="13.5" thickBot="1">
      <c r="B21" s="3"/>
      <c r="C21" s="21"/>
      <c r="D21" s="22"/>
      <c r="E21" s="22"/>
      <c r="G21" s="154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64" t="s">
        <v>127</v>
      </c>
      <c r="E23" s="81" t="s">
        <v>136</v>
      </c>
    </row>
    <row r="24" spans="2:8" ht="13.5" thickBot="1">
      <c r="B24" s="25" t="s">
        <v>24</v>
      </c>
      <c r="C24" s="26" t="s">
        <v>25</v>
      </c>
      <c r="D24" s="166"/>
      <c r="E24" s="27">
        <f>D20</f>
        <v>454100.91</v>
      </c>
    </row>
    <row r="25" spans="2:8">
      <c r="B25" s="25" t="s">
        <v>26</v>
      </c>
      <c r="C25" s="26" t="s">
        <v>27</v>
      </c>
      <c r="D25" s="166">
        <v>448750.01</v>
      </c>
      <c r="E25" s="228">
        <v>577185.56999999995</v>
      </c>
      <c r="F25" s="154"/>
    </row>
    <row r="26" spans="2:8">
      <c r="B26" s="28" t="s">
        <v>28</v>
      </c>
      <c r="C26" s="29" t="s">
        <v>29</v>
      </c>
      <c r="D26" s="168">
        <v>448750.01</v>
      </c>
      <c r="E26" s="229">
        <v>589806.59</v>
      </c>
      <c r="H26" s="154"/>
    </row>
    <row r="27" spans="2:8">
      <c r="B27" s="30" t="s">
        <v>6</v>
      </c>
      <c r="C27" s="16" t="s">
        <v>30</v>
      </c>
      <c r="D27" s="169">
        <v>448750.01</v>
      </c>
      <c r="E27" s="230">
        <v>589806.59</v>
      </c>
      <c r="F27" s="154"/>
      <c r="H27" s="210"/>
    </row>
    <row r="28" spans="2:8">
      <c r="B28" s="30" t="s">
        <v>8</v>
      </c>
      <c r="C28" s="16" t="s">
        <v>31</v>
      </c>
      <c r="D28" s="169"/>
      <c r="E28" s="230"/>
    </row>
    <row r="29" spans="2:8">
      <c r="B29" s="30" t="s">
        <v>10</v>
      </c>
      <c r="C29" s="16" t="s">
        <v>32</v>
      </c>
      <c r="D29" s="169"/>
      <c r="E29" s="230"/>
    </row>
    <row r="30" spans="2:8">
      <c r="B30" s="28" t="s">
        <v>33</v>
      </c>
      <c r="C30" s="31" t="s">
        <v>34</v>
      </c>
      <c r="D30" s="168"/>
      <c r="E30" s="229">
        <v>12621.02</v>
      </c>
    </row>
    <row r="31" spans="2:8">
      <c r="B31" s="30" t="s">
        <v>6</v>
      </c>
      <c r="C31" s="16" t="s">
        <v>35</v>
      </c>
      <c r="D31" s="169"/>
      <c r="E31" s="230"/>
    </row>
    <row r="32" spans="2:8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379.34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12241.68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>
        <v>5350.9</v>
      </c>
      <c r="E38" s="27">
        <v>47455.21</v>
      </c>
    </row>
    <row r="39" spans="2:6" ht="13.5" thickBot="1">
      <c r="B39" s="34" t="s">
        <v>47</v>
      </c>
      <c r="C39" s="35" t="s">
        <v>48</v>
      </c>
      <c r="D39" s="170">
        <v>454100.91000000003</v>
      </c>
      <c r="E39" s="217">
        <f>E24+E25+E38</f>
        <v>1078741.69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>
        <v>2878.0637999999999</v>
      </c>
    </row>
    <row r="45" spans="2:6" ht="13.5" thickBot="1">
      <c r="B45" s="46" t="s">
        <v>8</v>
      </c>
      <c r="C45" s="87" t="s">
        <v>53</v>
      </c>
      <c r="D45" s="181">
        <v>2878.0637999999999</v>
      </c>
      <c r="E45" s="310">
        <v>6422.9930999999997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>
        <v>157.78</v>
      </c>
    </row>
    <row r="48" spans="2:6">
      <c r="B48" s="44" t="s">
        <v>8</v>
      </c>
      <c r="C48" s="86" t="s">
        <v>55</v>
      </c>
      <c r="D48" s="180">
        <v>151.16999999999999</v>
      </c>
      <c r="E48" s="318">
        <v>151.9</v>
      </c>
    </row>
    <row r="49" spans="2:5">
      <c r="B49" s="44" t="s">
        <v>10</v>
      </c>
      <c r="C49" s="86" t="s">
        <v>56</v>
      </c>
      <c r="D49" s="180">
        <v>158.13</v>
      </c>
      <c r="E49" s="318">
        <v>170.96</v>
      </c>
    </row>
    <row r="50" spans="2:5" ht="13.5" thickBot="1">
      <c r="B50" s="46" t="s">
        <v>12</v>
      </c>
      <c r="C50" s="87" t="s">
        <v>53</v>
      </c>
      <c r="D50" s="181">
        <v>157.78</v>
      </c>
      <c r="E50" s="314">
        <v>167.95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1078741.69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1078741.69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1078741.69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1078741.69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78"/>
  <sheetViews>
    <sheetView zoomScaleNormal="100" workbookViewId="0">
      <selection activeCell="H42" sqref="H42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2.7109375" bestFit="1" customWidth="1"/>
    <col min="7" max="7" width="11.7109375" bestFit="1" customWidth="1"/>
    <col min="8" max="8" width="13.14062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114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15992990.340000002</v>
      </c>
      <c r="E9" s="27">
        <f>E10+E11+E12+E13</f>
        <v>21646913.030000001</v>
      </c>
    </row>
    <row r="10" spans="2:5">
      <c r="B10" s="15" t="s">
        <v>6</v>
      </c>
      <c r="C10" s="155" t="s">
        <v>7</v>
      </c>
      <c r="D10" s="17">
        <v>15760054.65</v>
      </c>
      <c r="E10" s="300">
        <f>21164359.57+404277.91</f>
        <v>21568637.48</v>
      </c>
    </row>
    <row r="11" spans="2:5">
      <c r="B11" s="15" t="s">
        <v>8</v>
      </c>
      <c r="C11" s="155" t="s">
        <v>9</v>
      </c>
      <c r="D11" s="17">
        <v>156590.13</v>
      </c>
      <c r="E11" s="300">
        <v>0.69</v>
      </c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>
        <f>D14</f>
        <v>76345.56</v>
      </c>
      <c r="E13" s="300">
        <f>E14</f>
        <v>78274.86</v>
      </c>
    </row>
    <row r="14" spans="2:5">
      <c r="B14" s="15" t="s">
        <v>14</v>
      </c>
      <c r="C14" s="155" t="s">
        <v>15</v>
      </c>
      <c r="D14" s="17">
        <v>76345.56</v>
      </c>
      <c r="E14" s="300">
        <v>78274.86</v>
      </c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>
        <f>D17+D18+D19</f>
        <v>20171.560000000001</v>
      </c>
      <c r="E16" s="27">
        <f>E17+E18+E19</f>
        <v>27095.82</v>
      </c>
    </row>
    <row r="17" spans="2:8">
      <c r="B17" s="15" t="s">
        <v>6</v>
      </c>
      <c r="C17" s="155" t="s">
        <v>15</v>
      </c>
      <c r="D17" s="83">
        <v>20171.560000000001</v>
      </c>
      <c r="E17" s="303">
        <v>27095.82</v>
      </c>
    </row>
    <row r="18" spans="2:8" ht="25.5">
      <c r="B18" s="15" t="s">
        <v>8</v>
      </c>
      <c r="C18" s="155" t="s">
        <v>20</v>
      </c>
      <c r="D18" s="17"/>
      <c r="E18" s="300"/>
    </row>
    <row r="19" spans="2:8" ht="13.5" thickBot="1">
      <c r="B19" s="19" t="s">
        <v>10</v>
      </c>
      <c r="C19" s="156" t="s">
        <v>21</v>
      </c>
      <c r="D19" s="18"/>
      <c r="E19" s="304"/>
    </row>
    <row r="20" spans="2:8" ht="13.5" thickBot="1">
      <c r="B20" s="327" t="s">
        <v>22</v>
      </c>
      <c r="C20" s="328"/>
      <c r="D20" s="20">
        <f>D9-D16</f>
        <v>15972818.780000001</v>
      </c>
      <c r="E20" s="138">
        <f>E9-E16</f>
        <v>21619817.210000001</v>
      </c>
      <c r="F20" s="154"/>
    </row>
    <row r="21" spans="2:8" ht="13.5" thickBot="1">
      <c r="B21" s="3"/>
      <c r="C21" s="21"/>
      <c r="D21" s="22"/>
      <c r="E21" s="22"/>
    </row>
    <row r="22" spans="2:8" ht="16.5" thickBot="1">
      <c r="B22" s="5"/>
      <c r="C22" s="6" t="s">
        <v>23</v>
      </c>
      <c r="D22" s="23"/>
      <c r="E22" s="24"/>
    </row>
    <row r="23" spans="2:8" ht="13.5" thickBot="1">
      <c r="B23" s="9"/>
      <c r="C23" s="10" t="s">
        <v>3</v>
      </c>
      <c r="D23" s="164" t="s">
        <v>127</v>
      </c>
      <c r="E23" s="81" t="s">
        <v>136</v>
      </c>
    </row>
    <row r="24" spans="2:8" ht="13.5" thickBot="1">
      <c r="B24" s="25" t="s">
        <v>24</v>
      </c>
      <c r="C24" s="26" t="s">
        <v>25</v>
      </c>
      <c r="D24" s="190">
        <v>12313905.989999998</v>
      </c>
      <c r="E24" s="27">
        <f>D20</f>
        <v>15972818.780000001</v>
      </c>
    </row>
    <row r="25" spans="2:8">
      <c r="B25" s="25" t="s">
        <v>26</v>
      </c>
      <c r="C25" s="26" t="s">
        <v>27</v>
      </c>
      <c r="D25" s="190">
        <v>3649148.93</v>
      </c>
      <c r="E25" s="228">
        <v>4571051.7300000014</v>
      </c>
      <c r="F25" s="210"/>
      <c r="G25" s="210"/>
      <c r="H25" s="210"/>
    </row>
    <row r="26" spans="2:8">
      <c r="B26" s="28" t="s">
        <v>28</v>
      </c>
      <c r="C26" s="29" t="s">
        <v>29</v>
      </c>
      <c r="D26" s="191">
        <v>9535545.1899999995</v>
      </c>
      <c r="E26" s="229">
        <v>10826151.030000001</v>
      </c>
      <c r="F26" s="210"/>
      <c r="G26" s="210"/>
      <c r="H26" s="210"/>
    </row>
    <row r="27" spans="2:8">
      <c r="B27" s="30" t="s">
        <v>6</v>
      </c>
      <c r="C27" s="16" t="s">
        <v>30</v>
      </c>
      <c r="D27" s="192">
        <v>5129240.83</v>
      </c>
      <c r="E27" s="230">
        <v>6619084.3100000005</v>
      </c>
      <c r="F27" s="210"/>
      <c r="G27" s="210"/>
      <c r="H27" s="210"/>
    </row>
    <row r="28" spans="2:8">
      <c r="B28" s="30" t="s">
        <v>8</v>
      </c>
      <c r="C28" s="16" t="s">
        <v>31</v>
      </c>
      <c r="D28" s="192"/>
      <c r="E28" s="230"/>
      <c r="F28" s="210"/>
      <c r="G28" s="210"/>
      <c r="H28" s="210"/>
    </row>
    <row r="29" spans="2:8">
      <c r="B29" s="30" t="s">
        <v>10</v>
      </c>
      <c r="C29" s="16" t="s">
        <v>32</v>
      </c>
      <c r="D29" s="192">
        <v>4406304.3600000003</v>
      </c>
      <c r="E29" s="230">
        <v>4207066.72</v>
      </c>
      <c r="F29" s="210"/>
      <c r="G29" s="210"/>
      <c r="H29" s="210"/>
    </row>
    <row r="30" spans="2:8">
      <c r="B30" s="28" t="s">
        <v>33</v>
      </c>
      <c r="C30" s="31" t="s">
        <v>34</v>
      </c>
      <c r="D30" s="191">
        <v>5886396.2599999998</v>
      </c>
      <c r="E30" s="229">
        <v>6255099.2999999998</v>
      </c>
      <c r="F30" s="210"/>
      <c r="G30" s="210"/>
      <c r="H30" s="210"/>
    </row>
    <row r="31" spans="2:8">
      <c r="B31" s="30" t="s">
        <v>6</v>
      </c>
      <c r="C31" s="16" t="s">
        <v>35</v>
      </c>
      <c r="D31" s="192">
        <v>1627585.72</v>
      </c>
      <c r="E31" s="230">
        <v>3197309.13</v>
      </c>
      <c r="F31" s="210"/>
      <c r="G31" s="210"/>
      <c r="H31" s="210"/>
    </row>
    <row r="32" spans="2:8">
      <c r="B32" s="30" t="s">
        <v>8</v>
      </c>
      <c r="C32" s="16" t="s">
        <v>36</v>
      </c>
      <c r="D32" s="192"/>
      <c r="E32" s="230"/>
      <c r="F32" s="210"/>
      <c r="G32" s="210"/>
      <c r="H32" s="210"/>
    </row>
    <row r="33" spans="2:8">
      <c r="B33" s="30" t="s">
        <v>10</v>
      </c>
      <c r="C33" s="16" t="s">
        <v>37</v>
      </c>
      <c r="D33" s="192">
        <v>1212480.8499999999</v>
      </c>
      <c r="E33" s="230">
        <v>813584.03999999992</v>
      </c>
      <c r="F33" s="210"/>
      <c r="G33" s="210"/>
      <c r="H33" s="210"/>
    </row>
    <row r="34" spans="2:8">
      <c r="B34" s="30" t="s">
        <v>12</v>
      </c>
      <c r="C34" s="16" t="s">
        <v>38</v>
      </c>
      <c r="D34" s="192"/>
      <c r="E34" s="230"/>
      <c r="F34" s="210"/>
      <c r="G34" s="210"/>
      <c r="H34" s="210"/>
    </row>
    <row r="35" spans="2:8" ht="25.5">
      <c r="B35" s="30" t="s">
        <v>39</v>
      </c>
      <c r="C35" s="16" t="s">
        <v>40</v>
      </c>
      <c r="D35" s="192"/>
      <c r="E35" s="230"/>
      <c r="F35" s="210"/>
      <c r="G35" s="210"/>
      <c r="H35" s="210"/>
    </row>
    <row r="36" spans="2:8">
      <c r="B36" s="30" t="s">
        <v>41</v>
      </c>
      <c r="C36" s="16" t="s">
        <v>42</v>
      </c>
      <c r="D36" s="192"/>
      <c r="E36" s="230"/>
      <c r="F36" s="210"/>
      <c r="G36" s="210"/>
      <c r="H36" s="210"/>
    </row>
    <row r="37" spans="2:8" ht="13.5" thickBot="1">
      <c r="B37" s="32" t="s">
        <v>43</v>
      </c>
      <c r="C37" s="33" t="s">
        <v>44</v>
      </c>
      <c r="D37" s="192">
        <v>3046329.69</v>
      </c>
      <c r="E37" s="230">
        <v>2244206.13</v>
      </c>
      <c r="F37" s="210"/>
      <c r="G37" s="210"/>
      <c r="H37" s="210"/>
    </row>
    <row r="38" spans="2:8">
      <c r="B38" s="25" t="s">
        <v>45</v>
      </c>
      <c r="C38" s="26" t="s">
        <v>46</v>
      </c>
      <c r="D38" s="190">
        <v>9763.86</v>
      </c>
      <c r="E38" s="27">
        <v>1075946.7</v>
      </c>
    </row>
    <row r="39" spans="2:8" ht="13.5" thickBot="1">
      <c r="B39" s="34" t="s">
        <v>47</v>
      </c>
      <c r="C39" s="35" t="s">
        <v>48</v>
      </c>
      <c r="D39" s="193">
        <v>15972818.779999997</v>
      </c>
      <c r="E39" s="217">
        <f>E24+E25+E38</f>
        <v>21619817.210000001</v>
      </c>
      <c r="F39" s="210"/>
    </row>
    <row r="40" spans="2:8" ht="13.5" thickBot="1">
      <c r="B40" s="36"/>
      <c r="C40" s="37"/>
      <c r="D40" s="183"/>
      <c r="E40" s="38"/>
    </row>
    <row r="41" spans="2:8" ht="16.5" thickBot="1">
      <c r="B41" s="5"/>
      <c r="C41" s="39" t="s">
        <v>49</v>
      </c>
      <c r="D41" s="178"/>
      <c r="E41" s="8"/>
    </row>
    <row r="42" spans="2:8" ht="13.5" thickBot="1">
      <c r="B42" s="9"/>
      <c r="C42" s="40" t="s">
        <v>50</v>
      </c>
      <c r="D42" s="164" t="s">
        <v>127</v>
      </c>
      <c r="E42" s="81" t="s">
        <v>136</v>
      </c>
    </row>
    <row r="43" spans="2:8">
      <c r="B43" s="41" t="s">
        <v>28</v>
      </c>
      <c r="C43" s="85" t="s">
        <v>51</v>
      </c>
      <c r="D43" s="179"/>
      <c r="E43" s="78"/>
    </row>
    <row r="44" spans="2:8">
      <c r="B44" s="44" t="s">
        <v>6</v>
      </c>
      <c r="C44" s="86" t="s">
        <v>52</v>
      </c>
      <c r="D44" s="194">
        <v>1107946.7427999999</v>
      </c>
      <c r="E44" s="299">
        <v>1432790.8096</v>
      </c>
      <c r="H44" s="154"/>
    </row>
    <row r="45" spans="2:8" ht="13.5" thickBot="1">
      <c r="B45" s="46" t="s">
        <v>8</v>
      </c>
      <c r="C45" s="87" t="s">
        <v>53</v>
      </c>
      <c r="D45" s="195">
        <v>1432790.8096</v>
      </c>
      <c r="E45" s="310">
        <v>1818432.3367999999</v>
      </c>
    </row>
    <row r="46" spans="2:8">
      <c r="B46" s="41" t="s">
        <v>33</v>
      </c>
      <c r="C46" s="85" t="s">
        <v>54</v>
      </c>
      <c r="D46" s="196"/>
      <c r="E46" s="311"/>
    </row>
    <row r="47" spans="2:8">
      <c r="B47" s="44" t="s">
        <v>6</v>
      </c>
      <c r="C47" s="86" t="s">
        <v>52</v>
      </c>
      <c r="D47" s="197">
        <v>11.1142</v>
      </c>
      <c r="E47" s="312">
        <v>11.148</v>
      </c>
    </row>
    <row r="48" spans="2:8">
      <c r="B48" s="44" t="s">
        <v>8</v>
      </c>
      <c r="C48" s="86" t="s">
        <v>55</v>
      </c>
      <c r="D48" s="197">
        <v>10.7704</v>
      </c>
      <c r="E48" s="318">
        <v>10.945</v>
      </c>
    </row>
    <row r="49" spans="2:5">
      <c r="B49" s="44" t="s">
        <v>10</v>
      </c>
      <c r="C49" s="86" t="s">
        <v>56</v>
      </c>
      <c r="D49" s="197">
        <v>11.179600000000001</v>
      </c>
      <c r="E49" s="318">
        <v>11.930400000000001</v>
      </c>
    </row>
    <row r="50" spans="2:5" ht="13.5" thickBot="1">
      <c r="B50" s="46" t="s">
        <v>12</v>
      </c>
      <c r="C50" s="87" t="s">
        <v>53</v>
      </c>
      <c r="D50" s="277">
        <v>11.148046645999999</v>
      </c>
      <c r="E50" s="314">
        <v>11.8892613007782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21568637.48</v>
      </c>
      <c r="E54" s="55">
        <f>E60+E65</f>
        <v>0.99763273993008939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v>21164359.57</v>
      </c>
      <c r="E60" s="65">
        <f>D60/E20</f>
        <v>0.97893332605100225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404277.91</v>
      </c>
      <c r="E65" s="61">
        <f>D65/E20</f>
        <v>1.8699413879087093E-2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0.69</v>
      </c>
      <c r="E68" s="88">
        <f>D68/E20</f>
        <v>3.191516344924731E-8</v>
      </c>
    </row>
    <row r="69" spans="2:5" ht="13.5" thickBot="1">
      <c r="B69" s="41" t="s">
        <v>82</v>
      </c>
      <c r="C69" s="42" t="s">
        <v>83</v>
      </c>
      <c r="D69" s="43">
        <f>E13</f>
        <v>78274.86</v>
      </c>
      <c r="E69" s="55">
        <f>D69/E20</f>
        <v>3.6205144215463048E-3</v>
      </c>
    </row>
    <row r="70" spans="2:5" ht="13.5" thickBot="1">
      <c r="B70" s="41" t="s">
        <v>84</v>
      </c>
      <c r="C70" s="42" t="s">
        <v>85</v>
      </c>
      <c r="D70" s="43">
        <f>E16</f>
        <v>27095.82</v>
      </c>
      <c r="E70" s="55">
        <f>D70/E20</f>
        <v>1.2532862667991077E-3</v>
      </c>
    </row>
    <row r="71" spans="2:5">
      <c r="B71" s="41" t="s">
        <v>86</v>
      </c>
      <c r="C71" s="42" t="s">
        <v>87</v>
      </c>
      <c r="D71" s="43">
        <f>D54+D69+D68-D70</f>
        <v>21619817.210000001</v>
      </c>
      <c r="E71" s="74">
        <f>E54+E69+E68-E70</f>
        <v>1</v>
      </c>
    </row>
    <row r="72" spans="2:5">
      <c r="B72" s="44" t="s">
        <v>6</v>
      </c>
      <c r="C72" s="45" t="s">
        <v>88</v>
      </c>
      <c r="D72" s="60">
        <f>D71</f>
        <v>21619817.210000001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5118110236220474" right="0.74803149606299213" top="0.51181102362204722" bottom="0.47244094488188981" header="0.51181102362204722" footer="0.51181102362204722"/>
  <pageSetup paperSize="9" scale="70" orientation="portrait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L35" sqref="L35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12.14062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197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3715327.32</v>
      </c>
      <c r="E9" s="27">
        <f>E10+E11+E12+E13</f>
        <v>39116901.460000001</v>
      </c>
    </row>
    <row r="10" spans="2:5">
      <c r="B10" s="15" t="s">
        <v>6</v>
      </c>
      <c r="C10" s="155" t="s">
        <v>7</v>
      </c>
      <c r="D10" s="17">
        <v>3715327.32</v>
      </c>
      <c r="E10" s="300">
        <v>39116901.460000001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3715327.32</v>
      </c>
      <c r="E20" s="138">
        <f>E9-E16</f>
        <v>39116901.460000001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>
        <f>D20</f>
        <v>3715327.32</v>
      </c>
    </row>
    <row r="25" spans="2:7">
      <c r="B25" s="25" t="s">
        <v>26</v>
      </c>
      <c r="C25" s="26" t="s">
        <v>27</v>
      </c>
      <c r="D25" s="166">
        <v>3661951.74</v>
      </c>
      <c r="E25" s="228">
        <v>32868967.660000004</v>
      </c>
      <c r="F25" s="154"/>
    </row>
    <row r="26" spans="2:7">
      <c r="B26" s="28" t="s">
        <v>28</v>
      </c>
      <c r="C26" s="29" t="s">
        <v>29</v>
      </c>
      <c r="D26" s="168">
        <v>3664672.93</v>
      </c>
      <c r="E26" s="229">
        <v>38168556.300000004</v>
      </c>
      <c r="F26" s="154"/>
    </row>
    <row r="27" spans="2:7">
      <c r="B27" s="30" t="s">
        <v>6</v>
      </c>
      <c r="C27" s="16" t="s">
        <v>30</v>
      </c>
      <c r="D27" s="169">
        <v>3664672.93</v>
      </c>
      <c r="E27" s="230">
        <v>30635882.920000002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7532673.3799999999</v>
      </c>
      <c r="F29" s="154"/>
    </row>
    <row r="30" spans="2:7">
      <c r="B30" s="28" t="s">
        <v>33</v>
      </c>
      <c r="C30" s="31" t="s">
        <v>34</v>
      </c>
      <c r="D30" s="168">
        <v>2721.19</v>
      </c>
      <c r="E30" s="229">
        <v>5299588.6400000006</v>
      </c>
    </row>
    <row r="31" spans="2:7">
      <c r="B31" s="30" t="s">
        <v>6</v>
      </c>
      <c r="C31" s="16" t="s">
        <v>35</v>
      </c>
      <c r="D31" s="169"/>
      <c r="E31" s="230">
        <v>1753873.52</v>
      </c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84.19</v>
      </c>
      <c r="E33" s="230">
        <v>4201.04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2637</v>
      </c>
      <c r="E35" s="230">
        <v>396633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3144881.08</v>
      </c>
    </row>
    <row r="38" spans="2:6">
      <c r="B38" s="25" t="s">
        <v>45</v>
      </c>
      <c r="C38" s="26" t="s">
        <v>46</v>
      </c>
      <c r="D38" s="166">
        <v>53375.58</v>
      </c>
      <c r="E38" s="27">
        <v>2532606.48</v>
      </c>
    </row>
    <row r="39" spans="2:6" ht="13.5" thickBot="1">
      <c r="B39" s="34" t="s">
        <v>47</v>
      </c>
      <c r="C39" s="35" t="s">
        <v>48</v>
      </c>
      <c r="D39" s="170">
        <v>3715327.3200000003</v>
      </c>
      <c r="E39" s="217">
        <f>E24+E25+E38</f>
        <v>39116901.460000001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>
        <v>42641.195</v>
      </c>
    </row>
    <row r="45" spans="2:6" ht="13.5" thickBot="1">
      <c r="B45" s="46" t="s">
        <v>8</v>
      </c>
      <c r="C45" s="87" t="s">
        <v>53</v>
      </c>
      <c r="D45" s="181">
        <v>42641.194990000004</v>
      </c>
      <c r="E45" s="310">
        <v>389882.40269999998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>
        <v>87.13</v>
      </c>
    </row>
    <row r="48" spans="2:6">
      <c r="B48" s="44" t="s">
        <v>8</v>
      </c>
      <c r="C48" s="86" t="s">
        <v>55</v>
      </c>
      <c r="D48" s="180">
        <v>81.63</v>
      </c>
      <c r="E48" s="318">
        <v>87.48</v>
      </c>
    </row>
    <row r="49" spans="2:5">
      <c r="B49" s="44" t="s">
        <v>10</v>
      </c>
      <c r="C49" s="86" t="s">
        <v>56</v>
      </c>
      <c r="D49" s="180">
        <v>87.13</v>
      </c>
      <c r="E49" s="318">
        <v>102.91</v>
      </c>
    </row>
    <row r="50" spans="2:5" ht="13.5" thickBot="1">
      <c r="B50" s="46" t="s">
        <v>12</v>
      </c>
      <c r="C50" s="87" t="s">
        <v>53</v>
      </c>
      <c r="D50" s="181">
        <v>87.13</v>
      </c>
      <c r="E50" s="314">
        <v>100.33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39116901.460000001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39116901.460000001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39116901.460000001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39116901.460000001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1.xml><?xml version="1.0" encoding="utf-8"?>
<worksheet xmlns="http://schemas.openxmlformats.org/spreadsheetml/2006/main" xmlns:r="http://schemas.openxmlformats.org/officeDocument/2006/relationships">
  <dimension ref="B1:G78"/>
  <sheetViews>
    <sheetView workbookViewId="0">
      <selection activeCell="J29" sqref="J29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198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789414.71</v>
      </c>
      <c r="E9" s="27">
        <f>E10+E11+E12+E13</f>
        <v>372790.51</v>
      </c>
    </row>
    <row r="10" spans="2:5">
      <c r="B10" s="15" t="s">
        <v>6</v>
      </c>
      <c r="C10" s="155" t="s">
        <v>7</v>
      </c>
      <c r="D10" s="17">
        <v>789414.71</v>
      </c>
      <c r="E10" s="300">
        <v>372790.51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789414.71</v>
      </c>
      <c r="E20" s="138">
        <f>E9-E16</f>
        <v>372790.51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>
        <f>D20</f>
        <v>789414.71</v>
      </c>
    </row>
    <row r="25" spans="2:7">
      <c r="B25" s="25" t="s">
        <v>26</v>
      </c>
      <c r="C25" s="26" t="s">
        <v>27</v>
      </c>
      <c r="D25" s="166">
        <v>819326.58</v>
      </c>
      <c r="E25" s="228">
        <v>-381587.18</v>
      </c>
      <c r="F25" s="154"/>
    </row>
    <row r="26" spans="2:7">
      <c r="B26" s="28" t="s">
        <v>28</v>
      </c>
      <c r="C26" s="29" t="s">
        <v>29</v>
      </c>
      <c r="D26" s="168">
        <v>820399.99</v>
      </c>
      <c r="E26" s="229">
        <v>2044.87</v>
      </c>
    </row>
    <row r="27" spans="2:7">
      <c r="B27" s="30" t="s">
        <v>6</v>
      </c>
      <c r="C27" s="16" t="s">
        <v>30</v>
      </c>
      <c r="D27" s="169">
        <v>820399.99</v>
      </c>
      <c r="E27" s="230">
        <v>2044.87</v>
      </c>
      <c r="F27" s="154"/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/>
    </row>
    <row r="30" spans="2:7">
      <c r="B30" s="28" t="s">
        <v>33</v>
      </c>
      <c r="C30" s="31" t="s">
        <v>34</v>
      </c>
      <c r="D30" s="168">
        <v>1073.4100000000001</v>
      </c>
      <c r="E30" s="229">
        <v>383632.05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79.069999999999993</v>
      </c>
      <c r="E33" s="230">
        <v>400.74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994.34</v>
      </c>
      <c r="E35" s="230">
        <v>10199.43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373031.88</v>
      </c>
    </row>
    <row r="38" spans="2:6">
      <c r="B38" s="25" t="s">
        <v>45</v>
      </c>
      <c r="C38" s="26" t="s">
        <v>46</v>
      </c>
      <c r="D38" s="166">
        <v>-29911.87</v>
      </c>
      <c r="E38" s="27">
        <v>-35037.019999999997</v>
      </c>
    </row>
    <row r="39" spans="2:6" ht="13.5" thickBot="1">
      <c r="B39" s="34" t="s">
        <v>47</v>
      </c>
      <c r="C39" s="35" t="s">
        <v>48</v>
      </c>
      <c r="D39" s="170">
        <v>789414.71</v>
      </c>
      <c r="E39" s="217">
        <f>E24+E25+E38</f>
        <v>372790.50999999995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12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>
        <v>10559.319299999999</v>
      </c>
    </row>
    <row r="45" spans="2:6" ht="13.5" thickBot="1">
      <c r="B45" s="46" t="s">
        <v>8</v>
      </c>
      <c r="C45" s="87" t="s">
        <v>53</v>
      </c>
      <c r="D45" s="181">
        <v>10559.319299999999</v>
      </c>
      <c r="E45" s="310">
        <v>5352.3404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>
        <v>74.760000000000005</v>
      </c>
    </row>
    <row r="48" spans="2:6">
      <c r="B48" s="44" t="s">
        <v>8</v>
      </c>
      <c r="C48" s="86" t="s">
        <v>55</v>
      </c>
      <c r="D48" s="180">
        <v>73.84</v>
      </c>
      <c r="E48" s="318">
        <v>68.95</v>
      </c>
    </row>
    <row r="49" spans="2:5">
      <c r="B49" s="44" t="s">
        <v>10</v>
      </c>
      <c r="C49" s="86" t="s">
        <v>56</v>
      </c>
      <c r="D49" s="180">
        <v>78.2</v>
      </c>
      <c r="E49" s="318">
        <v>77.09</v>
      </c>
    </row>
    <row r="50" spans="2:5" ht="13.5" thickBot="1">
      <c r="B50" s="46" t="s">
        <v>12</v>
      </c>
      <c r="C50" s="87" t="s">
        <v>53</v>
      </c>
      <c r="D50" s="181">
        <v>74.760000000000005</v>
      </c>
      <c r="E50" s="314">
        <v>69.650000000000006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372790.51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372790.51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372790.51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372790.51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workbookViewId="0">
      <selection activeCell="G33" sqref="G33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12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3" t="s">
        <v>199</v>
      </c>
      <c r="C5" s="344"/>
      <c r="D5" s="344"/>
      <c r="E5" s="345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32685.87</v>
      </c>
    </row>
    <row r="10" spans="2:5">
      <c r="B10" s="15" t="s">
        <v>6</v>
      </c>
      <c r="C10" s="155" t="s">
        <v>7</v>
      </c>
      <c r="D10" s="17"/>
      <c r="E10" s="300">
        <v>32685.87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32685.87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1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32328.74</v>
      </c>
      <c r="F25" s="90"/>
      <c r="G25" s="154"/>
    </row>
    <row r="26" spans="2:7">
      <c r="B26" s="28" t="s">
        <v>28</v>
      </c>
      <c r="C26" s="29" t="s">
        <v>29</v>
      </c>
      <c r="D26" s="168"/>
      <c r="E26" s="229">
        <v>50699.98</v>
      </c>
      <c r="F26" s="90"/>
    </row>
    <row r="27" spans="2:7">
      <c r="B27" s="30" t="s">
        <v>6</v>
      </c>
      <c r="C27" s="16" t="s">
        <v>30</v>
      </c>
      <c r="D27" s="169"/>
      <c r="E27" s="230">
        <v>50699.98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/>
      <c r="G29" s="154"/>
    </row>
    <row r="30" spans="2:7">
      <c r="B30" s="28" t="s">
        <v>33</v>
      </c>
      <c r="C30" s="31" t="s">
        <v>34</v>
      </c>
      <c r="D30" s="168"/>
      <c r="E30" s="229">
        <v>18371.240000000002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>
        <v>22.92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>
        <v>302.48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18045.84</v>
      </c>
    </row>
    <row r="38" spans="2:6">
      <c r="B38" s="25" t="s">
        <v>45</v>
      </c>
      <c r="C38" s="26" t="s">
        <v>46</v>
      </c>
      <c r="D38" s="166"/>
      <c r="E38" s="27">
        <v>357.13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32685.870000000003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1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79"/>
    </row>
    <row r="45" spans="2:6" ht="13.5" thickBot="1">
      <c r="B45" s="46" t="s">
        <v>8</v>
      </c>
      <c r="C45" s="87" t="s">
        <v>53</v>
      </c>
      <c r="D45" s="181"/>
      <c r="E45" s="310">
        <v>99.935400000000001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320.63</v>
      </c>
    </row>
    <row r="49" spans="2:5">
      <c r="B49" s="44" t="s">
        <v>10</v>
      </c>
      <c r="C49" s="86" t="s">
        <v>56</v>
      </c>
      <c r="D49" s="180"/>
      <c r="E49" s="318">
        <v>327.14</v>
      </c>
    </row>
    <row r="50" spans="2:5" ht="13.5" thickBot="1">
      <c r="B50" s="46" t="s">
        <v>12</v>
      </c>
      <c r="C50" s="87" t="s">
        <v>53</v>
      </c>
      <c r="D50" s="181"/>
      <c r="E50" s="314">
        <v>327.07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32685.87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32685.87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32685.87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32685.87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3.xml><?xml version="1.0" encoding="utf-8"?>
<worksheet xmlns="http://schemas.openxmlformats.org/spreadsheetml/2006/main" xmlns:r="http://schemas.openxmlformats.org/officeDocument/2006/relationships">
  <dimension ref="A1:G78"/>
  <sheetViews>
    <sheetView workbookViewId="0">
      <selection activeCell="G53" sqref="G53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3" t="s">
        <v>200</v>
      </c>
      <c r="C5" s="344"/>
      <c r="D5" s="344"/>
      <c r="E5" s="345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285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3246.41</v>
      </c>
    </row>
    <row r="10" spans="2:5">
      <c r="B10" s="15" t="s">
        <v>6</v>
      </c>
      <c r="C10" s="155" t="s">
        <v>7</v>
      </c>
      <c r="D10" s="17"/>
      <c r="E10" s="300">
        <v>3246.41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3246.41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285"/>
      <c r="C23" s="10" t="s">
        <v>3</v>
      </c>
      <c r="D23" s="11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3250</v>
      </c>
      <c r="F25" s="90"/>
    </row>
    <row r="26" spans="2:7">
      <c r="B26" s="28" t="s">
        <v>28</v>
      </c>
      <c r="C26" s="29" t="s">
        <v>29</v>
      </c>
      <c r="D26" s="168"/>
      <c r="E26" s="229">
        <v>3250</v>
      </c>
      <c r="F26" s="90"/>
    </row>
    <row r="27" spans="2:7">
      <c r="B27" s="30" t="s">
        <v>6</v>
      </c>
      <c r="C27" s="16" t="s">
        <v>30</v>
      </c>
      <c r="D27" s="169"/>
      <c r="E27" s="230">
        <v>3250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/>
      <c r="G29" s="154"/>
    </row>
    <row r="30" spans="2:7">
      <c r="B30" s="28" t="s">
        <v>33</v>
      </c>
      <c r="C30" s="31" t="s">
        <v>34</v>
      </c>
      <c r="D30" s="168"/>
      <c r="E30" s="229"/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/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/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/>
      <c r="E38" s="27">
        <v>-3.59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3246.41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285"/>
      <c r="C42" s="40" t="s">
        <v>50</v>
      </c>
      <c r="D42" s="11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/>
    </row>
    <row r="45" spans="2:6" ht="13.5" thickBot="1">
      <c r="B45" s="46" t="s">
        <v>8</v>
      </c>
      <c r="C45" s="87" t="s">
        <v>53</v>
      </c>
      <c r="D45" s="181"/>
      <c r="E45" s="310">
        <v>25.667400000000001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122.58</v>
      </c>
    </row>
    <row r="49" spans="2:5">
      <c r="B49" s="44" t="s">
        <v>10</v>
      </c>
      <c r="C49" s="86" t="s">
        <v>56</v>
      </c>
      <c r="D49" s="180"/>
      <c r="E49" s="318">
        <v>127.86</v>
      </c>
    </row>
    <row r="50" spans="2:5" ht="13.5" thickBot="1">
      <c r="B50" s="46" t="s">
        <v>12</v>
      </c>
      <c r="C50" s="87" t="s">
        <v>53</v>
      </c>
      <c r="D50" s="181"/>
      <c r="E50" s="314">
        <v>126.48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3246.41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3246.41</v>
      </c>
      <c r="E60" s="65">
        <f>D60/E20</f>
        <v>1</v>
      </c>
    </row>
    <row r="61" spans="2:5" ht="25.5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3246.41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3246.41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>
  <dimension ref="A1:G78"/>
  <sheetViews>
    <sheetView workbookViewId="0">
      <selection activeCell="E43" sqref="E43:E50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3" t="s">
        <v>201</v>
      </c>
      <c r="C5" s="344"/>
      <c r="D5" s="344"/>
      <c r="E5" s="345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285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/>
      <c r="E9" s="27">
        <f>E10+E11+E12+E13</f>
        <v>9924.65</v>
      </c>
    </row>
    <row r="10" spans="2:5">
      <c r="B10" s="15" t="s">
        <v>6</v>
      </c>
      <c r="C10" s="155" t="s">
        <v>7</v>
      </c>
      <c r="D10" s="17"/>
      <c r="E10" s="300">
        <v>9924.65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/>
      <c r="E20" s="138">
        <f>E9-E16</f>
        <v>9924.65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285"/>
      <c r="C23" s="10" t="s">
        <v>3</v>
      </c>
      <c r="D23" s="11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/>
      <c r="E24" s="27"/>
    </row>
    <row r="25" spans="2:7">
      <c r="B25" s="25" t="s">
        <v>26</v>
      </c>
      <c r="C25" s="26" t="s">
        <v>27</v>
      </c>
      <c r="D25" s="166"/>
      <c r="E25" s="228">
        <v>9599.1200000000008</v>
      </c>
      <c r="F25" s="90"/>
    </row>
    <row r="26" spans="2:7">
      <c r="B26" s="28" t="s">
        <v>28</v>
      </c>
      <c r="C26" s="29" t="s">
        <v>29</v>
      </c>
      <c r="D26" s="168"/>
      <c r="E26" s="229">
        <v>9599.1200000000008</v>
      </c>
      <c r="F26" s="90"/>
    </row>
    <row r="27" spans="2:7">
      <c r="B27" s="30" t="s">
        <v>6</v>
      </c>
      <c r="C27" s="16" t="s">
        <v>30</v>
      </c>
      <c r="D27" s="169"/>
      <c r="E27" s="230"/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9599.1200000000008</v>
      </c>
      <c r="G29" s="154"/>
    </row>
    <row r="30" spans="2:7">
      <c r="B30" s="28" t="s">
        <v>33</v>
      </c>
      <c r="C30" s="31" t="s">
        <v>34</v>
      </c>
      <c r="D30" s="168"/>
      <c r="E30" s="229"/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/>
      <c r="E33" s="230"/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/>
      <c r="E35" s="230"/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/>
      <c r="E38" s="27">
        <v>325.52999999999997</v>
      </c>
    </row>
    <row r="39" spans="2:6" ht="13.5" thickBot="1">
      <c r="B39" s="34" t="s">
        <v>47</v>
      </c>
      <c r="C39" s="35" t="s">
        <v>48</v>
      </c>
      <c r="D39" s="170"/>
      <c r="E39" s="217">
        <f>E24+E25+E38</f>
        <v>9924.6500000000015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285"/>
      <c r="C42" s="40" t="s">
        <v>50</v>
      </c>
      <c r="D42" s="11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/>
    </row>
    <row r="45" spans="2:6" ht="13.5" thickBot="1">
      <c r="B45" s="46" t="s">
        <v>8</v>
      </c>
      <c r="C45" s="87" t="s">
        <v>53</v>
      </c>
      <c r="D45" s="181"/>
      <c r="E45" s="310">
        <v>141.13550000000001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/>
      <c r="E47" s="312"/>
    </row>
    <row r="48" spans="2:6">
      <c r="B48" s="44" t="s">
        <v>8</v>
      </c>
      <c r="C48" s="86" t="s">
        <v>55</v>
      </c>
      <c r="D48" s="180"/>
      <c r="E48" s="318">
        <v>61.05</v>
      </c>
    </row>
    <row r="49" spans="2:5">
      <c r="B49" s="44" t="s">
        <v>10</v>
      </c>
      <c r="C49" s="86" t="s">
        <v>56</v>
      </c>
      <c r="D49" s="180"/>
      <c r="E49" s="318">
        <v>71.39</v>
      </c>
    </row>
    <row r="50" spans="2:5" ht="13.5" thickBot="1">
      <c r="B50" s="46" t="s">
        <v>12</v>
      </c>
      <c r="C50" s="87" t="s">
        <v>53</v>
      </c>
      <c r="D50" s="181"/>
      <c r="E50" s="314">
        <v>70.319999999999993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9924.65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9924.65</v>
      </c>
      <c r="E60" s="65">
        <f>D60/E20</f>
        <v>1</v>
      </c>
    </row>
    <row r="61" spans="2:5" ht="25.5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9924.65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9924.65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53:C53"/>
    <mergeCell ref="B2:E2"/>
    <mergeCell ref="B3:E3"/>
    <mergeCell ref="B4:E4"/>
    <mergeCell ref="B5:E5"/>
    <mergeCell ref="B20:C20"/>
  </mergeCell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>
  <dimension ref="B1:G78"/>
  <sheetViews>
    <sheetView zoomScaleNormal="100" workbookViewId="0">
      <selection activeCell="I28" sqref="I28"/>
    </sheetView>
  </sheetViews>
  <sheetFormatPr defaultRowHeight="12.75"/>
  <cols>
    <col min="2" max="2" width="5.28515625" style="77" bestFit="1" customWidth="1"/>
    <col min="3" max="3" width="72.7109375" style="77" customWidth="1"/>
    <col min="4" max="5" width="17.85546875" style="77" customWidth="1"/>
    <col min="6" max="6" width="16" customWidth="1"/>
    <col min="7" max="7" width="13.42578125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customHeight="1" thickBot="1">
      <c r="B5" s="340" t="s">
        <v>202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247110.62</v>
      </c>
      <c r="E9" s="27">
        <f>E10+E11+E12+E13</f>
        <v>54672.800000000003</v>
      </c>
    </row>
    <row r="10" spans="2:5">
      <c r="B10" s="15" t="s">
        <v>6</v>
      </c>
      <c r="C10" s="155" t="s">
        <v>7</v>
      </c>
      <c r="D10" s="17">
        <v>247110.62</v>
      </c>
      <c r="E10" s="300">
        <v>54672.800000000003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customHeight="1" thickBot="1">
      <c r="B20" s="9" t="s">
        <v>22</v>
      </c>
      <c r="C20" s="218"/>
      <c r="D20" s="20">
        <f>D9-D16</f>
        <v>247110.62</v>
      </c>
      <c r="E20" s="138">
        <f>E9-E16</f>
        <v>54672.800000000003</v>
      </c>
      <c r="F20" s="154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13703.92</v>
      </c>
      <c r="E24" s="27">
        <f>D20</f>
        <v>247110.62</v>
      </c>
    </row>
    <row r="25" spans="2:7">
      <c r="B25" s="25" t="s">
        <v>26</v>
      </c>
      <c r="C25" s="26" t="s">
        <v>27</v>
      </c>
      <c r="D25" s="166">
        <v>249327.19</v>
      </c>
      <c r="E25" s="228">
        <v>-184464.66999999995</v>
      </c>
      <c r="F25" s="154"/>
    </row>
    <row r="26" spans="2:7">
      <c r="B26" s="28" t="s">
        <v>28</v>
      </c>
      <c r="C26" s="29" t="s">
        <v>29</v>
      </c>
      <c r="D26" s="168">
        <v>262086.34</v>
      </c>
      <c r="E26" s="229">
        <v>80395.62</v>
      </c>
    </row>
    <row r="27" spans="2:7">
      <c r="B27" s="30" t="s">
        <v>6</v>
      </c>
      <c r="C27" s="16" t="s">
        <v>30</v>
      </c>
      <c r="D27" s="169">
        <v>253456.84</v>
      </c>
      <c r="E27" s="230">
        <v>37152.25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>
        <v>8629.5</v>
      </c>
      <c r="E29" s="230">
        <v>43243.37</v>
      </c>
    </row>
    <row r="30" spans="2:7">
      <c r="B30" s="28" t="s">
        <v>33</v>
      </c>
      <c r="C30" s="31" t="s">
        <v>34</v>
      </c>
      <c r="D30" s="168">
        <v>12759.15</v>
      </c>
      <c r="E30" s="229">
        <v>264860.28999999998</v>
      </c>
      <c r="F30" s="154"/>
    </row>
    <row r="31" spans="2:7">
      <c r="B31" s="30" t="s">
        <v>6</v>
      </c>
      <c r="C31" s="16" t="s">
        <v>35</v>
      </c>
      <c r="D31" s="169">
        <v>5430.65</v>
      </c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122.32</v>
      </c>
      <c r="E33" s="230">
        <v>369.48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283.58999999999997</v>
      </c>
      <c r="E35" s="230">
        <v>2059.52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6922.59</v>
      </c>
      <c r="E37" s="230">
        <v>262431.28999999998</v>
      </c>
      <c r="F37" s="154"/>
    </row>
    <row r="38" spans="2:6">
      <c r="B38" s="25" t="s">
        <v>45</v>
      </c>
      <c r="C38" s="26" t="s">
        <v>46</v>
      </c>
      <c r="D38" s="166">
        <v>-15920.49</v>
      </c>
      <c r="E38" s="27">
        <v>-7973.15</v>
      </c>
    </row>
    <row r="39" spans="2:6" ht="13.5" thickBot="1">
      <c r="B39" s="34" t="s">
        <v>47</v>
      </c>
      <c r="C39" s="35" t="s">
        <v>48</v>
      </c>
      <c r="D39" s="170">
        <v>247110.62</v>
      </c>
      <c r="E39" s="217">
        <f>E24+E25+E38</f>
        <v>54672.800000000039</v>
      </c>
      <c r="F39" s="210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/>
      <c r="E44" s="299">
        <v>1253.0328999999999</v>
      </c>
    </row>
    <row r="45" spans="2:6" ht="13.5" thickBot="1">
      <c r="B45" s="46" t="s">
        <v>8</v>
      </c>
      <c r="C45" s="87" t="s">
        <v>53</v>
      </c>
      <c r="D45" s="181">
        <v>1253.0328999999999</v>
      </c>
      <c r="E45" s="310">
        <v>268.59640000000002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189.65</v>
      </c>
      <c r="E47" s="312">
        <v>197.21</v>
      </c>
    </row>
    <row r="48" spans="2:6">
      <c r="B48" s="44" t="s">
        <v>8</v>
      </c>
      <c r="C48" s="86" t="s">
        <v>55</v>
      </c>
      <c r="D48" s="180">
        <v>173.48</v>
      </c>
      <c r="E48" s="318">
        <v>189.37</v>
      </c>
    </row>
    <row r="49" spans="2:5">
      <c r="B49" s="44" t="s">
        <v>10</v>
      </c>
      <c r="C49" s="86" t="s">
        <v>56</v>
      </c>
      <c r="D49" s="180">
        <v>213.33</v>
      </c>
      <c r="E49" s="318">
        <v>216.21</v>
      </c>
    </row>
    <row r="50" spans="2:5" ht="13.5" thickBot="1">
      <c r="B50" s="46" t="s">
        <v>12</v>
      </c>
      <c r="C50" s="87" t="s">
        <v>53</v>
      </c>
      <c r="D50" s="181">
        <v>197.21</v>
      </c>
      <c r="E50" s="314">
        <v>203.55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54672.800000000003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54672.800000000003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54672.800000000003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54672.800000000003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5">
    <mergeCell ref="B2:E2"/>
    <mergeCell ref="B3:E3"/>
    <mergeCell ref="B4:E4"/>
    <mergeCell ref="B5:E5"/>
    <mergeCell ref="B53:C5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6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K33" sqref="K33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203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32375.86</v>
      </c>
      <c r="E9" s="27">
        <f>E10+E11+E12+E13</f>
        <v>45364.12</v>
      </c>
    </row>
    <row r="10" spans="2:5">
      <c r="B10" s="15" t="s">
        <v>6</v>
      </c>
      <c r="C10" s="155" t="s">
        <v>7</v>
      </c>
      <c r="D10" s="17">
        <v>32375.86</v>
      </c>
      <c r="E10" s="300">
        <v>45364.12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32375.86</v>
      </c>
      <c r="E20" s="138">
        <f>E9-E16</f>
        <v>45364.12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19935.400000000001</v>
      </c>
      <c r="E24" s="27">
        <f>D20</f>
        <v>32375.86</v>
      </c>
    </row>
    <row r="25" spans="2:7">
      <c r="B25" s="25" t="s">
        <v>26</v>
      </c>
      <c r="C25" s="26" t="s">
        <v>27</v>
      </c>
      <c r="D25" s="166">
        <v>4440.43</v>
      </c>
      <c r="E25" s="228">
        <v>20391.830000000002</v>
      </c>
      <c r="F25" s="90"/>
    </row>
    <row r="26" spans="2:7">
      <c r="B26" s="28" t="s">
        <v>28</v>
      </c>
      <c r="C26" s="29" t="s">
        <v>29</v>
      </c>
      <c r="D26" s="168">
        <v>8891.48</v>
      </c>
      <c r="E26" s="229">
        <v>67455.94</v>
      </c>
      <c r="F26" s="90"/>
    </row>
    <row r="27" spans="2:7">
      <c r="B27" s="30" t="s">
        <v>6</v>
      </c>
      <c r="C27" s="16" t="s">
        <v>30</v>
      </c>
      <c r="D27" s="169">
        <v>4702.22</v>
      </c>
      <c r="E27" s="230">
        <v>23862.71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>
        <v>4189.26</v>
      </c>
      <c r="E29" s="230">
        <v>43593.23</v>
      </c>
      <c r="G29" s="154"/>
    </row>
    <row r="30" spans="2:7">
      <c r="B30" s="28" t="s">
        <v>33</v>
      </c>
      <c r="C30" s="31" t="s">
        <v>34</v>
      </c>
      <c r="D30" s="168">
        <v>4451.05</v>
      </c>
      <c r="E30" s="229">
        <v>47064.11</v>
      </c>
    </row>
    <row r="31" spans="2:7">
      <c r="B31" s="30" t="s">
        <v>6</v>
      </c>
      <c r="C31" s="16" t="s">
        <v>35</v>
      </c>
      <c r="D31" s="169">
        <v>1287.8800000000001</v>
      </c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152.88</v>
      </c>
      <c r="E33" s="230">
        <v>200.8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525.09</v>
      </c>
      <c r="E35" s="230">
        <v>898.34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2485.1999999999998</v>
      </c>
      <c r="E37" s="230">
        <v>45964.97</v>
      </c>
      <c r="F37" s="90"/>
    </row>
    <row r="38" spans="2:6">
      <c r="B38" s="25" t="s">
        <v>45</v>
      </c>
      <c r="C38" s="26" t="s">
        <v>46</v>
      </c>
      <c r="D38" s="166">
        <v>8000.03</v>
      </c>
      <c r="E38" s="27">
        <v>-7403.57</v>
      </c>
    </row>
    <row r="39" spans="2:6" ht="13.5" thickBot="1">
      <c r="B39" s="34" t="s">
        <v>47</v>
      </c>
      <c r="C39" s="35" t="s">
        <v>48</v>
      </c>
      <c r="D39" s="170">
        <v>32375.86</v>
      </c>
      <c r="E39" s="217">
        <f>E24+E25+E38</f>
        <v>45364.12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278.0779</v>
      </c>
      <c r="E44" s="299">
        <v>337.84679999999997</v>
      </c>
    </row>
    <row r="45" spans="2:6" ht="13.5" thickBot="1">
      <c r="B45" s="46" t="s">
        <v>8</v>
      </c>
      <c r="C45" s="87" t="s">
        <v>53</v>
      </c>
      <c r="D45" s="181">
        <v>337.84679999999997</v>
      </c>
      <c r="E45" s="310">
        <v>519.8134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71.69</v>
      </c>
      <c r="E47" s="312">
        <v>95.83</v>
      </c>
    </row>
    <row r="48" spans="2:6">
      <c r="B48" s="44" t="s">
        <v>8</v>
      </c>
      <c r="C48" s="86" t="s">
        <v>55</v>
      </c>
      <c r="D48" s="180">
        <v>72.099999999999994</v>
      </c>
      <c r="E48" s="318">
        <v>80.81</v>
      </c>
    </row>
    <row r="49" spans="2:5">
      <c r="B49" s="44" t="s">
        <v>10</v>
      </c>
      <c r="C49" s="86" t="s">
        <v>56</v>
      </c>
      <c r="D49" s="180">
        <v>100.58</v>
      </c>
      <c r="E49" s="318">
        <v>100.41</v>
      </c>
    </row>
    <row r="50" spans="2:5" ht="13.5" thickBot="1">
      <c r="B50" s="46" t="s">
        <v>12</v>
      </c>
      <c r="C50" s="87" t="s">
        <v>53</v>
      </c>
      <c r="D50" s="181">
        <v>95.83</v>
      </c>
      <c r="E50" s="314">
        <v>87.27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45364.12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45364.12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45364.12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45364.12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1" right="0.75" top="0.56999999999999995" bottom="0.55000000000000004" header="0.5" footer="0.5"/>
  <pageSetup paperSize="9" scale="70" orientation="portrait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I33" sqref="I33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9.710937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204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55638.17</v>
      </c>
      <c r="E9" s="27">
        <f>E10+E11+E12+E13</f>
        <v>78575.429999999993</v>
      </c>
    </row>
    <row r="10" spans="2:5">
      <c r="B10" s="15" t="s">
        <v>6</v>
      </c>
      <c r="C10" s="155" t="s">
        <v>7</v>
      </c>
      <c r="D10" s="17">
        <v>55638.17</v>
      </c>
      <c r="E10" s="300">
        <v>78575.429999999993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55638.17</v>
      </c>
      <c r="E20" s="138">
        <f>E9-E16</f>
        <v>78575.429999999993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63760.28</v>
      </c>
      <c r="E24" s="27">
        <f>D20</f>
        <v>55638.17</v>
      </c>
    </row>
    <row r="25" spans="2:7">
      <c r="B25" s="25" t="s">
        <v>26</v>
      </c>
      <c r="C25" s="26" t="s">
        <v>27</v>
      </c>
      <c r="D25" s="166">
        <v>1518.14</v>
      </c>
      <c r="E25" s="228">
        <v>12638.18</v>
      </c>
    </row>
    <row r="26" spans="2:7">
      <c r="B26" s="28" t="s">
        <v>28</v>
      </c>
      <c r="C26" s="29" t="s">
        <v>29</v>
      </c>
      <c r="D26" s="168">
        <v>5492.65</v>
      </c>
      <c r="E26" s="229">
        <v>13976.84</v>
      </c>
    </row>
    <row r="27" spans="2:7">
      <c r="B27" s="30" t="s">
        <v>6</v>
      </c>
      <c r="C27" s="16" t="s">
        <v>30</v>
      </c>
      <c r="D27" s="169">
        <v>2943.26</v>
      </c>
      <c r="E27" s="230">
        <v>4938.8900000000003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>
        <v>2549.39</v>
      </c>
      <c r="E29" s="230">
        <v>9037.9500000000007</v>
      </c>
    </row>
    <row r="30" spans="2:7">
      <c r="B30" s="28" t="s">
        <v>33</v>
      </c>
      <c r="C30" s="31" t="s">
        <v>34</v>
      </c>
      <c r="D30" s="168">
        <v>3974.51</v>
      </c>
      <c r="E30" s="229">
        <v>1338.66</v>
      </c>
    </row>
    <row r="31" spans="2:7">
      <c r="B31" s="30" t="s">
        <v>6</v>
      </c>
      <c r="C31" s="16" t="s">
        <v>35</v>
      </c>
      <c r="D31" s="169">
        <v>1105.04</v>
      </c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89.41</v>
      </c>
      <c r="E33" s="230">
        <v>104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283.62</v>
      </c>
      <c r="E35" s="230">
        <v>297.43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>
        <v>2496.44</v>
      </c>
      <c r="E37" s="230">
        <v>937.23</v>
      </c>
    </row>
    <row r="38" spans="2:6">
      <c r="B38" s="25" t="s">
        <v>45</v>
      </c>
      <c r="C38" s="26" t="s">
        <v>46</v>
      </c>
      <c r="D38" s="166">
        <v>-9640.25</v>
      </c>
      <c r="E38" s="27">
        <v>10299.08</v>
      </c>
    </row>
    <row r="39" spans="2:6" ht="13.5" thickBot="1">
      <c r="B39" s="34" t="s">
        <v>47</v>
      </c>
      <c r="C39" s="35" t="s">
        <v>48</v>
      </c>
      <c r="D39" s="170">
        <v>55638.17</v>
      </c>
      <c r="E39" s="217">
        <f>E24+E25+E38</f>
        <v>78575.430000000008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99"/>
      <c r="E43" s="78"/>
    </row>
    <row r="44" spans="2:6">
      <c r="B44" s="44" t="s">
        <v>6</v>
      </c>
      <c r="C44" s="86" t="s">
        <v>52</v>
      </c>
      <c r="D44" s="180">
        <v>622.78060000000005</v>
      </c>
      <c r="E44" s="299">
        <v>636.81089999999995</v>
      </c>
    </row>
    <row r="45" spans="2:6" ht="13.5" thickBot="1">
      <c r="B45" s="46" t="s">
        <v>8</v>
      </c>
      <c r="C45" s="87" t="s">
        <v>53</v>
      </c>
      <c r="D45" s="181">
        <v>636.81089999999995</v>
      </c>
      <c r="E45" s="310">
        <v>766.14110000000005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102.38</v>
      </c>
      <c r="E47" s="312">
        <v>87.37</v>
      </c>
    </row>
    <row r="48" spans="2:6">
      <c r="B48" s="44" t="s">
        <v>8</v>
      </c>
      <c r="C48" s="86" t="s">
        <v>55</v>
      </c>
      <c r="D48" s="180">
        <v>84.98</v>
      </c>
      <c r="E48" s="318">
        <v>78.69</v>
      </c>
    </row>
    <row r="49" spans="2:5">
      <c r="B49" s="44" t="s">
        <v>10</v>
      </c>
      <c r="C49" s="86" t="s">
        <v>56</v>
      </c>
      <c r="D49" s="180">
        <v>109.25</v>
      </c>
      <c r="E49" s="318">
        <v>105.31</v>
      </c>
    </row>
    <row r="50" spans="2:5" ht="13.5" thickBot="1">
      <c r="B50" s="46" t="s">
        <v>12</v>
      </c>
      <c r="C50" s="87" t="s">
        <v>53</v>
      </c>
      <c r="D50" s="181">
        <v>87.37</v>
      </c>
      <c r="E50" s="314">
        <v>102.56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78575.429999999993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78575.429999999993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78575.429999999993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78575.429999999993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000000000000005" right="0.75" top="0.55000000000000004" bottom="0.52" header="0.5" footer="0.5"/>
  <pageSetup paperSize="9" scale="70" orientation="portrait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G40" sqref="G40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11.285156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205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69891.41</v>
      </c>
      <c r="E9" s="27">
        <f>E10+E11+E12+E13</f>
        <v>76091.28</v>
      </c>
    </row>
    <row r="10" spans="2:5">
      <c r="B10" s="15" t="s">
        <v>6</v>
      </c>
      <c r="C10" s="155" t="s">
        <v>7</v>
      </c>
      <c r="D10" s="17">
        <v>69891.41</v>
      </c>
      <c r="E10" s="300">
        <v>76091.28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69891.41</v>
      </c>
      <c r="E20" s="138">
        <f>E9-E16</f>
        <v>76091.28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82541.73</v>
      </c>
      <c r="E24" s="27">
        <f>D20</f>
        <v>69891.41</v>
      </c>
    </row>
    <row r="25" spans="2:7">
      <c r="B25" s="25" t="s">
        <v>26</v>
      </c>
      <c r="C25" s="26" t="s">
        <v>27</v>
      </c>
      <c r="D25" s="166">
        <v>-13856.35</v>
      </c>
      <c r="E25" s="228">
        <v>2793.98</v>
      </c>
      <c r="F25" s="90"/>
      <c r="G25" s="154"/>
    </row>
    <row r="26" spans="2:7">
      <c r="B26" s="28" t="s">
        <v>28</v>
      </c>
      <c r="C26" s="29" t="s">
        <v>29</v>
      </c>
      <c r="D26" s="168">
        <v>4464.62</v>
      </c>
      <c r="E26" s="229">
        <v>4248.5</v>
      </c>
    </row>
    <row r="27" spans="2:7">
      <c r="B27" s="30" t="s">
        <v>6</v>
      </c>
      <c r="C27" s="16" t="s">
        <v>30</v>
      </c>
      <c r="D27" s="169">
        <v>4464.62</v>
      </c>
      <c r="E27" s="230">
        <v>4248.5</v>
      </c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/>
    </row>
    <row r="30" spans="2:7">
      <c r="B30" s="28" t="s">
        <v>33</v>
      </c>
      <c r="C30" s="31" t="s">
        <v>34</v>
      </c>
      <c r="D30" s="168">
        <v>18320.97</v>
      </c>
      <c r="E30" s="229">
        <v>1454.52</v>
      </c>
    </row>
    <row r="31" spans="2:7">
      <c r="B31" s="30" t="s">
        <v>6</v>
      </c>
      <c r="C31" s="16" t="s">
        <v>35</v>
      </c>
      <c r="D31" s="169">
        <v>16696.36</v>
      </c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287.89</v>
      </c>
      <c r="E33" s="230">
        <v>218.98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1336.72</v>
      </c>
      <c r="E35" s="230">
        <v>1235.54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/>
    </row>
    <row r="38" spans="2:6">
      <c r="B38" s="25" t="s">
        <v>45</v>
      </c>
      <c r="C38" s="26" t="s">
        <v>46</v>
      </c>
      <c r="D38" s="166">
        <v>1206.03</v>
      </c>
      <c r="E38" s="27">
        <v>3405.89</v>
      </c>
    </row>
    <row r="39" spans="2:6" ht="13.5" thickBot="1">
      <c r="B39" s="34" t="s">
        <v>47</v>
      </c>
      <c r="C39" s="35" t="s">
        <v>48</v>
      </c>
      <c r="D39" s="170">
        <v>69891.409999999989</v>
      </c>
      <c r="E39" s="217">
        <f>E24+E25+E38</f>
        <v>76091.28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519.68600000000004</v>
      </c>
      <c r="E44" s="299">
        <v>431.26870000000002</v>
      </c>
    </row>
    <row r="45" spans="2:6" ht="13.5" thickBot="1">
      <c r="B45" s="46" t="s">
        <v>8</v>
      </c>
      <c r="C45" s="87" t="s">
        <v>53</v>
      </c>
      <c r="D45" s="181">
        <v>431.26870000000002</v>
      </c>
      <c r="E45" s="310">
        <v>448.0702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158.83000000000001</v>
      </c>
      <c r="E47" s="312">
        <v>162.06</v>
      </c>
    </row>
    <row r="48" spans="2:6">
      <c r="B48" s="44" t="s">
        <v>8</v>
      </c>
      <c r="C48" s="86" t="s">
        <v>55</v>
      </c>
      <c r="D48" s="180">
        <v>153.71</v>
      </c>
      <c r="E48" s="318">
        <v>159.57</v>
      </c>
    </row>
    <row r="49" spans="2:5">
      <c r="B49" s="44" t="s">
        <v>10</v>
      </c>
      <c r="C49" s="86" t="s">
        <v>56</v>
      </c>
      <c r="D49" s="180">
        <v>166.48</v>
      </c>
      <c r="E49" s="318">
        <v>173.15</v>
      </c>
    </row>
    <row r="50" spans="2:5" ht="13.5" thickBot="1">
      <c r="B50" s="46" t="s">
        <v>12</v>
      </c>
      <c r="C50" s="87" t="s">
        <v>53</v>
      </c>
      <c r="D50" s="181">
        <v>162.06</v>
      </c>
      <c r="E50" s="314">
        <v>169.82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76091.28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76091.28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76091.28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76091.28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56999999999999995" right="0.75" top="0.61" bottom="0.49" header="0.5" footer="0.5"/>
  <pageSetup paperSize="9" scale="70" orientation="portrait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>
  <dimension ref="A1:G78"/>
  <sheetViews>
    <sheetView zoomScaleNormal="100" workbookViewId="0">
      <selection activeCell="F20" sqref="F20:G27"/>
    </sheetView>
  </sheetViews>
  <sheetFormatPr defaultRowHeight="12.75"/>
  <cols>
    <col min="1" max="1" width="9.140625" style="77"/>
    <col min="2" max="2" width="5.28515625" style="77" bestFit="1" customWidth="1"/>
    <col min="3" max="3" width="72.7109375" style="77" customWidth="1"/>
    <col min="4" max="5" width="17.85546875" style="77" customWidth="1"/>
    <col min="6" max="6" width="16" style="77" customWidth="1"/>
    <col min="7" max="7" width="13.42578125" bestFit="1" customWidth="1"/>
  </cols>
  <sheetData>
    <row r="1" spans="2:5" ht="13.5" thickBot="1">
      <c r="B1" s="1"/>
      <c r="C1" s="1"/>
      <c r="D1" s="2"/>
      <c r="E1" s="2"/>
    </row>
    <row r="2" spans="2:5" ht="15.75">
      <c r="B2" s="331" t="s">
        <v>0</v>
      </c>
      <c r="C2" s="332"/>
      <c r="D2" s="332"/>
      <c r="E2" s="333"/>
    </row>
    <row r="3" spans="2:5" ht="15">
      <c r="B3" s="334" t="s">
        <v>137</v>
      </c>
      <c r="C3" s="335"/>
      <c r="D3" s="335"/>
      <c r="E3" s="336"/>
    </row>
    <row r="4" spans="2:5" ht="15.75">
      <c r="B4" s="337" t="s">
        <v>1</v>
      </c>
      <c r="C4" s="338"/>
      <c r="D4" s="338"/>
      <c r="E4" s="339"/>
    </row>
    <row r="5" spans="2:5" ht="21" thickBot="1">
      <c r="B5" s="340" t="s">
        <v>206</v>
      </c>
      <c r="C5" s="341"/>
      <c r="D5" s="341"/>
      <c r="E5" s="342"/>
    </row>
    <row r="6" spans="2:5" ht="13.5" thickBot="1">
      <c r="B6" s="3"/>
      <c r="C6" s="3"/>
      <c r="D6" s="2"/>
      <c r="E6" s="4"/>
    </row>
    <row r="7" spans="2:5" ht="16.5" thickBot="1">
      <c r="B7" s="5"/>
      <c r="C7" s="6" t="s">
        <v>2</v>
      </c>
      <c r="D7" s="7"/>
      <c r="E7" s="8"/>
    </row>
    <row r="8" spans="2:5" ht="13.5" thickBot="1">
      <c r="B8" s="9"/>
      <c r="C8" s="10" t="s">
        <v>3</v>
      </c>
      <c r="D8" s="11" t="s">
        <v>127</v>
      </c>
      <c r="E8" s="12" t="s">
        <v>136</v>
      </c>
    </row>
    <row r="9" spans="2:5">
      <c r="B9" s="13" t="s">
        <v>4</v>
      </c>
      <c r="C9" s="14" t="s">
        <v>5</v>
      </c>
      <c r="D9" s="157">
        <f>D10+D11+D12+D13</f>
        <v>4169.41</v>
      </c>
      <c r="E9" s="27">
        <f>E10+E11+E12+E13</f>
        <v>743632.35</v>
      </c>
    </row>
    <row r="10" spans="2:5">
      <c r="B10" s="15" t="s">
        <v>6</v>
      </c>
      <c r="C10" s="155" t="s">
        <v>7</v>
      </c>
      <c r="D10" s="17">
        <v>4169.41</v>
      </c>
      <c r="E10" s="300">
        <v>743632.35</v>
      </c>
    </row>
    <row r="11" spans="2:5">
      <c r="B11" s="15" t="s">
        <v>8</v>
      </c>
      <c r="C11" s="155" t="s">
        <v>9</v>
      </c>
      <c r="D11" s="17"/>
      <c r="E11" s="300"/>
    </row>
    <row r="12" spans="2:5" ht="25.5">
      <c r="B12" s="15" t="s">
        <v>10</v>
      </c>
      <c r="C12" s="155" t="s">
        <v>11</v>
      </c>
      <c r="D12" s="17"/>
      <c r="E12" s="300"/>
    </row>
    <row r="13" spans="2:5">
      <c r="B13" s="15" t="s">
        <v>12</v>
      </c>
      <c r="C13" s="155" t="s">
        <v>13</v>
      </c>
      <c r="D13" s="17"/>
      <c r="E13" s="300"/>
    </row>
    <row r="14" spans="2:5">
      <c r="B14" s="15" t="s">
        <v>14</v>
      </c>
      <c r="C14" s="155" t="s">
        <v>15</v>
      </c>
      <c r="D14" s="17"/>
      <c r="E14" s="300"/>
    </row>
    <row r="15" spans="2:5" ht="13.5" thickBot="1">
      <c r="B15" s="15" t="s">
        <v>16</v>
      </c>
      <c r="C15" s="155" t="s">
        <v>17</v>
      </c>
      <c r="D15" s="17"/>
      <c r="E15" s="300"/>
    </row>
    <row r="16" spans="2:5">
      <c r="B16" s="13" t="s">
        <v>18</v>
      </c>
      <c r="C16" s="14" t="s">
        <v>19</v>
      </c>
      <c r="D16" s="157"/>
      <c r="E16" s="27"/>
    </row>
    <row r="17" spans="2:7">
      <c r="B17" s="15" t="s">
        <v>6</v>
      </c>
      <c r="C17" s="155" t="s">
        <v>15</v>
      </c>
      <c r="D17" s="83"/>
      <c r="E17" s="303"/>
    </row>
    <row r="18" spans="2:7" ht="25.5">
      <c r="B18" s="15" t="s">
        <v>8</v>
      </c>
      <c r="C18" s="155" t="s">
        <v>20</v>
      </c>
      <c r="D18" s="17"/>
      <c r="E18" s="300"/>
    </row>
    <row r="19" spans="2:7" ht="13.5" thickBot="1">
      <c r="B19" s="19" t="s">
        <v>10</v>
      </c>
      <c r="C19" s="156" t="s">
        <v>21</v>
      </c>
      <c r="D19" s="18"/>
      <c r="E19" s="304"/>
    </row>
    <row r="20" spans="2:7" ht="13.5" thickBot="1">
      <c r="B20" s="327" t="s">
        <v>22</v>
      </c>
      <c r="C20" s="328"/>
      <c r="D20" s="20">
        <f>D9-D16</f>
        <v>4169.41</v>
      </c>
      <c r="E20" s="138">
        <f>E9-E16</f>
        <v>743632.35</v>
      </c>
      <c r="F20" s="90"/>
      <c r="G20" s="154"/>
    </row>
    <row r="21" spans="2:7" ht="13.5" thickBot="1">
      <c r="B21" s="3"/>
      <c r="C21" s="21"/>
      <c r="D21" s="22"/>
      <c r="E21" s="22"/>
      <c r="G21" s="154"/>
    </row>
    <row r="22" spans="2:7" ht="16.5" thickBot="1">
      <c r="B22" s="5"/>
      <c r="C22" s="6" t="s">
        <v>23</v>
      </c>
      <c r="D22" s="23"/>
      <c r="E22" s="24"/>
    </row>
    <row r="23" spans="2:7" ht="13.5" thickBot="1">
      <c r="B23" s="9"/>
      <c r="C23" s="10" t="s">
        <v>3</v>
      </c>
      <c r="D23" s="164" t="s">
        <v>127</v>
      </c>
      <c r="E23" s="81" t="s">
        <v>136</v>
      </c>
    </row>
    <row r="24" spans="2:7" ht="13.5" thickBot="1">
      <c r="B24" s="25" t="s">
        <v>24</v>
      </c>
      <c r="C24" s="26" t="s">
        <v>25</v>
      </c>
      <c r="D24" s="166">
        <v>3133.36</v>
      </c>
      <c r="E24" s="27">
        <f>D20</f>
        <v>4169.41</v>
      </c>
    </row>
    <row r="25" spans="2:7">
      <c r="B25" s="25" t="s">
        <v>26</v>
      </c>
      <c r="C25" s="26" t="s">
        <v>27</v>
      </c>
      <c r="D25" s="166">
        <v>889.49</v>
      </c>
      <c r="E25" s="228">
        <v>735988.48</v>
      </c>
      <c r="F25" s="90"/>
      <c r="G25" s="154"/>
    </row>
    <row r="26" spans="2:7">
      <c r="B26" s="28" t="s">
        <v>28</v>
      </c>
      <c r="C26" s="29" t="s">
        <v>29</v>
      </c>
      <c r="D26" s="168">
        <v>1000.01</v>
      </c>
      <c r="E26" s="229">
        <v>989132.12</v>
      </c>
    </row>
    <row r="27" spans="2:7">
      <c r="B27" s="30" t="s">
        <v>6</v>
      </c>
      <c r="C27" s="16" t="s">
        <v>30</v>
      </c>
      <c r="D27" s="169">
        <v>1000.01</v>
      </c>
      <c r="E27" s="230">
        <v>439299.99</v>
      </c>
      <c r="F27" s="90"/>
    </row>
    <row r="28" spans="2:7">
      <c r="B28" s="30" t="s">
        <v>8</v>
      </c>
      <c r="C28" s="16" t="s">
        <v>31</v>
      </c>
      <c r="D28" s="169"/>
      <c r="E28" s="230"/>
    </row>
    <row r="29" spans="2:7">
      <c r="B29" s="30" t="s">
        <v>10</v>
      </c>
      <c r="C29" s="16" t="s">
        <v>32</v>
      </c>
      <c r="D29" s="169"/>
      <c r="E29" s="230">
        <v>549832.13</v>
      </c>
    </row>
    <row r="30" spans="2:7">
      <c r="B30" s="28" t="s">
        <v>33</v>
      </c>
      <c r="C30" s="31" t="s">
        <v>34</v>
      </c>
      <c r="D30" s="168">
        <v>110.52</v>
      </c>
      <c r="E30" s="229">
        <v>253143.63999999998</v>
      </c>
    </row>
    <row r="31" spans="2:7">
      <c r="B31" s="30" t="s">
        <v>6</v>
      </c>
      <c r="C31" s="16" t="s">
        <v>35</v>
      </c>
      <c r="D31" s="169"/>
      <c r="E31" s="230"/>
    </row>
    <row r="32" spans="2:7">
      <c r="B32" s="30" t="s">
        <v>8</v>
      </c>
      <c r="C32" s="16" t="s">
        <v>36</v>
      </c>
      <c r="D32" s="169"/>
      <c r="E32" s="230"/>
    </row>
    <row r="33" spans="2:6">
      <c r="B33" s="30" t="s">
        <v>10</v>
      </c>
      <c r="C33" s="16" t="s">
        <v>37</v>
      </c>
      <c r="D33" s="169">
        <v>39.85</v>
      </c>
      <c r="E33" s="230">
        <v>205.61</v>
      </c>
    </row>
    <row r="34" spans="2:6">
      <c r="B34" s="30" t="s">
        <v>12</v>
      </c>
      <c r="C34" s="16" t="s">
        <v>38</v>
      </c>
      <c r="D34" s="169"/>
      <c r="E34" s="230"/>
    </row>
    <row r="35" spans="2:6" ht="25.5">
      <c r="B35" s="30" t="s">
        <v>39</v>
      </c>
      <c r="C35" s="16" t="s">
        <v>40</v>
      </c>
      <c r="D35" s="169">
        <v>70.67</v>
      </c>
      <c r="E35" s="230">
        <v>2700.51</v>
      </c>
    </row>
    <row r="36" spans="2:6">
      <c r="B36" s="30" t="s">
        <v>41</v>
      </c>
      <c r="C36" s="16" t="s">
        <v>42</v>
      </c>
      <c r="D36" s="169"/>
      <c r="E36" s="230"/>
    </row>
    <row r="37" spans="2:6" ht="13.5" thickBot="1">
      <c r="B37" s="32" t="s">
        <v>43</v>
      </c>
      <c r="C37" s="33" t="s">
        <v>44</v>
      </c>
      <c r="D37" s="169"/>
      <c r="E37" s="230">
        <v>250237.52</v>
      </c>
    </row>
    <row r="38" spans="2:6">
      <c r="B38" s="25" t="s">
        <v>45</v>
      </c>
      <c r="C38" s="26" t="s">
        <v>46</v>
      </c>
      <c r="D38" s="166">
        <v>146.56</v>
      </c>
      <c r="E38" s="27">
        <v>3474.46</v>
      </c>
    </row>
    <row r="39" spans="2:6" ht="13.5" thickBot="1">
      <c r="B39" s="34" t="s">
        <v>47</v>
      </c>
      <c r="C39" s="35" t="s">
        <v>48</v>
      </c>
      <c r="D39" s="170">
        <v>4169.4100000000008</v>
      </c>
      <c r="E39" s="217">
        <f>E24+E25+E38</f>
        <v>743632.35</v>
      </c>
      <c r="F39" s="165"/>
    </row>
    <row r="40" spans="2:6" ht="13.5" thickBot="1">
      <c r="B40" s="36"/>
      <c r="C40" s="37"/>
      <c r="D40" s="177"/>
      <c r="E40" s="38"/>
    </row>
    <row r="41" spans="2:6" ht="16.5" thickBot="1">
      <c r="B41" s="5"/>
      <c r="C41" s="39" t="s">
        <v>49</v>
      </c>
      <c r="D41" s="178"/>
      <c r="E41" s="8"/>
    </row>
    <row r="42" spans="2:6" ht="13.5" thickBot="1">
      <c r="B42" s="9"/>
      <c r="C42" s="40" t="s">
        <v>50</v>
      </c>
      <c r="D42" s="164" t="s">
        <v>127</v>
      </c>
      <c r="E42" s="81" t="s">
        <v>136</v>
      </c>
    </row>
    <row r="43" spans="2:6">
      <c r="B43" s="41" t="s">
        <v>28</v>
      </c>
      <c r="C43" s="85" t="s">
        <v>51</v>
      </c>
      <c r="D43" s="179"/>
      <c r="E43" s="78"/>
    </row>
    <row r="44" spans="2:6">
      <c r="B44" s="44" t="s">
        <v>6</v>
      </c>
      <c r="C44" s="86" t="s">
        <v>52</v>
      </c>
      <c r="D44" s="180">
        <v>17.059699999999999</v>
      </c>
      <c r="E44" s="299">
        <v>21.712299999999999</v>
      </c>
    </row>
    <row r="45" spans="2:6" ht="13.5" thickBot="1">
      <c r="B45" s="46" t="s">
        <v>8</v>
      </c>
      <c r="C45" s="87" t="s">
        <v>53</v>
      </c>
      <c r="D45" s="181">
        <v>21.712299999999999</v>
      </c>
      <c r="E45" s="310">
        <v>3723.5608999999999</v>
      </c>
    </row>
    <row r="46" spans="2:6">
      <c r="B46" s="41" t="s">
        <v>33</v>
      </c>
      <c r="C46" s="85" t="s">
        <v>54</v>
      </c>
      <c r="D46" s="182"/>
      <c r="E46" s="311"/>
    </row>
    <row r="47" spans="2:6">
      <c r="B47" s="44" t="s">
        <v>6</v>
      </c>
      <c r="C47" s="86" t="s">
        <v>52</v>
      </c>
      <c r="D47" s="180">
        <v>183.67</v>
      </c>
      <c r="E47" s="312">
        <v>192.03</v>
      </c>
    </row>
    <row r="48" spans="2:6">
      <c r="B48" s="44" t="s">
        <v>8</v>
      </c>
      <c r="C48" s="86" t="s">
        <v>55</v>
      </c>
      <c r="D48" s="180">
        <v>183.64</v>
      </c>
      <c r="E48" s="318">
        <v>192.03</v>
      </c>
    </row>
    <row r="49" spans="2:5">
      <c r="B49" s="44" t="s">
        <v>10</v>
      </c>
      <c r="C49" s="86" t="s">
        <v>56</v>
      </c>
      <c r="D49" s="180">
        <v>192.03</v>
      </c>
      <c r="E49" s="318">
        <v>199.93</v>
      </c>
    </row>
    <row r="50" spans="2:5" ht="13.5" thickBot="1">
      <c r="B50" s="46" t="s">
        <v>12</v>
      </c>
      <c r="C50" s="87" t="s">
        <v>53</v>
      </c>
      <c r="D50" s="181">
        <v>192.03</v>
      </c>
      <c r="E50" s="314">
        <v>199.71</v>
      </c>
    </row>
    <row r="51" spans="2:5" ht="13.5" thickBot="1">
      <c r="B51" s="36"/>
      <c r="C51" s="37"/>
      <c r="D51" s="38"/>
      <c r="E51" s="38"/>
    </row>
    <row r="52" spans="2:5" ht="16.5" thickBot="1">
      <c r="B52" s="48"/>
      <c r="C52" s="49" t="s">
        <v>57</v>
      </c>
      <c r="D52" s="50"/>
      <c r="E52" s="8"/>
    </row>
    <row r="53" spans="2:5" ht="23.25" thickBot="1">
      <c r="B53" s="329" t="s">
        <v>58</v>
      </c>
      <c r="C53" s="330"/>
      <c r="D53" s="51" t="s">
        <v>59</v>
      </c>
      <c r="E53" s="52" t="s">
        <v>60</v>
      </c>
    </row>
    <row r="54" spans="2:5" ht="13.5" thickBot="1">
      <c r="B54" s="53" t="s">
        <v>28</v>
      </c>
      <c r="C54" s="42" t="s">
        <v>61</v>
      </c>
      <c r="D54" s="54">
        <f>SUM(D55:D66)</f>
        <v>743632.35</v>
      </c>
      <c r="E54" s="55">
        <f>E60</f>
        <v>1</v>
      </c>
    </row>
    <row r="55" spans="2:5" ht="25.5">
      <c r="B55" s="56" t="s">
        <v>6</v>
      </c>
      <c r="C55" s="57" t="s">
        <v>62</v>
      </c>
      <c r="D55" s="58">
        <v>0</v>
      </c>
      <c r="E55" s="59">
        <v>0</v>
      </c>
    </row>
    <row r="56" spans="2:5" ht="25.5">
      <c r="B56" s="44" t="s">
        <v>8</v>
      </c>
      <c r="C56" s="45" t="s">
        <v>63</v>
      </c>
      <c r="D56" s="60">
        <v>0</v>
      </c>
      <c r="E56" s="61">
        <v>0</v>
      </c>
    </row>
    <row r="57" spans="2:5">
      <c r="B57" s="44" t="s">
        <v>10</v>
      </c>
      <c r="C57" s="45" t="s">
        <v>64</v>
      </c>
      <c r="D57" s="60">
        <v>0</v>
      </c>
      <c r="E57" s="61">
        <v>0</v>
      </c>
    </row>
    <row r="58" spans="2:5">
      <c r="B58" s="44" t="s">
        <v>12</v>
      </c>
      <c r="C58" s="45" t="s">
        <v>65</v>
      </c>
      <c r="D58" s="60">
        <v>0</v>
      </c>
      <c r="E58" s="61">
        <v>0</v>
      </c>
    </row>
    <row r="59" spans="2:5">
      <c r="B59" s="44" t="s">
        <v>39</v>
      </c>
      <c r="C59" s="45" t="s">
        <v>66</v>
      </c>
      <c r="D59" s="60">
        <v>0</v>
      </c>
      <c r="E59" s="61">
        <v>0</v>
      </c>
    </row>
    <row r="60" spans="2:5">
      <c r="B60" s="62" t="s">
        <v>41</v>
      </c>
      <c r="C60" s="63" t="s">
        <v>67</v>
      </c>
      <c r="D60" s="64">
        <f>E10</f>
        <v>743632.35</v>
      </c>
      <c r="E60" s="65">
        <f>D60/E20</f>
        <v>1</v>
      </c>
    </row>
    <row r="61" spans="2:5" ht="24" customHeight="1">
      <c r="B61" s="62" t="s">
        <v>43</v>
      </c>
      <c r="C61" s="63" t="s">
        <v>68</v>
      </c>
      <c r="D61" s="64">
        <v>0</v>
      </c>
      <c r="E61" s="65">
        <v>0</v>
      </c>
    </row>
    <row r="62" spans="2:5">
      <c r="B62" s="62" t="s">
        <v>69</v>
      </c>
      <c r="C62" s="63" t="s">
        <v>70</v>
      </c>
      <c r="D62" s="64">
        <v>0</v>
      </c>
      <c r="E62" s="65">
        <v>0</v>
      </c>
    </row>
    <row r="63" spans="2:5">
      <c r="B63" s="44" t="s">
        <v>71</v>
      </c>
      <c r="C63" s="45" t="s">
        <v>72</v>
      </c>
      <c r="D63" s="60">
        <v>0</v>
      </c>
      <c r="E63" s="61">
        <v>0</v>
      </c>
    </row>
    <row r="64" spans="2:5">
      <c r="B64" s="44" t="s">
        <v>73</v>
      </c>
      <c r="C64" s="45" t="s">
        <v>74</v>
      </c>
      <c r="D64" s="60">
        <v>0</v>
      </c>
      <c r="E64" s="61">
        <v>0</v>
      </c>
    </row>
    <row r="65" spans="2:5">
      <c r="B65" s="44" t="s">
        <v>75</v>
      </c>
      <c r="C65" s="45" t="s">
        <v>76</v>
      </c>
      <c r="D65" s="60">
        <v>0</v>
      </c>
      <c r="E65" s="61">
        <v>0</v>
      </c>
    </row>
    <row r="66" spans="2:5" ht="13.5" thickBot="1">
      <c r="B66" s="66" t="s">
        <v>77</v>
      </c>
      <c r="C66" s="67" t="s">
        <v>78</v>
      </c>
      <c r="D66" s="68">
        <v>0</v>
      </c>
      <c r="E66" s="69">
        <v>0</v>
      </c>
    </row>
    <row r="67" spans="2:5" ht="26.25" thickBot="1">
      <c r="B67" s="70" t="s">
        <v>33</v>
      </c>
      <c r="C67" s="71" t="s">
        <v>79</v>
      </c>
      <c r="D67" s="72">
        <v>0</v>
      </c>
      <c r="E67" s="73">
        <v>0</v>
      </c>
    </row>
    <row r="68" spans="2:5" ht="13.5" thickBot="1">
      <c r="B68" s="41" t="s">
        <v>80</v>
      </c>
      <c r="C68" s="42" t="s">
        <v>81</v>
      </c>
      <c r="D68" s="43">
        <v>0</v>
      </c>
      <c r="E68" s="88">
        <v>0</v>
      </c>
    </row>
    <row r="69" spans="2:5" ht="13.5" thickBot="1">
      <c r="B69" s="41" t="s">
        <v>82</v>
      </c>
      <c r="C69" s="42" t="s">
        <v>83</v>
      </c>
      <c r="D69" s="43">
        <f>E13</f>
        <v>0</v>
      </c>
      <c r="E69" s="55">
        <v>0</v>
      </c>
    </row>
    <row r="70" spans="2:5" ht="13.5" thickBot="1">
      <c r="B70" s="41" t="s">
        <v>84</v>
      </c>
      <c r="C70" s="42" t="s">
        <v>85</v>
      </c>
      <c r="D70" s="43">
        <f>E16</f>
        <v>0</v>
      </c>
      <c r="E70" s="55">
        <v>0</v>
      </c>
    </row>
    <row r="71" spans="2:5">
      <c r="B71" s="41" t="s">
        <v>86</v>
      </c>
      <c r="C71" s="42" t="s">
        <v>87</v>
      </c>
      <c r="D71" s="43">
        <f>D54</f>
        <v>743632.35</v>
      </c>
      <c r="E71" s="74">
        <f>E54</f>
        <v>1</v>
      </c>
    </row>
    <row r="72" spans="2:5">
      <c r="B72" s="44" t="s">
        <v>6</v>
      </c>
      <c r="C72" s="45" t="s">
        <v>88</v>
      </c>
      <c r="D72" s="60">
        <f>D71</f>
        <v>743632.35</v>
      </c>
      <c r="E72" s="61">
        <f>E71</f>
        <v>1</v>
      </c>
    </row>
    <row r="73" spans="2:5">
      <c r="B73" s="44" t="s">
        <v>8</v>
      </c>
      <c r="C73" s="45" t="s">
        <v>89</v>
      </c>
      <c r="D73" s="60">
        <v>0</v>
      </c>
      <c r="E73" s="61">
        <v>0</v>
      </c>
    </row>
    <row r="74" spans="2:5" ht="13.5" thickBot="1">
      <c r="B74" s="46" t="s">
        <v>10</v>
      </c>
      <c r="C74" s="47" t="s">
        <v>90</v>
      </c>
      <c r="D74" s="75">
        <v>0</v>
      </c>
      <c r="E74" s="76">
        <v>0</v>
      </c>
    </row>
    <row r="75" spans="2:5">
      <c r="B75" s="1"/>
      <c r="C75" s="1"/>
      <c r="D75" s="2"/>
      <c r="E75" s="2"/>
    </row>
    <row r="76" spans="2:5">
      <c r="B76" s="1"/>
      <c r="C76" s="1"/>
      <c r="D76" s="2"/>
      <c r="E76" s="2"/>
    </row>
    <row r="77" spans="2:5">
      <c r="B77" s="1"/>
      <c r="C77" s="1"/>
      <c r="D77" s="2"/>
      <c r="E77" s="2"/>
    </row>
    <row r="78" spans="2:5">
      <c r="B78" s="1"/>
      <c r="C78" s="1"/>
      <c r="D78" s="2"/>
      <c r="E78" s="2"/>
    </row>
  </sheetData>
  <mergeCells count="6">
    <mergeCell ref="B20:C20"/>
    <mergeCell ref="B53:C53"/>
    <mergeCell ref="B2:E2"/>
    <mergeCell ref="B3:E3"/>
    <mergeCell ref="B4:E4"/>
    <mergeCell ref="B5:E5"/>
  </mergeCells>
  <phoneticPr fontId="11" type="noConversion"/>
  <pageMargins left="0.6" right="0.75" top="0.55000000000000004" bottom="0.5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142</vt:i4>
      </vt:variant>
      <vt:variant>
        <vt:lpstr>Zakresy nazwane</vt:lpstr>
      </vt:variant>
      <vt:variant>
        <vt:i4>74</vt:i4>
      </vt:variant>
    </vt:vector>
  </HeadingPairs>
  <TitlesOfParts>
    <vt:vector size="216" baseType="lpstr">
      <vt:lpstr>Fundusz Gwarantowany</vt:lpstr>
      <vt:lpstr>Fundusz Stabilnego Wzrostu</vt:lpstr>
      <vt:lpstr>Fundusz Dynamiczny</vt:lpstr>
      <vt:lpstr>Fundusz Obligacji Plus</vt:lpstr>
      <vt:lpstr>Fundusz Aktywnej Alokacji</vt:lpstr>
      <vt:lpstr>Fundusz Akcji Plus</vt:lpstr>
      <vt:lpstr>Fundusz Akcji Małych i Ś.Spółek</vt:lpstr>
      <vt:lpstr>Fundusz Selektywny</vt:lpstr>
      <vt:lpstr>Fundusz Polskich Obl. Skarb.</vt:lpstr>
      <vt:lpstr>Fundusz Pieniężny</vt:lpstr>
      <vt:lpstr>Fundusz Total Return</vt:lpstr>
      <vt:lpstr>Fundusz Akcji Glob.</vt:lpstr>
      <vt:lpstr>Fundusz Obligacji Glob.</vt:lpstr>
      <vt:lpstr>Fundusz Energet.</vt:lpstr>
      <vt:lpstr>Portfel Aktywnej Alokacji </vt:lpstr>
      <vt:lpstr>Portfel Dynamiczny </vt:lpstr>
      <vt:lpstr>Portfel Stabilnego Wzrostu</vt:lpstr>
      <vt:lpstr>Portfel ARR</vt:lpstr>
      <vt:lpstr>Portfel ARW</vt:lpstr>
      <vt:lpstr>Portfel OZ</vt:lpstr>
      <vt:lpstr>Fundusz Konserwatywny</vt:lpstr>
      <vt:lpstr>Fundusz Zrównoważony</vt:lpstr>
      <vt:lpstr>Fundusz Aktywny</vt:lpstr>
      <vt:lpstr>Fundusz Międzynarodowy</vt:lpstr>
      <vt:lpstr>Fundusz Azjatycki</vt:lpstr>
      <vt:lpstr>INDEKS1</vt:lpstr>
      <vt:lpstr>INDEKS2</vt:lpstr>
      <vt:lpstr>Allianz Akcji </vt:lpstr>
      <vt:lpstr>Allianz Akcji Plus</vt:lpstr>
      <vt:lpstr>Allianz Aktywnej Alokacji</vt:lpstr>
      <vt:lpstr>Allianz Akcji Małych i Ś.Spółek</vt:lpstr>
      <vt:lpstr>Allianz Obligacji Plus</vt:lpstr>
      <vt:lpstr>Allianz Selektywny</vt:lpstr>
      <vt:lpstr>Allianz Stabilnego Wzrostu</vt:lpstr>
      <vt:lpstr>Allianz Pieniężny</vt:lpstr>
      <vt:lpstr>Allianz Polskich Obl.Sk.</vt:lpstr>
      <vt:lpstr>Allianz Energetyczny</vt:lpstr>
      <vt:lpstr>Altus ASZD</vt:lpstr>
      <vt:lpstr>Aviva NT</vt:lpstr>
      <vt:lpstr>Aviva Dł.Pap.Korp.</vt:lpstr>
      <vt:lpstr>Aviva Obligacji Dyn.</vt:lpstr>
      <vt:lpstr>Aviva PA</vt:lpstr>
      <vt:lpstr>Investor Akcji</vt:lpstr>
      <vt:lpstr>Investor Akcji Dużych Spółek</vt:lpstr>
      <vt:lpstr>Investor Gold</vt:lpstr>
      <vt:lpstr>Investor TOP 25 Małych Spółek</vt:lpstr>
      <vt:lpstr>Investor Zrównoważony Rynków W.</vt:lpstr>
      <vt:lpstr>Investor Ameryka Łacińska</vt:lpstr>
      <vt:lpstr>Investor BRIC</vt:lpstr>
      <vt:lpstr>Investor Indie i Chiny</vt:lpstr>
      <vt:lpstr>Investor Turcja</vt:lpstr>
      <vt:lpstr>Investor Zrównoważony</vt:lpstr>
      <vt:lpstr>ING Akcji</vt:lpstr>
      <vt:lpstr>ING D</vt:lpstr>
      <vt:lpstr>ING Globalnych Możliwości</vt:lpstr>
      <vt:lpstr>ING Obligacji </vt:lpstr>
      <vt:lpstr>ING Selektywny</vt:lpstr>
      <vt:lpstr>ING Sp.Dyw.USA</vt:lpstr>
      <vt:lpstr>ING Środk. Sektora Finans.</vt:lpstr>
      <vt:lpstr>ING Środ. Euro. Bud. i Nier.</vt:lpstr>
      <vt:lpstr>ING Glob. Długu Korp.</vt:lpstr>
      <vt:lpstr>ING Glob. Sp.Dyw.</vt:lpstr>
      <vt:lpstr>ING Eur. Sp.Dyw.</vt:lpstr>
      <vt:lpstr>ING J</vt:lpstr>
      <vt:lpstr>ING ORW</vt:lpstr>
      <vt:lpstr>ING NA</vt:lpstr>
      <vt:lpstr>Legg Mason Akcji </vt:lpstr>
      <vt:lpstr>Legg Mason Obligacji</vt:lpstr>
      <vt:lpstr>Legg Mason Pieniężny </vt:lpstr>
      <vt:lpstr>Legg Mason  Strateg FIO</vt:lpstr>
      <vt:lpstr>Noble FM</vt:lpstr>
      <vt:lpstr>Noble AMISS</vt:lpstr>
      <vt:lpstr>Noble GR</vt:lpstr>
      <vt:lpstr>Pioneer AP</vt:lpstr>
      <vt:lpstr>Pioneer ARW</vt:lpstr>
      <vt:lpstr>Pioneer DS</vt:lpstr>
      <vt:lpstr>Pioneer OS</vt:lpstr>
      <vt:lpstr>Pioneer Surowców i Energii</vt:lpstr>
      <vt:lpstr>Pioneer Obligacji Plus</vt:lpstr>
      <vt:lpstr>Pioneer Pieniężny</vt:lpstr>
      <vt:lpstr>Pioneer P+</vt:lpstr>
      <vt:lpstr>Pioneer Stab.Inwest.</vt:lpstr>
      <vt:lpstr>PKO Akcji Nowa Europa</vt:lpstr>
      <vt:lpstr>PKO Obligacji Długoterminowych</vt:lpstr>
      <vt:lpstr>PKO Stabilnego Wzrostu Plus</vt:lpstr>
      <vt:lpstr>PKO Zrównoważony Plus</vt:lpstr>
      <vt:lpstr>PZU AK</vt:lpstr>
      <vt:lpstr>PZU AMiŚS</vt:lpstr>
      <vt:lpstr>PZU ARR</vt:lpstr>
      <vt:lpstr>PZU EME</vt:lpstr>
      <vt:lpstr>PZU Zrówn.</vt:lpstr>
      <vt:lpstr>Skarbiec K</vt:lpstr>
      <vt:lpstr>Skarbiec L</vt:lpstr>
      <vt:lpstr>Skarbiec SW</vt:lpstr>
      <vt:lpstr>UniKorona Akcje</vt:lpstr>
      <vt:lpstr>UniAkcje Małych i Śr. Spółek</vt:lpstr>
      <vt:lpstr>UniAkcje Nowa Europa</vt:lpstr>
      <vt:lpstr>UniStabilny Wzrost</vt:lpstr>
      <vt:lpstr>UniKorona Pieniężny</vt:lpstr>
      <vt:lpstr>UniKorona Zrównoważony</vt:lpstr>
      <vt:lpstr>UniKorona Obligacje</vt:lpstr>
      <vt:lpstr>UniObligacje Nowa Europa</vt:lpstr>
      <vt:lpstr>UniAkcje Wzrostu</vt:lpstr>
      <vt:lpstr>UniLokata</vt:lpstr>
      <vt:lpstr>Schroder ISF EE</vt:lpstr>
      <vt:lpstr>Schroder ISF FME</vt:lpstr>
      <vt:lpstr>Schroder ISF GDG</vt:lpstr>
      <vt:lpstr>Schroder ISF GHIB</vt:lpstr>
      <vt:lpstr>Schroder ISF ACB</vt:lpstr>
      <vt:lpstr>Schroder ISF EMDAR</vt:lpstr>
      <vt:lpstr>Franklin USO</vt:lpstr>
      <vt:lpstr>Franklin GFS</vt:lpstr>
      <vt:lpstr>Franklin NR</vt:lpstr>
      <vt:lpstr>Franklin EDF</vt:lpstr>
      <vt:lpstr>JPM EMO</vt:lpstr>
      <vt:lpstr>JPM GH 234</vt:lpstr>
      <vt:lpstr>Templeton GB</vt:lpstr>
      <vt:lpstr>Templeton GTR</vt:lpstr>
      <vt:lpstr>Templeton AG</vt:lpstr>
      <vt:lpstr>Templeton BRIC</vt:lpstr>
      <vt:lpstr>Millenium Master I</vt:lpstr>
      <vt:lpstr>Millenium Master II</vt:lpstr>
      <vt:lpstr>Millenium Master III</vt:lpstr>
      <vt:lpstr>Millenium Master IV</vt:lpstr>
      <vt:lpstr>Millenium Master V</vt:lpstr>
      <vt:lpstr>Millenium Master VI</vt:lpstr>
      <vt:lpstr>Millenium Master VII</vt:lpstr>
      <vt:lpstr>Aktywny - Surowce i Nowe Gosp.</vt:lpstr>
      <vt:lpstr>Zabezpieczony - Dalekiego Wsch.</vt:lpstr>
      <vt:lpstr>Zabezpieczony - Rynku Polskiego</vt:lpstr>
      <vt:lpstr>Zabezpieczony - Europy Wsch.</vt:lpstr>
      <vt:lpstr>Strategii Multiobligacyjnych</vt:lpstr>
      <vt:lpstr>Quercus A</vt:lpstr>
      <vt:lpstr>Quercus G</vt:lpstr>
      <vt:lpstr>Quercus Sh</vt:lpstr>
      <vt:lpstr>Quercus St</vt:lpstr>
      <vt:lpstr>Quercus OK</vt:lpstr>
      <vt:lpstr>Quercus LEV</vt:lpstr>
      <vt:lpstr>Quercus R</vt:lpstr>
      <vt:lpstr>Quercus SEL</vt:lpstr>
      <vt:lpstr>Quercus T</vt:lpstr>
      <vt:lpstr>dodatkowedane</vt:lpstr>
      <vt:lpstr>'Aktywny - Surowce i Nowe Gosp.'!Obszar_wydruku</vt:lpstr>
      <vt:lpstr>'Allianz Stabilnego Wzrostu'!Obszar_wydruku</vt:lpstr>
      <vt:lpstr>'Altus ASZD'!Obszar_wydruku</vt:lpstr>
      <vt:lpstr>'Aviva Dł.Pap.Korp.'!Obszar_wydruku</vt:lpstr>
      <vt:lpstr>'Aviva NT'!Obszar_wydruku</vt:lpstr>
      <vt:lpstr>'Aviva Obligacji Dyn.'!Obszar_wydruku</vt:lpstr>
      <vt:lpstr>'Aviva PA'!Obszar_wydruku</vt:lpstr>
      <vt:lpstr>'Franklin GFS'!Obszar_wydruku</vt:lpstr>
      <vt:lpstr>'Franklin USO'!Obszar_wydruku</vt:lpstr>
      <vt:lpstr>'Fundusz Akcji Glob.'!Obszar_wydruku</vt:lpstr>
      <vt:lpstr>'Fundusz Akcji Małych i Ś.Spółek'!Obszar_wydruku</vt:lpstr>
      <vt:lpstr>'Fundusz Akcji Plus'!Obszar_wydruku</vt:lpstr>
      <vt:lpstr>'Fundusz Aktywnej Alokacji'!Obszar_wydruku</vt:lpstr>
      <vt:lpstr>'Fundusz Aktywny'!Obszar_wydruku</vt:lpstr>
      <vt:lpstr>'Fundusz Azjatycki'!Obszar_wydruku</vt:lpstr>
      <vt:lpstr>'Fundusz Dynamiczny'!Obszar_wydruku</vt:lpstr>
      <vt:lpstr>'Fundusz Energet.'!Obszar_wydruku</vt:lpstr>
      <vt:lpstr>'Fundusz Gwarantowany'!Obszar_wydruku</vt:lpstr>
      <vt:lpstr>'Fundusz Konserwatywny'!Obszar_wydruku</vt:lpstr>
      <vt:lpstr>'Fundusz Międzynarodowy'!Obszar_wydruku</vt:lpstr>
      <vt:lpstr>'Fundusz Obligacji Glob.'!Obszar_wydruku</vt:lpstr>
      <vt:lpstr>'Fundusz Obligacji Plus'!Obszar_wydruku</vt:lpstr>
      <vt:lpstr>'Fundusz Pieniężny'!Obszar_wydruku</vt:lpstr>
      <vt:lpstr>'Fundusz Polskich Obl. Skarb.'!Obszar_wydruku</vt:lpstr>
      <vt:lpstr>'Fundusz Selektywny'!Obszar_wydruku</vt:lpstr>
      <vt:lpstr>'Fundusz Stabilnego Wzrostu'!Obszar_wydruku</vt:lpstr>
      <vt:lpstr>'Fundusz Total Return'!Obszar_wydruku</vt:lpstr>
      <vt:lpstr>'Fundusz Zrównoważony'!Obszar_wydruku</vt:lpstr>
      <vt:lpstr>INDEKS1!Obszar_wydruku</vt:lpstr>
      <vt:lpstr>INDEKS2!Obszar_wydruku</vt:lpstr>
      <vt:lpstr>'ING D'!Obszar_wydruku</vt:lpstr>
      <vt:lpstr>'ING Eur. Sp.Dyw.'!Obszar_wydruku</vt:lpstr>
      <vt:lpstr>'ING Glob. Długu Korp.'!Obszar_wydruku</vt:lpstr>
      <vt:lpstr>'ING Glob. Sp.Dyw.'!Obszar_wydruku</vt:lpstr>
      <vt:lpstr>'ING Sp.Dyw.USA'!Obszar_wydruku</vt:lpstr>
      <vt:lpstr>'Investor Akcji'!Obszar_wydruku</vt:lpstr>
      <vt:lpstr>'Investor Turcja'!Obszar_wydruku</vt:lpstr>
      <vt:lpstr>'Investor Zrównoważony'!Obszar_wydruku</vt:lpstr>
      <vt:lpstr>'Noble FM'!Obszar_wydruku</vt:lpstr>
      <vt:lpstr>'Pioneer AP'!Obszar_wydruku</vt:lpstr>
      <vt:lpstr>'Pioneer ARW'!Obszar_wydruku</vt:lpstr>
      <vt:lpstr>'Pioneer DS'!Obszar_wydruku</vt:lpstr>
      <vt:lpstr>'Pioneer Obligacji Plus'!Obszar_wydruku</vt:lpstr>
      <vt:lpstr>'Pioneer OS'!Obszar_wydruku</vt:lpstr>
      <vt:lpstr>'Pioneer P+'!Obszar_wydruku</vt:lpstr>
      <vt:lpstr>'Pioneer Pieniężny'!Obszar_wydruku</vt:lpstr>
      <vt:lpstr>'Pioneer Stab.Inwest.'!Obszar_wydruku</vt:lpstr>
      <vt:lpstr>'Portfel Aktywnej Alokacji '!Obszar_wydruku</vt:lpstr>
      <vt:lpstr>'Portfel ARR'!Obszar_wydruku</vt:lpstr>
      <vt:lpstr>'Portfel ARW'!Obszar_wydruku</vt:lpstr>
      <vt:lpstr>'Portfel Dynamiczny '!Obszar_wydruku</vt:lpstr>
      <vt:lpstr>'Portfel OZ'!Obszar_wydruku</vt:lpstr>
      <vt:lpstr>'Portfel Stabilnego Wzrostu'!Obszar_wydruku</vt:lpstr>
      <vt:lpstr>'PZU AK'!Obszar_wydruku</vt:lpstr>
      <vt:lpstr>'PZU AMiŚS'!Obszar_wydruku</vt:lpstr>
      <vt:lpstr>'PZU ARR'!Obszar_wydruku</vt:lpstr>
      <vt:lpstr>'PZU EME'!Obszar_wydruku</vt:lpstr>
      <vt:lpstr>'PZU Zrówn.'!Obszar_wydruku</vt:lpstr>
      <vt:lpstr>'Quercus A'!Obszar_wydruku</vt:lpstr>
      <vt:lpstr>'Quercus G'!Obszar_wydruku</vt:lpstr>
      <vt:lpstr>'Quercus OK'!Obszar_wydruku</vt:lpstr>
      <vt:lpstr>'Quercus Sh'!Obszar_wydruku</vt:lpstr>
      <vt:lpstr>'Quercus St'!Obszar_wydruku</vt:lpstr>
      <vt:lpstr>'Schroder ISF EE'!Obszar_wydruku</vt:lpstr>
      <vt:lpstr>'Schroder ISF FME'!Obszar_wydruku</vt:lpstr>
      <vt:lpstr>'Schroder ISF GDG'!Obszar_wydruku</vt:lpstr>
      <vt:lpstr>'Schroder ISF GHIB'!Obszar_wydruku</vt:lpstr>
      <vt:lpstr>'Skarbiec K'!Obszar_wydruku</vt:lpstr>
      <vt:lpstr>'Templeton GB'!Obszar_wydruku</vt:lpstr>
      <vt:lpstr>'Templeton GTR'!Obszar_wydruku</vt:lpstr>
      <vt:lpstr>'UniKorona Akcje'!Obszar_wydruku</vt:lpstr>
      <vt:lpstr>UniLokata!Obszar_wydruku</vt:lpstr>
      <vt:lpstr>'Zabezpieczony - Dalekiego Wsch.'!Obszar_wydruku</vt:lpstr>
      <vt:lpstr>'Zabezpieczony - Rynku Polskiego'!Obszar_wydruku</vt:lpstr>
    </vt:vector>
  </TitlesOfParts>
  <Company>Allianz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pprzeborowski</dc:creator>
  <cp:lastModifiedBy>mmaszner</cp:lastModifiedBy>
  <cp:lastPrinted>2015-02-02T16:54:01Z</cp:lastPrinted>
  <dcterms:created xsi:type="dcterms:W3CDTF">2012-07-31T14:09:53Z</dcterms:created>
  <dcterms:modified xsi:type="dcterms:W3CDTF">2015-02-09T12:50:58Z</dcterms:modified>
</cp:coreProperties>
</file>