
<file path=[Content_Types].xml><?xml version="1.0" encoding="utf-8"?>
<Types xmlns="http://schemas.openxmlformats.org/package/2006/content-types">
  <Override PartName="/xl/worksheets/sheet24.xml" ContentType="application/vnd.openxmlformats-officedocument.spreadsheetml.worksheet+xml"/>
  <Override PartName="/xl/worksheets/sheet35.xml" ContentType="application/vnd.openxmlformats-officedocument.spreadsheetml.worksheet+xml"/>
  <Override PartName="/xl/worksheets/sheet53.xml" ContentType="application/vnd.openxmlformats-officedocument.spreadsheetml.worksheet+xml"/>
  <Override PartName="/xl/worksheets/sheet71.xml" ContentType="application/vnd.openxmlformats-officedocument.spreadsheetml.worksheet+xml"/>
  <Override PartName="/xl/worksheets/sheet82.xml" ContentType="application/vnd.openxmlformats-officedocument.spreadsheetml.worksheet+xml"/>
  <Override PartName="/xl/worksheets/sheet13.xml" ContentType="application/vnd.openxmlformats-officedocument.spreadsheetml.worksheet+xml"/>
  <Override PartName="/xl/worksheets/sheet42.xml" ContentType="application/vnd.openxmlformats-officedocument.spreadsheetml.worksheet+xml"/>
  <Override PartName="/xl/worksheets/sheet60.xml" ContentType="application/vnd.openxmlformats-officedocument.spreadsheetml.worksheet+xml"/>
  <Override PartName="/xl/styles.xml" ContentType="application/vnd.openxmlformats-officedocument.spreadsheetml.styles+xml"/>
  <Override PartName="/xl/worksheets/sheet7.xml" ContentType="application/vnd.openxmlformats-officedocument.spreadsheetml.worksheet+xml"/>
  <Override PartName="/xl/worksheets/sheet20.xml" ContentType="application/vnd.openxmlformats-officedocument.spreadsheetml.worksheet+xml"/>
  <Override PartName="/xl/worksheets/sheet31.xml" ContentType="application/vnd.openxmlformats-officedocument.spreadsheetml.worksheet+xml"/>
  <Override PartName="/xl/worksheets/sheet139.xml" ContentType="application/vnd.openxmlformats-officedocument.spreadsheetml.worksheet+xml"/>
  <Override PartName="/xl/worksheets/sheet168.xml" ContentType="application/vnd.openxmlformats-officedocument.spreadsheetml.worksheet+xml"/>
  <Default Extension="xml" ContentType="application/xml"/>
  <Override PartName="/xl/worksheets/sheet128.xml" ContentType="application/vnd.openxmlformats-officedocument.spreadsheetml.worksheet+xml"/>
  <Override PartName="/xl/worksheets/sheet157.xml" ContentType="application/vnd.openxmlformats-officedocument.spreadsheetml.worksheet+xml"/>
  <Override PartName="/xl/worksheets/sheet3.xml" ContentType="application/vnd.openxmlformats-officedocument.spreadsheetml.worksheet+xml"/>
  <Override PartName="/xl/worksheets/sheet98.xml" ContentType="application/vnd.openxmlformats-officedocument.spreadsheetml.worksheet+xml"/>
  <Override PartName="/xl/worksheets/sheet117.xml" ContentType="application/vnd.openxmlformats-officedocument.spreadsheetml.worksheet+xml"/>
  <Override PartName="/xl/worksheets/sheet135.xml" ContentType="application/vnd.openxmlformats-officedocument.spreadsheetml.worksheet+xml"/>
  <Override PartName="/xl/worksheets/sheet146.xml" ContentType="application/vnd.openxmlformats-officedocument.spreadsheetml.worksheet+xml"/>
  <Override PartName="/xl/worksheets/sheet164.xml" ContentType="application/vnd.openxmlformats-officedocument.spreadsheetml.worksheet+xml"/>
  <Override PartName="/xl/worksheets/sheet69.xml" ContentType="application/vnd.openxmlformats-officedocument.spreadsheetml.worksheet+xml"/>
  <Override PartName="/xl/worksheets/sheet87.xml" ContentType="application/vnd.openxmlformats-officedocument.spreadsheetml.worksheet+xml"/>
  <Override PartName="/xl/worksheets/sheet106.xml" ContentType="application/vnd.openxmlformats-officedocument.spreadsheetml.worksheet+xml"/>
  <Override PartName="/xl/worksheets/sheet124.xml" ContentType="application/vnd.openxmlformats-officedocument.spreadsheetml.worksheet+xml"/>
  <Override PartName="/xl/worksheets/sheet153.xml" ContentType="application/vnd.openxmlformats-officedocument.spreadsheetml.worksheet+xml"/>
  <Override PartName="/xl/worksheets/sheet171.xml" ContentType="application/vnd.openxmlformats-officedocument.spreadsheetml.worksheet+xml"/>
  <Override PartName="/xl/worksheets/sheet29.xml" ContentType="application/vnd.openxmlformats-officedocument.spreadsheetml.worksheet+xml"/>
  <Override PartName="/xl/worksheets/sheet47.xml" ContentType="application/vnd.openxmlformats-officedocument.spreadsheetml.worksheet+xml"/>
  <Override PartName="/xl/worksheets/sheet58.xml" ContentType="application/vnd.openxmlformats-officedocument.spreadsheetml.worksheet+xml"/>
  <Override PartName="/xl/worksheets/sheet76.xml" ContentType="application/vnd.openxmlformats-officedocument.spreadsheetml.worksheet+xml"/>
  <Override PartName="/xl/worksheets/sheet94.xml" ContentType="application/vnd.openxmlformats-officedocument.spreadsheetml.worksheet+xml"/>
  <Override PartName="/xl/worksheets/sheet113.xml" ContentType="application/vnd.openxmlformats-officedocument.spreadsheetml.worksheet+xml"/>
  <Override PartName="/xl/worksheets/sheet131.xml" ContentType="application/vnd.openxmlformats-officedocument.spreadsheetml.worksheet+xml"/>
  <Override PartName="/xl/worksheets/sheet142.xml" ContentType="application/vnd.openxmlformats-officedocument.spreadsheetml.worksheet+xml"/>
  <Override PartName="/xl/worksheets/sheet160.xml" ContentType="application/vnd.openxmlformats-officedocument.spreadsheetml.worksheet+xml"/>
  <Override PartName="/xl/sharedStrings.xml" ContentType="application/vnd.openxmlformats-officedocument.spreadsheetml.sharedStrings+xml"/>
  <Override PartName="/xl/worksheets/sheet18.xml" ContentType="application/vnd.openxmlformats-officedocument.spreadsheetml.worksheet+xml"/>
  <Override PartName="/xl/worksheets/sheet36.xml" ContentType="application/vnd.openxmlformats-officedocument.spreadsheetml.worksheet+xml"/>
  <Override PartName="/xl/worksheets/sheet54.xml" ContentType="application/vnd.openxmlformats-officedocument.spreadsheetml.worksheet+xml"/>
  <Override PartName="/xl/worksheets/sheet65.xml" ContentType="application/vnd.openxmlformats-officedocument.spreadsheetml.worksheet+xml"/>
  <Override PartName="/xl/worksheets/sheet83.xml" ContentType="application/vnd.openxmlformats-officedocument.spreadsheetml.worksheet+xml"/>
  <Override PartName="/xl/worksheets/sheet102.xml" ContentType="application/vnd.openxmlformats-officedocument.spreadsheetml.worksheet+xml"/>
  <Override PartName="/xl/worksheets/sheet120.xml" ContentType="application/vnd.openxmlformats-officedocument.spreadsheetml.worksheet+xml"/>
  <Override PartName="/xl/worksheets/sheet25.xml" ContentType="application/vnd.openxmlformats-officedocument.spreadsheetml.worksheet+xml"/>
  <Override PartName="/xl/worksheets/sheet43.xml" ContentType="application/vnd.openxmlformats-officedocument.spreadsheetml.worksheet+xml"/>
  <Override PartName="/xl/worksheets/sheet72.xml" ContentType="application/vnd.openxmlformats-officedocument.spreadsheetml.worksheet+xml"/>
  <Override PartName="/xl/worksheets/sheet90.xml" ContentType="application/vnd.openxmlformats-officedocument.spreadsheetml.worksheet+xml"/>
  <Default Extension="bin" ContentType="application/vnd.openxmlformats-officedocument.spreadsheetml.printerSettings"/>
  <Override PartName="/xl/worksheets/sheet14.xml" ContentType="application/vnd.openxmlformats-officedocument.spreadsheetml.worksheet+xml"/>
  <Override PartName="/xl/worksheets/sheet32.xml" ContentType="application/vnd.openxmlformats-officedocument.spreadsheetml.worksheet+xml"/>
  <Override PartName="/xl/worksheets/sheet50.xml" ContentType="application/vnd.openxmlformats-officedocument.spreadsheetml.worksheet+xml"/>
  <Override PartName="/xl/worksheets/sheet61.xml" ContentType="application/vnd.openxmlformats-officedocument.spreadsheetml.worksheet+xml"/>
  <Override PartName="/xl/worksheets/sheet8.xml" ContentType="application/vnd.openxmlformats-officedocument.spreadsheetml.worksheet+xml"/>
  <Override PartName="/xl/worksheets/sheet21.xml" ContentType="application/vnd.openxmlformats-officedocument.spreadsheetml.worksheet+xml"/>
  <Override PartName="/xl/worksheets/sheet158.xml" ContentType="application/vnd.openxmlformats-officedocument.spreadsheetml.worksheet+xml"/>
  <Override PartName="/xl/worksheets/sheet169.xml" ContentType="application/vnd.openxmlformats-officedocument.spreadsheetml.worksheet+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10.xml" ContentType="application/vnd.openxmlformats-officedocument.spreadsheetml.worksheet+xml"/>
  <Override PartName="/xl/worksheets/sheet129.xml" ContentType="application/vnd.openxmlformats-officedocument.spreadsheetml.worksheet+xml"/>
  <Override PartName="/xl/worksheets/sheet147.xml" ContentType="application/vnd.openxmlformats-officedocument.spreadsheetml.worksheet+xml"/>
  <Override PartName="/docProps/app.xml" ContentType="application/vnd.openxmlformats-officedocument.extended-properties+xml"/>
  <Override PartName="/xl/worksheets/sheet99.xml" ContentType="application/vnd.openxmlformats-officedocument.spreadsheetml.worksheet+xml"/>
  <Override PartName="/xl/worksheets/sheet107.xml" ContentType="application/vnd.openxmlformats-officedocument.spreadsheetml.worksheet+xml"/>
  <Override PartName="/xl/worksheets/sheet118.xml" ContentType="application/vnd.openxmlformats-officedocument.spreadsheetml.worksheet+xml"/>
  <Override PartName="/xl/worksheets/sheet136.xml" ContentType="application/vnd.openxmlformats-officedocument.spreadsheetml.worksheet+xml"/>
  <Override PartName="/xl/worksheets/sheet154.xml" ContentType="application/vnd.openxmlformats-officedocument.spreadsheetml.worksheet+xml"/>
  <Override PartName="/xl/worksheets/sheet165.xml" ContentType="application/vnd.openxmlformats-officedocument.spreadsheetml.worksheet+xml"/>
  <Override PartName="/xl/worksheets/sheet59.xml" ContentType="application/vnd.openxmlformats-officedocument.spreadsheetml.worksheet+xml"/>
  <Override PartName="/xl/worksheets/sheet77.xml" ContentType="application/vnd.openxmlformats-officedocument.spreadsheetml.worksheet+xml"/>
  <Override PartName="/xl/worksheets/sheet88.xml" ContentType="application/vnd.openxmlformats-officedocument.spreadsheetml.worksheet+xml"/>
  <Override PartName="/xl/worksheets/sheet114.xml" ContentType="application/vnd.openxmlformats-officedocument.spreadsheetml.worksheet+xml"/>
  <Override PartName="/xl/worksheets/sheet125.xml" ContentType="application/vnd.openxmlformats-officedocument.spreadsheetml.worksheet+xml"/>
  <Override PartName="/xl/worksheets/sheet143.xml" ContentType="application/vnd.openxmlformats-officedocument.spreadsheetml.worksheet+xml"/>
  <Override PartName="/xl/worksheets/sheet161.xml" ContentType="application/vnd.openxmlformats-officedocument.spreadsheetml.worksheet+xml"/>
  <Override PartName="/xl/worksheets/sheet172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worksheets/sheet48.xml" ContentType="application/vnd.openxmlformats-officedocument.spreadsheetml.worksheet+xml"/>
  <Override PartName="/xl/worksheets/sheet66.xml" ContentType="application/vnd.openxmlformats-officedocument.spreadsheetml.worksheet+xml"/>
  <Override PartName="/xl/worksheets/sheet95.xml" ContentType="application/vnd.openxmlformats-officedocument.spreadsheetml.worksheet+xml"/>
  <Override PartName="/xl/worksheets/sheet103.xml" ContentType="application/vnd.openxmlformats-officedocument.spreadsheetml.worksheet+xml"/>
  <Override PartName="/xl/worksheets/sheet132.xml" ContentType="application/vnd.openxmlformats-officedocument.spreadsheetml.worksheet+xml"/>
  <Override PartName="/xl/worksheets/sheet150.xml" ContentType="application/vnd.openxmlformats-officedocument.spreadsheetml.worksheet+xml"/>
  <Override PartName="/xl/worksheets/sheet17.xml" ContentType="application/vnd.openxmlformats-officedocument.spreadsheetml.worksheet+xml"/>
  <Override PartName="/xl/worksheets/sheet26.xml" ContentType="application/vnd.openxmlformats-officedocument.spreadsheetml.worksheet+xml"/>
  <Override PartName="/xl/worksheets/sheet37.xml" ContentType="application/vnd.openxmlformats-officedocument.spreadsheetml.worksheet+xml"/>
  <Override PartName="/xl/worksheets/sheet46.xml" ContentType="application/vnd.openxmlformats-officedocument.spreadsheetml.worksheet+xml"/>
  <Override PartName="/xl/worksheets/sheet55.xml" ContentType="application/vnd.openxmlformats-officedocument.spreadsheetml.worksheet+xml"/>
  <Override PartName="/xl/worksheets/sheet64.xml" ContentType="application/vnd.openxmlformats-officedocument.spreadsheetml.worksheet+xml"/>
  <Override PartName="/xl/worksheets/sheet73.xml" ContentType="application/vnd.openxmlformats-officedocument.spreadsheetml.worksheet+xml"/>
  <Override PartName="/xl/worksheets/sheet84.xml" ContentType="application/vnd.openxmlformats-officedocument.spreadsheetml.worksheet+xml"/>
  <Override PartName="/xl/worksheets/sheet93.xml" ContentType="application/vnd.openxmlformats-officedocument.spreadsheetml.worksheet+xml"/>
  <Override PartName="/xl/worksheets/sheet101.xml" ContentType="application/vnd.openxmlformats-officedocument.spreadsheetml.worksheet+xml"/>
  <Override PartName="/xl/worksheets/sheet110.xml" ContentType="application/vnd.openxmlformats-officedocument.spreadsheetml.worksheet+xml"/>
  <Override PartName="/xl/worksheets/sheet121.xml" ContentType="application/vnd.openxmlformats-officedocument.spreadsheetml.worksheet+xml"/>
  <Override PartName="/xl/worksheets/sheet130.xml" ContentType="application/vnd.openxmlformats-officedocument.spreadsheetml.worksheet+xml"/>
  <Override PartName="/docProps/core.xml" ContentType="application/vnd.openxmlformats-package.core-properties+xml"/>
  <Override PartName="/xl/worksheets/sheet15.xml" ContentType="application/vnd.openxmlformats-officedocument.spreadsheetml.worksheet+xml"/>
  <Override PartName="/xl/worksheets/sheet44.xml" ContentType="application/vnd.openxmlformats-officedocument.spreadsheetml.worksheet+xml"/>
  <Override PartName="/xl/worksheets/sheet62.xml" ContentType="application/vnd.openxmlformats-officedocument.spreadsheetml.worksheet+xml"/>
  <Override PartName="/xl/worksheets/sheet91.xml" ContentType="application/vnd.openxmlformats-officedocument.spreadsheetml.worksheet+xml"/>
  <Override PartName="/xl/worksheets/sheet9.xml" ContentType="application/vnd.openxmlformats-officedocument.spreadsheetml.worksheet+xml"/>
  <Override PartName="/xl/worksheets/sheet22.xml" ContentType="application/vnd.openxmlformats-officedocument.spreadsheetml.worksheet+xml"/>
  <Override PartName="/xl/worksheets/sheet33.xml" ContentType="application/vnd.openxmlformats-officedocument.spreadsheetml.worksheet+xml"/>
  <Override PartName="/xl/worksheets/sheet51.xml" ContentType="application/vnd.openxmlformats-officedocument.spreadsheetml.worksheet+xml"/>
  <Override PartName="/xl/worksheets/sheet80.xml" ContentType="application/vnd.openxmlformats-officedocument.spreadsheetml.worksheet+xml"/>
  <Override PartName="/xl/theme/theme1.xml" ContentType="application/vnd.openxmlformats-officedocument.theme+xml"/>
  <Override PartName="/xl/worksheets/sheet11.xml" ContentType="application/vnd.openxmlformats-officedocument.spreadsheetml.worksheet+xml"/>
  <Override PartName="/xl/worksheets/sheet40.xml" ContentType="application/vnd.openxmlformats-officedocument.spreadsheetml.worksheet+xml"/>
  <Override PartName="/xl/worksheets/sheet159.xml" ContentType="application/vnd.openxmlformats-officedocument.spreadsheetml.worksheet+xml"/>
  <Default Extension="rels" ContentType="application/vnd.openxmlformats-package.relationships+xml"/>
  <Override PartName="/xl/worksheets/sheet5.xml" ContentType="application/vnd.openxmlformats-officedocument.spreadsheetml.worksheet+xml"/>
  <Override PartName="/xl/worksheets/sheet119.xml" ContentType="application/vnd.openxmlformats-officedocument.spreadsheetml.worksheet+xml"/>
  <Override PartName="/xl/worksheets/sheet137.xml" ContentType="application/vnd.openxmlformats-officedocument.spreadsheetml.worksheet+xml"/>
  <Override PartName="/xl/worksheets/sheet148.xml" ContentType="application/vnd.openxmlformats-officedocument.spreadsheetml.worksheet+xml"/>
  <Override PartName="/xl/worksheets/sheet166.xml" ContentType="application/vnd.openxmlformats-officedocument.spreadsheetml.worksheet+xml"/>
  <Override PartName="/xl/worksheets/sheet89.xml" ContentType="application/vnd.openxmlformats-officedocument.spreadsheetml.worksheet+xml"/>
  <Override PartName="/xl/worksheets/sheet108.xml" ContentType="application/vnd.openxmlformats-officedocument.spreadsheetml.worksheet+xml"/>
  <Override PartName="/xl/worksheets/sheet126.xml" ContentType="application/vnd.openxmlformats-officedocument.spreadsheetml.worksheet+xml"/>
  <Override PartName="/xl/worksheets/sheet155.xml" ContentType="application/vnd.openxmlformats-officedocument.spreadsheetml.worksheet+xml"/>
  <Override PartName="/xl/worksheets/sheet173.xml" ContentType="application/vnd.openxmlformats-officedocument.spreadsheetml.worksheet+xml"/>
  <Override PartName="/xl/worksheets/sheet1.xml" ContentType="application/vnd.openxmlformats-officedocument.spreadsheetml.worksheet+xml"/>
  <Override PartName="/xl/worksheets/sheet49.xml" ContentType="application/vnd.openxmlformats-officedocument.spreadsheetml.worksheet+xml"/>
  <Override PartName="/xl/worksheets/sheet78.xml" ContentType="application/vnd.openxmlformats-officedocument.spreadsheetml.worksheet+xml"/>
  <Override PartName="/xl/worksheets/sheet96.xml" ContentType="application/vnd.openxmlformats-officedocument.spreadsheetml.worksheet+xml"/>
  <Override PartName="/xl/worksheets/sheet115.xml" ContentType="application/vnd.openxmlformats-officedocument.spreadsheetml.worksheet+xml"/>
  <Override PartName="/xl/worksheets/sheet133.xml" ContentType="application/vnd.openxmlformats-officedocument.spreadsheetml.worksheet+xml"/>
  <Override PartName="/xl/worksheets/sheet144.xml" ContentType="application/vnd.openxmlformats-officedocument.spreadsheetml.worksheet+xml"/>
  <Override PartName="/xl/worksheets/sheet162.xml" ContentType="application/vnd.openxmlformats-officedocument.spreadsheetml.worksheet+xml"/>
  <Override PartName="/xl/worksheets/sheet38.xml" ContentType="application/vnd.openxmlformats-officedocument.spreadsheetml.worksheet+xml"/>
  <Override PartName="/xl/worksheets/sheet67.xml" ContentType="application/vnd.openxmlformats-officedocument.spreadsheetml.worksheet+xml"/>
  <Override PartName="/xl/worksheets/sheet85.xml" ContentType="application/vnd.openxmlformats-officedocument.spreadsheetml.worksheet+xml"/>
  <Override PartName="/xl/worksheets/sheet104.xml" ContentType="application/vnd.openxmlformats-officedocument.spreadsheetml.worksheet+xml"/>
  <Override PartName="/xl/worksheets/sheet122.xml" ContentType="application/vnd.openxmlformats-officedocument.spreadsheetml.worksheet+xml"/>
  <Override PartName="/xl/worksheets/sheet151.xml" ContentType="application/vnd.openxmlformats-officedocument.spreadsheetml.worksheet+xml"/>
  <Override PartName="/xl/worksheets/sheet27.xml" ContentType="application/vnd.openxmlformats-officedocument.spreadsheetml.worksheet+xml"/>
  <Override PartName="/xl/worksheets/sheet45.xml" ContentType="application/vnd.openxmlformats-officedocument.spreadsheetml.worksheet+xml"/>
  <Override PartName="/xl/worksheets/sheet56.xml" ContentType="application/vnd.openxmlformats-officedocument.spreadsheetml.worksheet+xml"/>
  <Override PartName="/xl/worksheets/sheet74.xml" ContentType="application/vnd.openxmlformats-officedocument.spreadsheetml.worksheet+xml"/>
  <Override PartName="/xl/worksheets/sheet92.xml" ContentType="application/vnd.openxmlformats-officedocument.spreadsheetml.worksheet+xml"/>
  <Override PartName="/xl/worksheets/sheet111.xml" ContentType="application/vnd.openxmlformats-officedocument.spreadsheetml.worksheet+xml"/>
  <Override PartName="/xl/worksheets/sheet140.xml" ContentType="application/vnd.openxmlformats-officedocument.spreadsheetml.worksheet+xml"/>
  <Override PartName="/xl/worksheets/sheet16.xml" ContentType="application/vnd.openxmlformats-officedocument.spreadsheetml.worksheet+xml"/>
  <Override PartName="/xl/worksheets/sheet34.xml" ContentType="application/vnd.openxmlformats-officedocument.spreadsheetml.worksheet+xml"/>
  <Override PartName="/xl/worksheets/sheet52.xml" ContentType="application/vnd.openxmlformats-officedocument.spreadsheetml.worksheet+xml"/>
  <Override PartName="/xl/worksheets/sheet63.xml" ContentType="application/vnd.openxmlformats-officedocument.spreadsheetml.worksheet+xml"/>
  <Override PartName="/xl/worksheets/sheet81.xml" ContentType="application/vnd.openxmlformats-officedocument.spreadsheetml.worksheet+xml"/>
  <Override PartName="/xl/worksheets/sheet100.xml" ContentType="application/vnd.openxmlformats-officedocument.spreadsheetml.worksheet+xml"/>
  <Override PartName="/xl/worksheets/sheet23.xml" ContentType="application/vnd.openxmlformats-officedocument.spreadsheetml.worksheet+xml"/>
  <Override PartName="/xl/worksheets/sheet41.xml" ContentType="application/vnd.openxmlformats-officedocument.spreadsheetml.worksheet+xml"/>
  <Override PartName="/xl/worksheets/sheet70.xml" ContentType="application/vnd.openxmlformats-officedocument.spreadsheetml.worksheet+xml"/>
  <Override PartName="/xl/worksheets/sheet6.xml" ContentType="application/vnd.openxmlformats-officedocument.spreadsheetml.worksheet+xml"/>
  <Override PartName="/xl/worksheets/sheet12.xml" ContentType="application/vnd.openxmlformats-officedocument.spreadsheetml.worksheet+xml"/>
  <Override PartName="/xl/worksheets/sheet30.xml" ContentType="application/vnd.openxmlformats-officedocument.spreadsheetml.worksheet+xml"/>
  <Override PartName="/xl/worksheets/sheet149.xml" ContentType="application/vnd.openxmlformats-officedocument.spreadsheetml.worksheet+xml"/>
  <Override PartName="/xl/worksheets/sheet109.xml" ContentType="application/vnd.openxmlformats-officedocument.spreadsheetml.worksheet+xml"/>
  <Override PartName="/xl/worksheets/sheet138.xml" ContentType="application/vnd.openxmlformats-officedocument.spreadsheetml.worksheet+xml"/>
  <Override PartName="/xl/worksheets/sheet156.xml" ContentType="application/vnd.openxmlformats-officedocument.spreadsheetml.worksheet+xml"/>
  <Override PartName="/xl/worksheets/sheet167.xml" ContentType="application/vnd.openxmlformats-officedocument.spreadsheetml.worksheet+xml"/>
  <Override PartName="/xl/worksheets/sheet2.xml" ContentType="application/vnd.openxmlformats-officedocument.spreadsheetml.worksheet+xml"/>
  <Override PartName="/xl/worksheets/sheet116.xml" ContentType="application/vnd.openxmlformats-officedocument.spreadsheetml.worksheet+xml"/>
  <Override PartName="/xl/worksheets/sheet127.xml" ContentType="application/vnd.openxmlformats-officedocument.spreadsheetml.worksheet+xml"/>
  <Override PartName="/xl/worksheets/sheet145.xml" ContentType="application/vnd.openxmlformats-officedocument.spreadsheetml.worksheet+xml"/>
  <Override PartName="/xl/worksheets/sheet68.xml" ContentType="application/vnd.openxmlformats-officedocument.spreadsheetml.worksheet+xml"/>
  <Override PartName="/xl/worksheets/sheet79.xml" ContentType="application/vnd.openxmlformats-officedocument.spreadsheetml.worksheet+xml"/>
  <Override PartName="/xl/worksheets/sheet97.xml" ContentType="application/vnd.openxmlformats-officedocument.spreadsheetml.worksheet+xml"/>
  <Override PartName="/xl/worksheets/sheet105.xml" ContentType="application/vnd.openxmlformats-officedocument.spreadsheetml.worksheet+xml"/>
  <Override PartName="/xl/worksheets/sheet134.xml" ContentType="application/vnd.openxmlformats-officedocument.spreadsheetml.worksheet+xml"/>
  <Override PartName="/xl/worksheets/sheet152.xml" ContentType="application/vnd.openxmlformats-officedocument.spreadsheetml.worksheet+xml"/>
  <Override PartName="/xl/worksheets/sheet163.xml" ContentType="application/vnd.openxmlformats-officedocument.spreadsheetml.worksheet+xml"/>
  <Override PartName="/xl/worksheets/sheet28.xml" ContentType="application/vnd.openxmlformats-officedocument.spreadsheetml.worksheet+xml"/>
  <Override PartName="/xl/worksheets/sheet39.xml" ContentType="application/vnd.openxmlformats-officedocument.spreadsheetml.worksheet+xml"/>
  <Override PartName="/xl/worksheets/sheet57.xml" ContentType="application/vnd.openxmlformats-officedocument.spreadsheetml.worksheet+xml"/>
  <Override PartName="/xl/worksheets/sheet75.xml" ContentType="application/vnd.openxmlformats-officedocument.spreadsheetml.worksheet+xml"/>
  <Override PartName="/xl/worksheets/sheet86.xml" ContentType="application/vnd.openxmlformats-officedocument.spreadsheetml.worksheet+xml"/>
  <Override PartName="/xl/worksheets/sheet112.xml" ContentType="application/vnd.openxmlformats-officedocument.spreadsheetml.worksheet+xml"/>
  <Override PartName="/xl/worksheets/sheet123.xml" ContentType="application/vnd.openxmlformats-officedocument.spreadsheetml.worksheet+xml"/>
  <Override PartName="/xl/worksheets/sheet141.xml" ContentType="application/vnd.openxmlformats-officedocument.spreadsheetml.worksheet+xml"/>
  <Override PartName="/xl/worksheets/sheet170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300" yWindow="195" windowWidth="20700" windowHeight="11760" tabRatio="848"/>
  </bookViews>
  <sheets>
    <sheet name="Fundusz Gwarantowany" sheetId="1" r:id="rId1"/>
    <sheet name="Fundusz Stabilnego Wzrostu" sheetId="194" r:id="rId2"/>
    <sheet name="Fundusz Dynamiczny" sheetId="4" r:id="rId3"/>
    <sheet name="Fundusz Obligacji Plus" sheetId="5" r:id="rId4"/>
    <sheet name="Fundusz Aktywnej Alokacji" sheetId="10" r:id="rId5"/>
    <sheet name="Fundusz Akcji Plus" sheetId="11" r:id="rId6"/>
    <sheet name="Fundusz Akcji Małych i ŚS" sheetId="16" r:id="rId7"/>
    <sheet name="Fundusz Pieniężny" sheetId="17" r:id="rId8"/>
    <sheet name="Fundusz Polskich Obl. Skarb." sheetId="81" r:id="rId9"/>
    <sheet name="Fundusz Selektywny" sheetId="78" r:id="rId10"/>
    <sheet name="Fundusz Akcji Glob." sheetId="79" r:id="rId11"/>
    <sheet name="Fundusz Obligacji Glob." sheetId="122" r:id="rId12"/>
    <sheet name="Fundusz Energetyczny" sheetId="121" r:id="rId13"/>
    <sheet name="Portfel Aktywnej Alokacji" sheetId="120" r:id="rId14"/>
    <sheet name="Portfel Dynamiczny" sheetId="69" r:id="rId15"/>
    <sheet name="Portfel Stabilnego Wzrostu" sheetId="67" r:id="rId16"/>
    <sheet name="Portfel ARR" sheetId="53" r:id="rId17"/>
    <sheet name="Portfel ARW" sheetId="94" r:id="rId18"/>
    <sheet name="Portfel OZ" sheetId="93" r:id="rId19"/>
    <sheet name="Portfel OR" sheetId="199" r:id="rId20"/>
    <sheet name="Portfel SA" sheetId="217" r:id="rId21"/>
    <sheet name="Fundusz Konserwatywny" sheetId="95" r:id="rId22"/>
    <sheet name="Fundusz Zrównoważony" sheetId="6" r:id="rId23"/>
    <sheet name="Fundusz Aktywny" sheetId="7" r:id="rId24"/>
    <sheet name="Fundusz Międzynarodowy" sheetId="8" r:id="rId25"/>
    <sheet name="Fundusz Azjatycki" sheetId="9" r:id="rId26"/>
    <sheet name="Aktywny - Surowce i Nowe Gosp." sheetId="13" r:id="rId27"/>
    <sheet name="Zabezpieczony - Dalekiego Wsch." sheetId="58" r:id="rId28"/>
    <sheet name="Zaabezpieczony - Europy Wsch." sheetId="61" r:id="rId29"/>
    <sheet name="Strategii Multiobligacyjnych" sheetId="60" r:id="rId30"/>
    <sheet name="Zabezpieczony - Rynku Polskiego" sheetId="84" r:id="rId31"/>
    <sheet name="INDEKS2" sheetId="12" r:id="rId32"/>
    <sheet name="Allianz Akcji" sheetId="14" r:id="rId33"/>
    <sheet name="Allianz Stabilnego Wzrostu" sheetId="28" r:id="rId34"/>
    <sheet name="Allianz Obligacji Plus" sheetId="22" r:id="rId35"/>
    <sheet name="Allianz Aktywnej Alokacji" sheetId="49" r:id="rId36"/>
    <sheet name="Allianz Akcji Małych i ŚS" sheetId="29" r:id="rId37"/>
    <sheet name="Allianz Pieniężny" sheetId="30" r:id="rId38"/>
    <sheet name="Allianz Polskich Obl.Skarb." sheetId="48" r:id="rId39"/>
    <sheet name="Allianz Selektywny" sheetId="83" r:id="rId40"/>
    <sheet name="Allianz Akcji Glob." sheetId="42" r:id="rId41"/>
    <sheet name="Allianz Surowców i Energii" sheetId="188" r:id="rId42"/>
    <sheet name="Allianz Akcji Azjatyckich" sheetId="195" r:id="rId43"/>
    <sheet name="Allianz Dyn.Multistrategia" sheetId="196" r:id="rId44"/>
    <sheet name="Allianz Def.Multistrategia" sheetId="209" r:id="rId45"/>
    <sheet name="Allianz Zbal.Multistrategia" sheetId="210" r:id="rId46"/>
    <sheet name="Allianz GSD" sheetId="197" r:id="rId47"/>
    <sheet name="Allianz SAOG" sheetId="198" r:id="rId48"/>
    <sheet name="Altus ASZD" sheetId="156" r:id="rId49"/>
    <sheet name="Altus ASZRP" sheetId="200" r:id="rId50"/>
    <sheet name="Aviva Dł.Pap.Korp." sheetId="112" r:id="rId51"/>
    <sheet name="Aviva MS" sheetId="97" r:id="rId52"/>
    <sheet name="Franklin EDF" sheetId="96" r:id="rId53"/>
    <sheet name="Franklin GFS" sheetId="151" r:id="rId54"/>
    <sheet name="Franklin NR" sheetId="107" r:id="rId55"/>
    <sheet name="Franklin USO" sheetId="152" r:id="rId56"/>
    <sheet name="GS EMDP" sheetId="211" r:id="rId57"/>
    <sheet name="GS GSMBP" sheetId="218" r:id="rId58"/>
    <sheet name="Inwestor Akcji" sheetId="106" r:id="rId59"/>
    <sheet name="Investor Akcji Sp.Dyw." sheetId="123" r:id="rId60"/>
    <sheet name="Investor TOP 25 MS" sheetId="33" r:id="rId61"/>
    <sheet name="Investor Zrównoważony" sheetId="34" r:id="rId62"/>
    <sheet name="Investor Ameryka Łacińska" sheetId="124" r:id="rId63"/>
    <sheet name="Investor BRIC" sheetId="57" r:id="rId64"/>
    <sheet name="Investor Gold" sheetId="55" r:id="rId65"/>
    <sheet name="Investor Got." sheetId="43" r:id="rId66"/>
    <sheet name="Investor Indie i Chiny" sheetId="189" r:id="rId67"/>
    <sheet name="Investor Turcja" sheetId="56" r:id="rId68"/>
    <sheet name="Investor OK" sheetId="212" r:id="rId69"/>
    <sheet name="Investor PL" sheetId="202" r:id="rId70"/>
    <sheet name="Investor ZE" sheetId="201" r:id="rId71"/>
    <sheet name="Ipopema A" sheetId="206" r:id="rId72"/>
    <sheet name="JPM EMO" sheetId="24" r:id="rId73"/>
    <sheet name="JPM GH" sheetId="149" r:id="rId74"/>
    <sheet name="JPM GSB" sheetId="148" r:id="rId75"/>
    <sheet name="Esaliens Akcji" sheetId="186" r:id="rId76"/>
    <sheet name="Esaliens Obligacji" sheetId="35" r:id="rId77"/>
    <sheet name="Esaliens Pieniężny" sheetId="153" r:id="rId78"/>
    <sheet name="Esaliens Strateg" sheetId="47" r:id="rId79"/>
    <sheet name="Millenium Master I" sheetId="27" r:id="rId80"/>
    <sheet name="Millenium Master II" sheetId="70" r:id="rId81"/>
    <sheet name="Millenium Master III" sheetId="71" r:id="rId82"/>
    <sheet name="Millenium Master IV" sheetId="72" r:id="rId83"/>
    <sheet name="Millenium Master V" sheetId="73" r:id="rId84"/>
    <sheet name="Millenium Master VI" sheetId="74" r:id="rId85"/>
    <sheet name="Millenium Master VII" sheetId="75" r:id="rId86"/>
    <sheet name="NN Akcji" sheetId="77" r:id="rId87"/>
    <sheet name="NN Obligacji" sheetId="36" r:id="rId88"/>
    <sheet name="NN AŚ" sheetId="37" r:id="rId89"/>
    <sheet name="NN ŚMS" sheetId="161" r:id="rId90"/>
    <sheet name="NN Eur.SD" sheetId="115" r:id="rId91"/>
    <sheet name="NN Glob. Długu Korp." sheetId="92" r:id="rId92"/>
    <sheet name="NN Glob.SD" sheetId="90" r:id="rId93"/>
    <sheet name="NN J" sheetId="76" r:id="rId94"/>
    <sheet name="NN NA" sheetId="138" r:id="rId95"/>
    <sheet name="NN ORW" sheetId="136" r:id="rId96"/>
    <sheet name="NN Sp.Dyw.USA" sheetId="137" r:id="rId97"/>
    <sheet name="NN SGA" sheetId="163" r:id="rId98"/>
    <sheet name="NN SDRW" sheetId="213" r:id="rId99"/>
    <sheet name="NN D" sheetId="219" r:id="rId100"/>
    <sheet name="Noble AMiŚS" sheetId="164" r:id="rId101"/>
    <sheet name="Noble A" sheetId="114" r:id="rId102"/>
    <sheet name="Pioneer ARW" sheetId="193" r:id="rId103"/>
    <sheet name="Pioneer AGD" sheetId="88" r:id="rId104"/>
    <sheet name="Pioneer OS" sheetId="167" r:id="rId105"/>
    <sheet name="Pioneer G" sheetId="129" r:id="rId106"/>
    <sheet name="Pioneer WDRE" sheetId="168" r:id="rId107"/>
    <sheet name="Pioneer Surowców i Energii" sheetId="169" r:id="rId108"/>
    <sheet name="Pioneer AP" sheetId="46" r:id="rId109"/>
    <sheet name="Pioneer DS" sheetId="89" r:id="rId110"/>
    <sheet name="Pioneer OP" sheetId="128" r:id="rId111"/>
    <sheet name="Pioneer P" sheetId="85" r:id="rId112"/>
    <sheet name="Pioneer P+" sheetId="103" r:id="rId113"/>
    <sheet name="Pioneer Stab.Inwest." sheetId="102" r:id="rId114"/>
    <sheet name="Pioneer DA2" sheetId="104" r:id="rId115"/>
    <sheet name="Pioneer AS" sheetId="170" r:id="rId116"/>
    <sheet name="Pioneer AA" sheetId="190" r:id="rId117"/>
    <sheet name="Pioneer AE" sheetId="165" r:id="rId118"/>
    <sheet name="Pioneer SG" sheetId="166" r:id="rId119"/>
    <sheet name="Pioneer AMIŚSRR" sheetId="214" r:id="rId120"/>
    <sheet name="Pioneer OID" sheetId="220" r:id="rId121"/>
    <sheet name="PKO Akcji Nowa Europa" sheetId="171" r:id="rId122"/>
    <sheet name="PKO Obligacji Dług." sheetId="38" r:id="rId123"/>
    <sheet name="PKO Stabilnego Wzrostu" sheetId="23" r:id="rId124"/>
    <sheet name="PKO Zrównoważony" sheetId="25" r:id="rId125"/>
    <sheet name="PZU ASD" sheetId="173" r:id="rId126"/>
    <sheet name="PZU AK" sheetId="174" r:id="rId127"/>
    <sheet name="PZU AMiŚS" sheetId="130" r:id="rId128"/>
    <sheet name="PZU EME" sheetId="39" r:id="rId129"/>
    <sheet name="PZU Zrówn." sheetId="100" r:id="rId130"/>
    <sheet name="PZU ARR" sheetId="99" r:id="rId131"/>
    <sheet name="PZU PDP" sheetId="205" r:id="rId132"/>
    <sheet name="PZU S+" sheetId="204" r:id="rId133"/>
    <sheet name="Quercus A" sheetId="101" r:id="rId134"/>
    <sheet name="Quercus LEV" sheetId="118" r:id="rId135"/>
    <sheet name="Quercus OK" sheetId="143" r:id="rId136"/>
    <sheet name="Quercus R" sheetId="119" r:id="rId137"/>
    <sheet name="Quercus SEL" sheetId="144" r:id="rId138"/>
    <sheet name="Quercus Short" sheetId="145" r:id="rId139"/>
    <sheet name="Quercus Stab." sheetId="117" r:id="rId140"/>
    <sheet name="Quercus T" sheetId="116" r:id="rId141"/>
    <sheet name="Schroder ISF ACB" sheetId="142" r:id="rId142"/>
    <sheet name="Schroder ISF AO" sheetId="147" r:id="rId143"/>
    <sheet name="Schroder ISF EMDAR" sheetId="179" r:id="rId144"/>
    <sheet name="Schroder ISF EE" sheetId="146" r:id="rId145"/>
    <sheet name="Schroder ISF FME" sheetId="133" r:id="rId146"/>
    <sheet name="Schroder ISF GDG" sheetId="132" r:id="rId147"/>
    <sheet name="Schroder ISF GHIB" sheetId="135" r:id="rId148"/>
    <sheet name="Skarbiec K" sheetId="134" r:id="rId149"/>
    <sheet name="Skarbiec L" sheetId="113" r:id="rId150"/>
    <sheet name="Skarbiec MIŚS" sheetId="140" r:id="rId151"/>
    <sheet name="Skarbiec SW" sheetId="175" r:id="rId152"/>
    <sheet name="Skarbiec MN" sheetId="141" r:id="rId153"/>
    <sheet name="Skarbiec A" sheetId="215" r:id="rId154"/>
    <sheet name="Skarbiec Brands" sheetId="216" r:id="rId155"/>
    <sheet name="Templeton AG" sheetId="176" r:id="rId156"/>
    <sheet name="Templeton GB" sheetId="159" r:id="rId157"/>
    <sheet name="Templeton GTR" sheetId="109" r:id="rId158"/>
    <sheet name="Templeton LA" sheetId="108" r:id="rId159"/>
    <sheet name="UniAkcje Dyw." sheetId="187" r:id="rId160"/>
    <sheet name="Uni Akcje MIŚS" sheetId="177" r:id="rId161"/>
    <sheet name="UniAkcje Nowa Europa" sheetId="41" r:id="rId162"/>
    <sheet name="UniAkcje Wzrostu" sheetId="40" r:id="rId163"/>
    <sheet name="UniKorona Akcje" sheetId="64" r:id="rId164"/>
    <sheet name="UniKorona Obligacje" sheetId="110" r:id="rId165"/>
    <sheet name="UniKorona Pieniężny" sheetId="20" r:id="rId166"/>
    <sheet name="UniKorona Zrównoważony" sheetId="62" r:id="rId167"/>
    <sheet name="UniLokata" sheetId="26" r:id="rId168"/>
    <sheet name="UniObligacje Nowa Europa" sheetId="105" r:id="rId169"/>
    <sheet name="UniStabilny Wzrost" sheetId="63" r:id="rId170"/>
    <sheet name="UniObligacje Zamienne" sheetId="65" r:id="rId171"/>
    <sheet name="UniObligacje Aktywny" sheetId="191" r:id="rId172"/>
    <sheet name="dodatkowedane" sheetId="80" r:id="rId173"/>
  </sheets>
  <definedNames>
    <definedName name="_xlnm.Print_Area" localSheetId="26">'Aktywny - Surowce i Nowe Gosp.'!$B$2:$E$73</definedName>
    <definedName name="_xlnm.Print_Area" localSheetId="32">'Allianz Akcji'!$B$2:$E$74</definedName>
    <definedName name="_xlnm.Print_Area" localSheetId="34">'Allianz Obligacji Plus'!$B$2:$E$74</definedName>
    <definedName name="_xlnm.Print_Area" localSheetId="50">'Aviva Dł.Pap.Korp.'!$B$2:$E$74</definedName>
    <definedName name="_xlnm.Print_Area" localSheetId="51">'Aviva MS'!$B$2:$E$74</definedName>
    <definedName name="_xlnm.Print_Area" localSheetId="52">'Franklin EDF'!$B$2:$E$74</definedName>
    <definedName name="_xlnm.Print_Area" localSheetId="54">'Franklin NR'!$B$2:$E$74</definedName>
    <definedName name="_xlnm.Print_Area" localSheetId="10">'Fundusz Akcji Glob.'!$B$2:$E$73</definedName>
    <definedName name="_xlnm.Print_Area" localSheetId="6">'Fundusz Akcji Małych i ŚS'!$B$2:$E$73</definedName>
    <definedName name="_xlnm.Print_Area" localSheetId="5">'Fundusz Akcji Plus'!$B$2:$E$73</definedName>
    <definedName name="_xlnm.Print_Area" localSheetId="4">'Fundusz Aktywnej Alokacji'!$B$2:$E$73</definedName>
    <definedName name="_xlnm.Print_Area" localSheetId="23">'Fundusz Aktywny'!$B$2:$E$73</definedName>
    <definedName name="_xlnm.Print_Area" localSheetId="25">'Fundusz Azjatycki'!$B$2:$E$73</definedName>
    <definedName name="_xlnm.Print_Area" localSheetId="2">'Fundusz Dynamiczny'!$B$2:$E$74</definedName>
    <definedName name="_xlnm.Print_Area" localSheetId="12">'Fundusz Energetyczny'!$B$2:$E$73</definedName>
    <definedName name="_xlnm.Print_Area" localSheetId="0">'Fundusz Gwarantowany'!$B$2:$E$77</definedName>
    <definedName name="_xlnm.Print_Area" localSheetId="21">'Fundusz Konserwatywny'!$B$2:$E$74</definedName>
    <definedName name="_xlnm.Print_Area" localSheetId="24">'Fundusz Międzynarodowy'!$B$2:$E$73</definedName>
    <definedName name="_xlnm.Print_Area" localSheetId="11">'Fundusz Obligacji Glob.'!$B$2:$E$73</definedName>
    <definedName name="_xlnm.Print_Area" localSheetId="3">'Fundusz Obligacji Plus'!$B$2:$E$74</definedName>
    <definedName name="_xlnm.Print_Area" localSheetId="7">'Fundusz Pieniężny'!$B$2:$E$73</definedName>
    <definedName name="_xlnm.Print_Area" localSheetId="8">'Fundusz Polskich Obl. Skarb.'!$B$2:$E$73</definedName>
    <definedName name="_xlnm.Print_Area" localSheetId="9">'Fundusz Selektywny'!$B$2:$E$73</definedName>
    <definedName name="_xlnm.Print_Area" localSheetId="22">'Fundusz Zrównoważony'!$B$2:$E$73</definedName>
    <definedName name="_xlnm.Print_Area" localSheetId="31">INDEKS2!$B$2:$E$74</definedName>
    <definedName name="_xlnm.Print_Area" localSheetId="59">'Investor Akcji Sp.Dyw.'!$B$2:$E$74</definedName>
    <definedName name="_xlnm.Print_Area" localSheetId="62">'Investor Ameryka Łacińska'!$B$2:$E$74</definedName>
    <definedName name="_xlnm.Print_Area" localSheetId="58">'Inwestor Akcji'!$B$2:$E$74</definedName>
    <definedName name="_xlnm.Print_Area" localSheetId="90">'NN Eur.SD'!$B$2:$E$74</definedName>
    <definedName name="_xlnm.Print_Area" localSheetId="91">'NN Glob. Długu Korp.'!$B$2:$E$74</definedName>
    <definedName name="_xlnm.Print_Area" localSheetId="92">'NN Glob.SD'!$B$2:$E$74</definedName>
    <definedName name="_xlnm.Print_Area" localSheetId="101">'Noble A'!$B$2:$E$74</definedName>
    <definedName name="_xlnm.Print_Area" localSheetId="103">'Pioneer AGD'!$B$2:$E$74</definedName>
    <definedName name="_xlnm.Print_Area" localSheetId="114">'Pioneer DA2'!$B$2:$E$74</definedName>
    <definedName name="_xlnm.Print_Area" localSheetId="109">'Pioneer DS'!$B$2:$E$74</definedName>
    <definedName name="_xlnm.Print_Area" localSheetId="105">'Pioneer G'!$B$2:$E$74</definedName>
    <definedName name="_xlnm.Print_Area" localSheetId="110">'Pioneer OP'!$B$2:$E$74</definedName>
    <definedName name="_xlnm.Print_Area" localSheetId="111">'Pioneer P'!$B$2:$E$74</definedName>
    <definedName name="_xlnm.Print_Area" localSheetId="112">'Pioneer P+'!$B$2:$E$74</definedName>
    <definedName name="_xlnm.Print_Area" localSheetId="113">'Pioneer Stab.Inwest.'!$B$2:$E$74</definedName>
    <definedName name="_xlnm.Print_Area" localSheetId="13">'Portfel Aktywnej Alokacji'!$B$2:$E$73</definedName>
    <definedName name="_xlnm.Print_Area" localSheetId="16">'Portfel ARR'!$B$2:$E$73</definedName>
    <definedName name="_xlnm.Print_Area" localSheetId="17">'Portfel ARW'!$B$2:$E$74</definedName>
    <definedName name="_xlnm.Print_Area" localSheetId="14">'Portfel Dynamiczny'!$B$2:$E$73</definedName>
    <definedName name="_xlnm.Print_Area" localSheetId="18">'Portfel OZ'!$B$2:$E$74</definedName>
    <definedName name="_xlnm.Print_Area" localSheetId="15">'Portfel Stabilnego Wzrostu'!$B$2:$E$73</definedName>
    <definedName name="_xlnm.Print_Area" localSheetId="127">'PZU AMiŚS'!$B$2:$E$74</definedName>
    <definedName name="_xlnm.Print_Area" localSheetId="130">'PZU ARR'!$B$2:$E$74</definedName>
    <definedName name="_xlnm.Print_Area" localSheetId="128">'PZU EME'!$B$2:$E$74</definedName>
    <definedName name="_xlnm.Print_Area" localSheetId="129">'PZU Zrówn.'!$B$2:$E$74</definedName>
    <definedName name="_xlnm.Print_Area" localSheetId="133">'Quercus A'!$B$2:$E$74</definedName>
    <definedName name="_xlnm.Print_Area" localSheetId="134">'Quercus LEV'!$B$2:$E$74</definedName>
    <definedName name="_xlnm.Print_Area" localSheetId="136">'Quercus R'!$B$2:$E$74</definedName>
    <definedName name="_xlnm.Print_Area" localSheetId="139">'Quercus Stab.'!$B$2:$E$74</definedName>
    <definedName name="_xlnm.Print_Area" localSheetId="140">'Quercus T'!$B$2:$E$74</definedName>
    <definedName name="_xlnm.Print_Area" localSheetId="145">'Schroder ISF FME'!$B$2:$E$74</definedName>
    <definedName name="_xlnm.Print_Area" localSheetId="146">'Schroder ISF GDG'!$B$2:$E$74</definedName>
    <definedName name="_xlnm.Print_Area" localSheetId="147">'Schroder ISF GHIB'!$B$2:$E$74</definedName>
    <definedName name="_xlnm.Print_Area" localSheetId="148">'Skarbiec K'!$B$2:$E$74</definedName>
    <definedName name="_xlnm.Print_Area" localSheetId="149">'Skarbiec L'!$B$2:$E$74</definedName>
    <definedName name="_xlnm.Print_Area" localSheetId="157">'Templeton GTR'!$B$2:$E$74</definedName>
    <definedName name="_xlnm.Print_Area" localSheetId="158">'Templeton LA'!$B$2:$E$74</definedName>
    <definedName name="_xlnm.Print_Area" localSheetId="164">'UniKorona Obligacje'!$B$2:$E$74</definedName>
    <definedName name="_xlnm.Print_Area" localSheetId="168">'UniObligacje Nowa Europa'!$B$2:$E$74</definedName>
    <definedName name="_xlnm.Print_Area" localSheetId="28">'Zaabezpieczony - Europy Wsch.'!$B$2:$E$73</definedName>
    <definedName name="_xlnm.Print_Area" localSheetId="27">'Zabezpieczony - Dalekiego Wsch.'!$B$2:$E$73</definedName>
  </definedNames>
  <calcPr calcId="125725"/>
</workbook>
</file>

<file path=xl/calcChain.xml><?xml version="1.0" encoding="utf-8"?>
<calcChain xmlns="http://schemas.openxmlformats.org/spreadsheetml/2006/main">
  <c r="E12" i="23"/>
  <c r="E33" i="20" l="1"/>
  <c r="E12"/>
  <c r="E26"/>
  <c r="E33" i="110"/>
  <c r="E12"/>
  <c r="E26"/>
  <c r="E33" i="41"/>
  <c r="E12"/>
  <c r="E33" i="177"/>
  <c r="E12"/>
  <c r="E26"/>
  <c r="E33" i="109"/>
  <c r="E12"/>
  <c r="E33" i="134"/>
  <c r="E12"/>
  <c r="E26"/>
  <c r="E33" i="133"/>
  <c r="E12"/>
  <c r="E12" i="143"/>
  <c r="E26"/>
  <c r="E33" i="101"/>
  <c r="E12"/>
  <c r="E33" i="173"/>
  <c r="E12"/>
  <c r="E33" i="23"/>
  <c r="E26"/>
  <c r="E33" i="104"/>
  <c r="E12"/>
  <c r="E33" i="213"/>
  <c r="E12"/>
  <c r="E33" i="76"/>
  <c r="E12"/>
  <c r="E33" i="90"/>
  <c r="E12"/>
  <c r="E26"/>
  <c r="E33" i="37"/>
  <c r="E12"/>
  <c r="E26"/>
  <c r="E33" i="74"/>
  <c r="E26"/>
  <c r="E33" i="73"/>
  <c r="E12"/>
  <c r="E26"/>
  <c r="E33" i="72"/>
  <c r="E26"/>
  <c r="E33" i="71"/>
  <c r="E26"/>
  <c r="E33" i="70"/>
  <c r="E12"/>
  <c r="E26"/>
  <c r="E33" i="27"/>
  <c r="E12"/>
  <c r="E33" i="153"/>
  <c r="E12"/>
  <c r="E26"/>
  <c r="E33" i="186"/>
  <c r="E12"/>
  <c r="E33" i="202"/>
  <c r="E12"/>
  <c r="E33" i="55"/>
  <c r="E12"/>
  <c r="E26"/>
  <c r="E33" i="57"/>
  <c r="E12"/>
  <c r="E33" i="33"/>
  <c r="E12"/>
  <c r="E33" i="196"/>
  <c r="E12"/>
  <c r="E26"/>
  <c r="E33" i="83"/>
  <c r="E12"/>
  <c r="E33" i="48"/>
  <c r="E12"/>
  <c r="E26"/>
  <c r="E33" i="29"/>
  <c r="E12"/>
  <c r="D64" i="8"/>
  <c r="E33" i="7"/>
  <c r="E12"/>
  <c r="E26"/>
  <c r="D64" i="6"/>
  <c r="E33"/>
  <c r="E12"/>
  <c r="E26"/>
  <c r="E33" i="95"/>
  <c r="E26"/>
  <c r="E33" i="53" l="1"/>
  <c r="E26"/>
  <c r="D64" i="67"/>
  <c r="E33"/>
  <c r="E12"/>
  <c r="E26"/>
  <c r="D64" i="69"/>
  <c r="E33"/>
  <c r="E12"/>
  <c r="E26"/>
  <c r="D64" i="120"/>
  <c r="E33"/>
  <c r="E12"/>
  <c r="E26"/>
  <c r="D64" i="122"/>
  <c r="E33"/>
  <c r="E12"/>
  <c r="E26"/>
  <c r="D64" i="78"/>
  <c r="E33"/>
  <c r="E12"/>
  <c r="E26"/>
  <c r="D64" i="81"/>
  <c r="E33"/>
  <c r="E12"/>
  <c r="E26"/>
  <c r="D64" i="17"/>
  <c r="E33"/>
  <c r="E12"/>
  <c r="E26"/>
  <c r="E33" i="16"/>
  <c r="D64"/>
  <c r="E12"/>
  <c r="E26"/>
  <c r="D64" i="11"/>
  <c r="E33"/>
  <c r="E26"/>
  <c r="E12"/>
  <c r="D64" i="10"/>
  <c r="E33"/>
  <c r="E26"/>
  <c r="E12"/>
  <c r="D64" i="5"/>
  <c r="E33"/>
  <c r="E12"/>
  <c r="E26"/>
  <c r="D64" i="4"/>
  <c r="E33"/>
  <c r="E12"/>
  <c r="E26"/>
  <c r="D64" i="194"/>
  <c r="E33"/>
  <c r="E12"/>
  <c r="E26"/>
  <c r="D59" i="1"/>
  <c r="E33"/>
  <c r="E12"/>
  <c r="E26"/>
  <c r="E71" i="84"/>
  <c r="D74"/>
  <c r="D71"/>
  <c r="E12" i="13"/>
  <c r="E27" i="12" l="1"/>
  <c r="E27" i="22"/>
  <c r="E27" i="195"/>
  <c r="E27" i="209"/>
  <c r="E27" i="197"/>
  <c r="E27" i="198"/>
  <c r="E27" i="200"/>
  <c r="E27" i="97"/>
  <c r="E27" i="218"/>
  <c r="E27" i="189"/>
  <c r="E27" i="212"/>
  <c r="E27" i="206"/>
  <c r="E27" i="75"/>
  <c r="E27" i="161"/>
  <c r="E27" i="163"/>
  <c r="E27" i="88"/>
  <c r="E27" i="170"/>
  <c r="E27" i="166"/>
  <c r="E27" i="214"/>
  <c r="E27" i="220"/>
  <c r="E27" i="130"/>
  <c r="E27" i="205"/>
  <c r="E27" i="204"/>
  <c r="E27" i="118"/>
  <c r="E27" i="144"/>
  <c r="E27" i="145"/>
  <c r="E27" i="117"/>
  <c r="E27" i="116"/>
  <c r="E27" i="175"/>
  <c r="E27" i="108"/>
  <c r="E27" i="26"/>
  <c r="E32" i="194"/>
  <c r="E27" s="1"/>
  <c r="E32" i="4"/>
  <c r="E27" s="1"/>
  <c r="E32" i="5"/>
  <c r="E27" s="1"/>
  <c r="E32" i="10"/>
  <c r="E27" s="1"/>
  <c r="E32" i="11"/>
  <c r="E27" s="1"/>
  <c r="E32" i="16"/>
  <c r="E27" s="1"/>
  <c r="E32" i="17"/>
  <c r="E27" s="1"/>
  <c r="E32" i="81"/>
  <c r="E27" s="1"/>
  <c r="E32" i="78"/>
  <c r="E27" s="1"/>
  <c r="E32" i="79"/>
  <c r="E27" s="1"/>
  <c r="E32" i="122"/>
  <c r="E27" s="1"/>
  <c r="E32" i="121"/>
  <c r="E27" s="1"/>
  <c r="E32" i="120"/>
  <c r="E27" s="1"/>
  <c r="E32" i="69"/>
  <c r="E27" s="1"/>
  <c r="E32" i="67"/>
  <c r="E27" s="1"/>
  <c r="E32" i="53"/>
  <c r="E27" s="1"/>
  <c r="E32" i="94"/>
  <c r="E27" s="1"/>
  <c r="E32" i="93"/>
  <c r="E27" s="1"/>
  <c r="E32" i="199"/>
  <c r="E27" s="1"/>
  <c r="E32" i="217"/>
  <c r="E32" i="95"/>
  <c r="E27" s="1"/>
  <c r="E32" i="6"/>
  <c r="E27" s="1"/>
  <c r="E32" i="7"/>
  <c r="E27" s="1"/>
  <c r="E32" i="8"/>
  <c r="E27" s="1"/>
  <c r="E32" i="9"/>
  <c r="E27" s="1"/>
  <c r="E32" i="13"/>
  <c r="E32" i="58"/>
  <c r="E32" i="61"/>
  <c r="E32" i="60"/>
  <c r="E32" i="84"/>
  <c r="E27" s="1"/>
  <c r="E32" i="12"/>
  <c r="E32" i="14"/>
  <c r="E32" i="28"/>
  <c r="E27" s="1"/>
  <c r="E32" i="22"/>
  <c r="E32" i="49"/>
  <c r="E27" s="1"/>
  <c r="E32" i="29"/>
  <c r="E32" i="30"/>
  <c r="E27" s="1"/>
  <c r="E32" i="48"/>
  <c r="E27" s="1"/>
  <c r="E32" i="83"/>
  <c r="E32" i="42"/>
  <c r="E32" i="188"/>
  <c r="E27" s="1"/>
  <c r="E32" i="195"/>
  <c r="E32" i="196"/>
  <c r="E27" s="1"/>
  <c r="E32" i="209"/>
  <c r="E32" i="210"/>
  <c r="E32" i="197"/>
  <c r="E32" i="198"/>
  <c r="E32" i="156"/>
  <c r="E27" s="1"/>
  <c r="E41" s="1"/>
  <c r="E32" i="200"/>
  <c r="E32" i="112"/>
  <c r="E27" s="1"/>
  <c r="E32" i="97"/>
  <c r="E32" i="96"/>
  <c r="E32" i="151"/>
  <c r="E32" i="107"/>
  <c r="E27" s="1"/>
  <c r="E32" i="152"/>
  <c r="E27" s="1"/>
  <c r="E32" i="211"/>
  <c r="E32" i="218"/>
  <c r="E32" i="106"/>
  <c r="E27" s="1"/>
  <c r="E32" i="123"/>
  <c r="E32" i="33"/>
  <c r="E32" i="34"/>
  <c r="E32" i="124"/>
  <c r="E27" s="1"/>
  <c r="E32" i="57"/>
  <c r="E27" s="1"/>
  <c r="E32" i="55"/>
  <c r="E32" i="43"/>
  <c r="E27" s="1"/>
  <c r="E32" i="189"/>
  <c r="E32" i="56"/>
  <c r="E27" s="1"/>
  <c r="E32" i="212"/>
  <c r="E32" i="202"/>
  <c r="E32" i="201"/>
  <c r="E27" s="1"/>
  <c r="E32" i="206"/>
  <c r="E32" i="24"/>
  <c r="E32" i="149"/>
  <c r="E27" s="1"/>
  <c r="E32" i="148"/>
  <c r="E32" i="186"/>
  <c r="E27" s="1"/>
  <c r="E32" i="35"/>
  <c r="E32" i="153"/>
  <c r="E32" i="47"/>
  <c r="E27" s="1"/>
  <c r="E32" i="27"/>
  <c r="E27" s="1"/>
  <c r="E32" i="70"/>
  <c r="E27" s="1"/>
  <c r="E32" i="71"/>
  <c r="E27" s="1"/>
  <c r="E32" i="72"/>
  <c r="E27" s="1"/>
  <c r="E32" i="73"/>
  <c r="E27" s="1"/>
  <c r="E32" i="74"/>
  <c r="E27" s="1"/>
  <c r="E32" i="75"/>
  <c r="E32" i="77"/>
  <c r="E27" s="1"/>
  <c r="E32" i="36"/>
  <c r="E32" i="37"/>
  <c r="E27" s="1"/>
  <c r="E32" i="161"/>
  <c r="E32" i="115"/>
  <c r="E32" i="92"/>
  <c r="E27" s="1"/>
  <c r="E32" i="90"/>
  <c r="E32" i="76"/>
  <c r="E27" s="1"/>
  <c r="E32" i="138"/>
  <c r="E27" s="1"/>
  <c r="E32" i="136"/>
  <c r="E32" i="137"/>
  <c r="E32" i="163"/>
  <c r="E32" i="213"/>
  <c r="E27" s="1"/>
  <c r="E32" i="219"/>
  <c r="E32" i="164"/>
  <c r="E27" s="1"/>
  <c r="E32" i="114"/>
  <c r="E27" s="1"/>
  <c r="E32" i="193"/>
  <c r="E32" i="88"/>
  <c r="E32" i="167"/>
  <c r="E32" i="129"/>
  <c r="E27" s="1"/>
  <c r="E32" i="168"/>
  <c r="E27" s="1"/>
  <c r="E32" i="169"/>
  <c r="E27" s="1"/>
  <c r="E32" i="46"/>
  <c r="E27" s="1"/>
  <c r="E32" i="89"/>
  <c r="E27" s="1"/>
  <c r="E32" i="128"/>
  <c r="E27" s="1"/>
  <c r="E32" i="85"/>
  <c r="E32" i="103"/>
  <c r="E27" s="1"/>
  <c r="E32" i="102"/>
  <c r="E27" s="1"/>
  <c r="E32" i="104"/>
  <c r="E27" s="1"/>
  <c r="E32" i="170"/>
  <c r="E32" i="190"/>
  <c r="E27" s="1"/>
  <c r="E32" i="165"/>
  <c r="E27" s="1"/>
  <c r="E32" i="166"/>
  <c r="E32" i="214"/>
  <c r="E32" i="220"/>
  <c r="E32" i="171"/>
  <c r="E27" s="1"/>
  <c r="E32" i="38"/>
  <c r="E32" i="23"/>
  <c r="E27" s="1"/>
  <c r="E32" i="25"/>
  <c r="E32" i="173"/>
  <c r="E27" s="1"/>
  <c r="E32" i="174"/>
  <c r="E32" i="130"/>
  <c r="E32" i="39"/>
  <c r="E27" s="1"/>
  <c r="E32" i="100"/>
  <c r="E32" i="99"/>
  <c r="E32" i="205"/>
  <c r="E32" i="204"/>
  <c r="E32" i="101"/>
  <c r="E27" s="1"/>
  <c r="E32" i="118"/>
  <c r="E32" i="143"/>
  <c r="E27" s="1"/>
  <c r="E32" i="119"/>
  <c r="E27" s="1"/>
  <c r="E32" i="144"/>
  <c r="E32" i="145"/>
  <c r="E32" i="117"/>
  <c r="E32" i="116"/>
  <c r="E32" i="142"/>
  <c r="E32" i="147"/>
  <c r="E32" i="179"/>
  <c r="E32" i="146"/>
  <c r="E32" i="133"/>
  <c r="E27" s="1"/>
  <c r="E32" i="132"/>
  <c r="E27" s="1"/>
  <c r="E32" i="135"/>
  <c r="E27" s="1"/>
  <c r="E32" i="134"/>
  <c r="E27" s="1"/>
  <c r="E32" i="113"/>
  <c r="E27" s="1"/>
  <c r="E32" i="140"/>
  <c r="E27" s="1"/>
  <c r="E32" i="175"/>
  <c r="E32" i="141"/>
  <c r="E27" s="1"/>
  <c r="E32" i="215"/>
  <c r="E32" i="216"/>
  <c r="E27" s="1"/>
  <c r="E32" i="176"/>
  <c r="E27" s="1"/>
  <c r="E32" i="159"/>
  <c r="E32" i="109"/>
  <c r="E32" i="108"/>
  <c r="E32" i="187"/>
  <c r="E27" s="1"/>
  <c r="E32" i="177"/>
  <c r="E27" s="1"/>
  <c r="E32" i="41"/>
  <c r="E32" i="40"/>
  <c r="E32" i="64"/>
  <c r="E32" i="110"/>
  <c r="E32" i="20"/>
  <c r="E32" i="62"/>
  <c r="E32" i="26"/>
  <c r="E32" i="105"/>
  <c r="E27" s="1"/>
  <c r="E32" i="63"/>
  <c r="E27" s="1"/>
  <c r="E32" i="65"/>
  <c r="E27" s="1"/>
  <c r="E32" i="191"/>
  <c r="E32" i="1"/>
  <c r="E27" s="1"/>
  <c r="E28" i="194"/>
  <c r="E28" i="4"/>
  <c r="E28" i="5"/>
  <c r="E28" i="10"/>
  <c r="E28" i="11"/>
  <c r="E28" i="16"/>
  <c r="E28" i="17"/>
  <c r="E28" i="81"/>
  <c r="E28" i="78"/>
  <c r="E28" i="79"/>
  <c r="E28" i="122"/>
  <c r="E28" i="121"/>
  <c r="E28" i="120"/>
  <c r="E28" i="69"/>
  <c r="E28" i="67"/>
  <c r="E28" i="53"/>
  <c r="E28" i="94"/>
  <c r="E28" i="93"/>
  <c r="E28" i="199"/>
  <c r="E28" i="217"/>
  <c r="E27" s="1"/>
  <c r="E28" i="95"/>
  <c r="E28" i="6"/>
  <c r="E28" i="7"/>
  <c r="E28" i="8"/>
  <c r="E28" i="9"/>
  <c r="E28" i="13"/>
  <c r="E27" s="1"/>
  <c r="E28" i="58"/>
  <c r="E27" s="1"/>
  <c r="E28" i="61"/>
  <c r="E27" s="1"/>
  <c r="E28" i="60"/>
  <c r="E27" s="1"/>
  <c r="E28" i="84"/>
  <c r="E28" i="12"/>
  <c r="E28" i="14"/>
  <c r="E27" s="1"/>
  <c r="E28" i="28"/>
  <c r="E28" i="22"/>
  <c r="E28" i="49"/>
  <c r="E28" i="29"/>
  <c r="E27" s="1"/>
  <c r="E28" i="30"/>
  <c r="E28" i="48"/>
  <c r="E28" i="83"/>
  <c r="E27" s="1"/>
  <c r="E28" i="42"/>
  <c r="E27" s="1"/>
  <c r="E28" i="188"/>
  <c r="E28" i="195"/>
  <c r="E28" i="196"/>
  <c r="E28" i="209"/>
  <c r="E28" i="210"/>
  <c r="E27" s="1"/>
  <c r="E28" i="197"/>
  <c r="E28" i="198"/>
  <c r="E28" i="156"/>
  <c r="E28" i="200"/>
  <c r="E28" i="112"/>
  <c r="E28" i="97"/>
  <c r="E28" i="96"/>
  <c r="E27" s="1"/>
  <c r="E28" i="151"/>
  <c r="E27" s="1"/>
  <c r="E28" i="107"/>
  <c r="E28" i="152"/>
  <c r="E28" i="211"/>
  <c r="E27" s="1"/>
  <c r="E28" i="218"/>
  <c r="E28" i="106"/>
  <c r="E28" i="123"/>
  <c r="E27" s="1"/>
  <c r="E28" i="33"/>
  <c r="E27" s="1"/>
  <c r="E28" i="34"/>
  <c r="E27" s="1"/>
  <c r="E28" i="124"/>
  <c r="E28" i="57"/>
  <c r="E28" i="55"/>
  <c r="E27" s="1"/>
  <c r="E28" i="43"/>
  <c r="E28" i="189"/>
  <c r="E28" i="56"/>
  <c r="E28" i="212"/>
  <c r="E28" i="202"/>
  <c r="E27" s="1"/>
  <c r="E28" i="201"/>
  <c r="E28" i="206"/>
  <c r="E28" i="24"/>
  <c r="E27" s="1"/>
  <c r="E28" i="149"/>
  <c r="E28" i="148"/>
  <c r="E28" i="186"/>
  <c r="E28" i="35"/>
  <c r="E27" s="1"/>
  <c r="E28" i="153"/>
  <c r="E27" s="1"/>
  <c r="E28" i="47"/>
  <c r="E28" i="27"/>
  <c r="E28" i="70"/>
  <c r="E28" i="71"/>
  <c r="E28" i="72"/>
  <c r="E28" i="73"/>
  <c r="E28" i="74"/>
  <c r="E28" i="75"/>
  <c r="E28" i="77"/>
  <c r="E28" i="36"/>
  <c r="E27" s="1"/>
  <c r="E28" i="37"/>
  <c r="E28" i="161"/>
  <c r="E28" i="115"/>
  <c r="E27" s="1"/>
  <c r="E28" i="92"/>
  <c r="E28" i="90"/>
  <c r="E27" s="1"/>
  <c r="E28" i="76"/>
  <c r="E28" i="138"/>
  <c r="E28" i="136"/>
  <c r="E27" s="1"/>
  <c r="E28" i="137"/>
  <c r="E27" s="1"/>
  <c r="E28" i="163"/>
  <c r="E28" i="213"/>
  <c r="E28" i="219"/>
  <c r="E27" s="1"/>
  <c r="E28" i="164"/>
  <c r="E28" i="114"/>
  <c r="E28" i="193"/>
  <c r="E27" s="1"/>
  <c r="E28" i="88"/>
  <c r="E28" i="167"/>
  <c r="E27" s="1"/>
  <c r="E28" i="129"/>
  <c r="E28" i="168"/>
  <c r="E28" i="169"/>
  <c r="E28" i="46"/>
  <c r="E28" i="89"/>
  <c r="E28" i="128"/>
  <c r="E28" i="85"/>
  <c r="E27" s="1"/>
  <c r="E28" i="103"/>
  <c r="E28" i="102"/>
  <c r="E28" i="104"/>
  <c r="E28" i="170"/>
  <c r="E28" i="190"/>
  <c r="E28" i="165"/>
  <c r="E28" i="166"/>
  <c r="E28" i="214"/>
  <c r="E28" i="220"/>
  <c r="E28" i="171"/>
  <c r="E28" i="38"/>
  <c r="E27" s="1"/>
  <c r="E28" i="23"/>
  <c r="E28" i="25"/>
  <c r="E27" s="1"/>
  <c r="E28" i="173"/>
  <c r="E28" i="174"/>
  <c r="E27" s="1"/>
  <c r="E28" i="130"/>
  <c r="E28" i="39"/>
  <c r="E28" i="100"/>
  <c r="E27" s="1"/>
  <c r="E28" i="99"/>
  <c r="E27" s="1"/>
  <c r="E28" i="205"/>
  <c r="E28" i="204"/>
  <c r="E28" i="101"/>
  <c r="E28" i="118"/>
  <c r="E28" i="143"/>
  <c r="E28" i="119"/>
  <c r="E28" i="144"/>
  <c r="E28" i="145"/>
  <c r="E28" i="117"/>
  <c r="E28" i="116"/>
  <c r="E28" i="142"/>
  <c r="E27" s="1"/>
  <c r="E28" i="147"/>
  <c r="E28" i="179"/>
  <c r="E27" s="1"/>
  <c r="E28" i="146"/>
  <c r="E27" s="1"/>
  <c r="E28" i="133"/>
  <c r="E28" i="132"/>
  <c r="E28" i="135"/>
  <c r="E28" i="134"/>
  <c r="E28" i="113"/>
  <c r="E28" i="140"/>
  <c r="E28" i="175"/>
  <c r="E28" i="141"/>
  <c r="E28" i="215"/>
  <c r="E27" s="1"/>
  <c r="E28" i="216"/>
  <c r="E28" i="176"/>
  <c r="E28" i="159"/>
  <c r="E27" s="1"/>
  <c r="E28" i="109"/>
  <c r="E27" s="1"/>
  <c r="E28" i="108"/>
  <c r="E28" i="187"/>
  <c r="E28" i="177"/>
  <c r="E28" i="41"/>
  <c r="E28" i="40"/>
  <c r="E27" s="1"/>
  <c r="E28" i="64"/>
  <c r="E27" s="1"/>
  <c r="E28" i="110"/>
  <c r="E27" s="1"/>
  <c r="E28" i="20"/>
  <c r="E27" s="1"/>
  <c r="E28" i="62"/>
  <c r="E27" s="1"/>
  <c r="E28" i="26"/>
  <c r="E28" i="105"/>
  <c r="E28" i="63"/>
  <c r="E28" i="65"/>
  <c r="E28" i="191"/>
  <c r="E27" s="1"/>
  <c r="E28" i="1"/>
  <c r="E27" i="41" l="1"/>
  <c r="E27" i="147"/>
  <c r="E27" i="148"/>
  <c r="E41" i="216" l="1"/>
  <c r="E41" i="215"/>
  <c r="E41" i="145"/>
  <c r="D22" i="143"/>
  <c r="E41" i="205"/>
  <c r="E41" i="214"/>
  <c r="E26" i="75"/>
  <c r="E26" i="77"/>
  <c r="E26" i="36"/>
  <c r="E26" i="161"/>
  <c r="E26" i="115"/>
  <c r="E26" i="92"/>
  <c r="E26" i="76"/>
  <c r="E26" i="138"/>
  <c r="E26" i="136"/>
  <c r="E26" i="137"/>
  <c r="E26" i="163"/>
  <c r="E26" i="213"/>
  <c r="E26" i="219"/>
  <c r="E26" i="164"/>
  <c r="E26" i="114"/>
  <c r="E26" i="193"/>
  <c r="E26" i="88"/>
  <c r="E26" i="167"/>
  <c r="E26" i="129"/>
  <c r="E26" i="168"/>
  <c r="E26" i="169"/>
  <c r="E26" i="46"/>
  <c r="E26" i="89"/>
  <c r="E26" i="128"/>
  <c r="E26" i="85"/>
  <c r="E26" i="103"/>
  <c r="E26" i="102"/>
  <c r="E26" i="104"/>
  <c r="E26" i="170"/>
  <c r="E26" i="190"/>
  <c r="E26" i="165"/>
  <c r="E26" i="166"/>
  <c r="E26" i="214"/>
  <c r="E26" i="220"/>
  <c r="E26" i="171"/>
  <c r="E26" i="38"/>
  <c r="E26" i="25"/>
  <c r="E26" i="173"/>
  <c r="E26" i="174"/>
  <c r="E26" i="130"/>
  <c r="E26" i="39"/>
  <c r="E26" i="100"/>
  <c r="E26" i="99"/>
  <c r="E26" i="205"/>
  <c r="E26" i="204"/>
  <c r="E26" i="101"/>
  <c r="E26" i="118"/>
  <c r="E26" i="119"/>
  <c r="E26" i="144"/>
  <c r="E26" i="145"/>
  <c r="E26" i="117"/>
  <c r="E26" i="116"/>
  <c r="E26" i="142"/>
  <c r="E26" i="147"/>
  <c r="E26" i="179"/>
  <c r="E26" i="146"/>
  <c r="E26" i="133"/>
  <c r="E26" i="132"/>
  <c r="E26" i="135"/>
  <c r="E26" i="113"/>
  <c r="E26" i="140"/>
  <c r="E26" i="175"/>
  <c r="E26" i="141"/>
  <c r="E26" i="215"/>
  <c r="E26" i="216"/>
  <c r="E26" i="176"/>
  <c r="E26" i="159"/>
  <c r="E26" i="109"/>
  <c r="E26" i="108"/>
  <c r="E26" i="187"/>
  <c r="E26" i="41"/>
  <c r="E26" i="40"/>
  <c r="E26" i="64"/>
  <c r="E26" i="62"/>
  <c r="E26" i="26"/>
  <c r="E26" i="105"/>
  <c r="E26" i="63"/>
  <c r="E26" i="65"/>
  <c r="E26" i="191"/>
  <c r="E26" i="27"/>
  <c r="E26" i="47"/>
  <c r="E26" i="35" l="1"/>
  <c r="E26" i="186"/>
  <c r="E26" i="148"/>
  <c r="E26" i="149"/>
  <c r="E26" i="24"/>
  <c r="E41" i="206"/>
  <c r="E26" i="201"/>
  <c r="E26" i="202"/>
  <c r="E41" i="212"/>
  <c r="E26" i="56"/>
  <c r="E26" i="189"/>
  <c r="E26" i="43"/>
  <c r="E26" i="57"/>
  <c r="E26" i="124"/>
  <c r="E26" i="34"/>
  <c r="E26" i="33"/>
  <c r="E26" i="123"/>
  <c r="E26" i="211"/>
  <c r="E41"/>
  <c r="E26" i="152"/>
  <c r="E26" i="96"/>
  <c r="E26" i="97"/>
  <c r="E26" i="112"/>
  <c r="E41" i="200"/>
  <c r="E41" i="198"/>
  <c r="E41" i="197"/>
  <c r="E41" i="210"/>
  <c r="E41" i="209"/>
  <c r="E41" i="196"/>
  <c r="E41" i="195"/>
  <c r="E41" i="188"/>
  <c r="E26"/>
  <c r="E26" i="83"/>
  <c r="E26" i="30"/>
  <c r="E26" i="29"/>
  <c r="E26" i="49"/>
  <c r="E26" i="22"/>
  <c r="E26" i="28"/>
  <c r="E26" i="14"/>
  <c r="E26" i="12"/>
  <c r="E26" i="84"/>
  <c r="E26" i="60"/>
  <c r="E26" i="61"/>
  <c r="E26" i="58"/>
  <c r="E26" i="13"/>
  <c r="E26" i="8"/>
  <c r="E26" i="217"/>
  <c r="E26" i="199"/>
  <c r="E26" i="93"/>
  <c r="E26" i="94"/>
  <c r="E26" i="121"/>
  <c r="E26" i="79"/>
  <c r="D72" i="220" l="1"/>
  <c r="E41"/>
  <c r="E11"/>
  <c r="E21" s="1"/>
  <c r="D72" i="219"/>
  <c r="E41"/>
  <c r="E11"/>
  <c r="E21" s="1"/>
  <c r="D64" s="1"/>
  <c r="D58" s="1"/>
  <c r="D72" i="218"/>
  <c r="E41"/>
  <c r="E21"/>
  <c r="D64" s="1"/>
  <c r="D58" s="1"/>
  <c r="E11"/>
  <c r="D64" i="220" l="1"/>
  <c r="D58" s="1"/>
  <c r="D74" i="219"/>
  <c r="D75" s="1"/>
  <c r="E58"/>
  <c r="D74" i="218"/>
  <c r="D76" s="1"/>
  <c r="E58"/>
  <c r="D74" i="220" l="1"/>
  <c r="D75" s="1"/>
  <c r="E58"/>
  <c r="E74" i="219"/>
  <c r="E75" s="1"/>
  <c r="E64"/>
  <c r="E74" i="218"/>
  <c r="E76" s="1"/>
  <c r="E64"/>
  <c r="E74" i="220" l="1"/>
  <c r="E75" s="1"/>
  <c r="E64"/>
  <c r="E11" i="84" l="1"/>
  <c r="E12"/>
  <c r="E12" i="60"/>
  <c r="E12" i="61"/>
  <c r="E12" i="58"/>
  <c r="E14" i="13"/>
  <c r="E12" i="93" l="1"/>
  <c r="G21" i="94"/>
  <c r="H21" s="1"/>
  <c r="E12"/>
  <c r="G21" i="53"/>
  <c r="H21" s="1"/>
  <c r="E12"/>
  <c r="E12" i="121"/>
  <c r="E12" i="79"/>
  <c r="D21" i="216"/>
  <c r="D21" i="215"/>
  <c r="D21" i="145"/>
  <c r="D21" i="211"/>
  <c r="D21" i="209"/>
  <c r="D21" i="196"/>
  <c r="D21" i="195"/>
  <c r="D21" i="188"/>
  <c r="D71" i="8"/>
  <c r="D17"/>
  <c r="D14"/>
  <c r="D11" s="1"/>
  <c r="D21" i="217"/>
  <c r="D11"/>
  <c r="D21" i="199"/>
  <c r="D17" i="121"/>
  <c r="D15"/>
  <c r="D14" s="1"/>
  <c r="D12"/>
  <c r="D11" l="1"/>
  <c r="D17" i="194"/>
  <c r="D14"/>
  <c r="D12"/>
  <c r="D17" i="1"/>
  <c r="D14"/>
  <c r="D12"/>
  <c r="D11" l="1"/>
  <c r="D11" i="194"/>
  <c r="E18" i="80"/>
  <c r="E23" s="1"/>
  <c r="D18"/>
  <c r="D23" s="1"/>
  <c r="D21" i="200"/>
  <c r="D21" i="198"/>
  <c r="D21" i="197"/>
  <c r="D21" i="210"/>
  <c r="E26" i="209"/>
  <c r="E17" i="1"/>
  <c r="D73" s="1"/>
  <c r="E17" i="194"/>
  <c r="E17" i="4"/>
  <c r="E17" i="5"/>
  <c r="E17" i="10"/>
  <c r="D73" s="1"/>
  <c r="E17" i="11"/>
  <c r="E17" i="16"/>
  <c r="E17" i="17"/>
  <c r="E17" i="81"/>
  <c r="E17" i="78"/>
  <c r="E17" i="122"/>
  <c r="E17" i="120"/>
  <c r="E17" i="69"/>
  <c r="E17" i="67"/>
  <c r="E41" i="16"/>
  <c r="E41" i="79"/>
  <c r="E41" i="69"/>
  <c r="E41" i="194"/>
  <c r="E41" i="5"/>
  <c r="E41" i="10"/>
  <c r="E41" i="11"/>
  <c r="E41" i="17"/>
  <c r="E41" i="81"/>
  <c r="E41" i="78"/>
  <c r="E41" i="122"/>
  <c r="E41" i="121"/>
  <c r="E41" i="120"/>
  <c r="E41" i="67"/>
  <c r="E41" i="1"/>
  <c r="E17" i="53"/>
  <c r="E17" i="95"/>
  <c r="E17" i="6"/>
  <c r="E17" i="7"/>
  <c r="E41" i="12"/>
  <c r="I21" s="1"/>
  <c r="D64" i="48"/>
  <c r="D73"/>
  <c r="D64" i="196"/>
  <c r="D73"/>
  <c r="D64" i="70"/>
  <c r="D73"/>
  <c r="D64" i="71"/>
  <c r="D73"/>
  <c r="D64" i="72"/>
  <c r="D73"/>
  <c r="D64" i="73"/>
  <c r="D58" s="1"/>
  <c r="D73"/>
  <c r="D64" i="74"/>
  <c r="D73"/>
  <c r="D64" i="55"/>
  <c r="D58" s="1"/>
  <c r="D73"/>
  <c r="D64" i="37"/>
  <c r="D73"/>
  <c r="D64" i="90"/>
  <c r="D73"/>
  <c r="D64" i="153"/>
  <c r="D73"/>
  <c r="D64" i="23"/>
  <c r="D73"/>
  <c r="D64" i="143"/>
  <c r="D58" s="1"/>
  <c r="D73"/>
  <c r="D64" i="134"/>
  <c r="D73"/>
  <c r="D64" i="177"/>
  <c r="D73"/>
  <c r="D64" i="110"/>
  <c r="D73"/>
  <c r="D64" i="20"/>
  <c r="D73"/>
  <c r="E11" i="215"/>
  <c r="E21" s="1"/>
  <c r="D64" s="1"/>
  <c r="D58" s="1"/>
  <c r="E11" i="130"/>
  <c r="E21" s="1"/>
  <c r="D64" s="1"/>
  <c r="D58" s="1"/>
  <c r="D74" s="1"/>
  <c r="E41" i="49"/>
  <c r="E41" i="57"/>
  <c r="E41" i="115"/>
  <c r="E41" i="90"/>
  <c r="E41" i="173"/>
  <c r="E41" i="100"/>
  <c r="E41" i="143"/>
  <c r="E41" i="63"/>
  <c r="E41" i="28"/>
  <c r="E41" i="22"/>
  <c r="E41" i="29"/>
  <c r="E41" i="30"/>
  <c r="E41" i="48"/>
  <c r="E41" i="96"/>
  <c r="E41" i="152"/>
  <c r="E41" i="123"/>
  <c r="E41" i="33"/>
  <c r="E41" i="34"/>
  <c r="E41" i="124"/>
  <c r="E41" i="55"/>
  <c r="E41" i="43"/>
  <c r="E41" i="189"/>
  <c r="E41" i="56"/>
  <c r="E41" i="202"/>
  <c r="E41" i="201"/>
  <c r="E41" i="24"/>
  <c r="E41" i="149"/>
  <c r="E41" i="186"/>
  <c r="E41" i="35"/>
  <c r="E41" i="153"/>
  <c r="E41" i="47"/>
  <c r="E41" i="73"/>
  <c r="E41" i="74"/>
  <c r="E41" i="77"/>
  <c r="E41" i="36"/>
  <c r="E41" i="37"/>
  <c r="E41" i="92"/>
  <c r="E41" i="76"/>
  <c r="E41" i="136"/>
  <c r="E41" i="137"/>
  <c r="E41" i="163"/>
  <c r="E41" i="213"/>
  <c r="E41" i="193"/>
  <c r="E41" i="167"/>
  <c r="E41" i="169"/>
  <c r="E41" i="128"/>
  <c r="E41" i="85"/>
  <c r="E41" i="103"/>
  <c r="E41" i="165"/>
  <c r="D21" i="214"/>
  <c r="E41" i="171"/>
  <c r="E41" i="38"/>
  <c r="E41" i="23"/>
  <c r="E41" i="25"/>
  <c r="E41" i="39"/>
  <c r="E41" i="99"/>
  <c r="E41" i="101"/>
  <c r="E41" i="144"/>
  <c r="E41" i="142"/>
  <c r="E41" i="146"/>
  <c r="E41" i="133"/>
  <c r="E41" i="135"/>
  <c r="E41" i="134"/>
  <c r="E41" i="113"/>
  <c r="E41" i="140"/>
  <c r="E41" i="175"/>
  <c r="E41" i="141"/>
  <c r="E41" i="159"/>
  <c r="E41" i="108"/>
  <c r="E41" i="187"/>
  <c r="E41" i="41"/>
  <c r="E41" i="40"/>
  <c r="E41" i="64"/>
  <c r="E41" i="110"/>
  <c r="E41" i="20"/>
  <c r="E41" i="62"/>
  <c r="E41" i="26"/>
  <c r="E41" i="191"/>
  <c r="E41" i="14"/>
  <c r="E41" i="97"/>
  <c r="E41" i="84"/>
  <c r="E41" i="60"/>
  <c r="E41" i="61"/>
  <c r="E41" i="58"/>
  <c r="E41" i="13"/>
  <c r="E41" i="6"/>
  <c r="E41" i="7"/>
  <c r="E41" i="8"/>
  <c r="E41" i="95"/>
  <c r="E41" i="217"/>
  <c r="E41" i="199"/>
  <c r="E41" i="93"/>
  <c r="E41" i="94"/>
  <c r="J21" s="1"/>
  <c r="E41" i="53"/>
  <c r="J21" s="1"/>
  <c r="E14" i="8"/>
  <c r="E11" s="1"/>
  <c r="D73" i="217"/>
  <c r="D72"/>
  <c r="D71"/>
  <c r="D58"/>
  <c r="D74" s="1"/>
  <c r="D75" s="1"/>
  <c r="E11"/>
  <c r="E21" s="1"/>
  <c r="E11" i="93"/>
  <c r="E14" i="94"/>
  <c r="E11" s="1"/>
  <c r="E11" i="53"/>
  <c r="D71" i="4"/>
  <c r="D71" i="5"/>
  <c r="D71" i="10"/>
  <c r="D71" i="11"/>
  <c r="D71" i="16"/>
  <c r="D71" i="17"/>
  <c r="D71" i="81"/>
  <c r="D71" i="78"/>
  <c r="D71" i="79"/>
  <c r="D71" i="122"/>
  <c r="D71" i="121"/>
  <c r="D71" i="120"/>
  <c r="D71" i="69"/>
  <c r="D71" i="67"/>
  <c r="D71" i="53"/>
  <c r="D71" i="94"/>
  <c r="D71" i="93"/>
  <c r="D71" i="199"/>
  <c r="D71" i="194"/>
  <c r="D72" i="216"/>
  <c r="E11"/>
  <c r="E21" s="1"/>
  <c r="D64" s="1"/>
  <c r="D58" s="1"/>
  <c r="D72" i="215"/>
  <c r="D72" i="214"/>
  <c r="E11"/>
  <c r="E21" s="1"/>
  <c r="D64" s="1"/>
  <c r="D58" s="1"/>
  <c r="D72" i="213"/>
  <c r="D21"/>
  <c r="E11"/>
  <c r="E21" s="1"/>
  <c r="D72" i="212"/>
  <c r="D21"/>
  <c r="E26" s="1"/>
  <c r="E11"/>
  <c r="E21" s="1"/>
  <c r="D64" s="1"/>
  <c r="D58" s="1"/>
  <c r="D72" i="211"/>
  <c r="E11"/>
  <c r="E21" s="1"/>
  <c r="D64" s="1"/>
  <c r="D58" s="1"/>
  <c r="D72" i="210"/>
  <c r="E26"/>
  <c r="E11"/>
  <c r="E21" s="1"/>
  <c r="D72" i="209"/>
  <c r="E11"/>
  <c r="E21" s="1"/>
  <c r="E26" i="151"/>
  <c r="E26" i="107"/>
  <c r="E41" s="1"/>
  <c r="D21" i="205"/>
  <c r="D72" i="206"/>
  <c r="D21"/>
  <c r="E26" s="1"/>
  <c r="E11"/>
  <c r="E21" s="1"/>
  <c r="D64" s="1"/>
  <c r="D58" s="1"/>
  <c r="D72" i="204"/>
  <c r="D21"/>
  <c r="E11"/>
  <c r="E21" s="1"/>
  <c r="D72" i="205"/>
  <c r="E11"/>
  <c r="E21" s="1"/>
  <c r="D64" s="1"/>
  <c r="D58" s="1"/>
  <c r="D72" i="201"/>
  <c r="D21"/>
  <c r="E11"/>
  <c r="E21"/>
  <c r="D64" s="1"/>
  <c r="D58" s="1"/>
  <c r="D72" i="202"/>
  <c r="D21"/>
  <c r="E11"/>
  <c r="E21" s="1"/>
  <c r="E11" i="107"/>
  <c r="E21" s="1"/>
  <c r="D64" s="1"/>
  <c r="D58" s="1"/>
  <c r="E11" i="152"/>
  <c r="E21" s="1"/>
  <c r="E11" i="106"/>
  <c r="E21" s="1"/>
  <c r="D64" s="1"/>
  <c r="D58" s="1"/>
  <c r="E11" i="123"/>
  <c r="E21" s="1"/>
  <c r="D64" s="1"/>
  <c r="D58" s="1"/>
  <c r="E11" i="33"/>
  <c r="E21" s="1"/>
  <c r="E11" i="34"/>
  <c r="E21" s="1"/>
  <c r="D64" s="1"/>
  <c r="D58" s="1"/>
  <c r="E11" i="124"/>
  <c r="E21" s="1"/>
  <c r="D64" s="1"/>
  <c r="D58" s="1"/>
  <c r="E11" i="57"/>
  <c r="E21" s="1"/>
  <c r="E11" i="55"/>
  <c r="E21" s="1"/>
  <c r="E11" i="43"/>
  <c r="E21" s="1"/>
  <c r="D64" s="1"/>
  <c r="D58" s="1"/>
  <c r="E58" s="1"/>
  <c r="E11" i="189"/>
  <c r="E21" s="1"/>
  <c r="D64" s="1"/>
  <c r="D58" s="1"/>
  <c r="E11" i="56"/>
  <c r="E21" s="1"/>
  <c r="D64" s="1"/>
  <c r="D58" s="1"/>
  <c r="D74" s="1"/>
  <c r="E11" i="24"/>
  <c r="E21" s="1"/>
  <c r="D64" s="1"/>
  <c r="D58" s="1"/>
  <c r="E11" i="149"/>
  <c r="E21" s="1"/>
  <c r="D64" s="1"/>
  <c r="D58" s="1"/>
  <c r="E58" s="1"/>
  <c r="E64" s="1"/>
  <c r="E11" i="148"/>
  <c r="E21" s="1"/>
  <c r="E11" i="186"/>
  <c r="E21" s="1"/>
  <c r="E11" i="35"/>
  <c r="E21" s="1"/>
  <c r="E11" i="153"/>
  <c r="E21" s="1"/>
  <c r="E11" i="47"/>
  <c r="E21" s="1"/>
  <c r="E11" i="27"/>
  <c r="E21" s="1"/>
  <c r="E11" i="70"/>
  <c r="E21" s="1"/>
  <c r="E11" i="71"/>
  <c r="E21" s="1"/>
  <c r="E11" i="72"/>
  <c r="E21" s="1"/>
  <c r="E11" i="73"/>
  <c r="E21" s="1"/>
  <c r="E11" i="74"/>
  <c r="E21" s="1"/>
  <c r="E11" i="75"/>
  <c r="E21" s="1"/>
  <c r="D64" s="1"/>
  <c r="D58" s="1"/>
  <c r="D74" s="1"/>
  <c r="D76" s="1"/>
  <c r="E11" i="77"/>
  <c r="E21" s="1"/>
  <c r="D64" s="1"/>
  <c r="D58" s="1"/>
  <c r="E58" s="1"/>
  <c r="E64" s="1"/>
  <c r="E11" i="36"/>
  <c r="E21"/>
  <c r="D64" s="1"/>
  <c r="D58" s="1"/>
  <c r="E11" i="37"/>
  <c r="E21" s="1"/>
  <c r="E11" i="161"/>
  <c r="E21" s="1"/>
  <c r="D64" s="1"/>
  <c r="D58" s="1"/>
  <c r="E11" i="115"/>
  <c r="E21" s="1"/>
  <c r="D64" s="1"/>
  <c r="D58" s="1"/>
  <c r="E58" s="1"/>
  <c r="E11" i="92"/>
  <c r="E21" s="1"/>
  <c r="D64" s="1"/>
  <c r="D58" s="1"/>
  <c r="E11" i="90"/>
  <c r="E21" s="1"/>
  <c r="E11" i="76"/>
  <c r="E21" s="1"/>
  <c r="E11" i="138"/>
  <c r="E21" s="1"/>
  <c r="D64" s="1"/>
  <c r="D58" s="1"/>
  <c r="E58" s="1"/>
  <c r="E64" s="1"/>
  <c r="E11" i="136"/>
  <c r="E21" s="1"/>
  <c r="D64" s="1"/>
  <c r="D58" s="1"/>
  <c r="D74" s="1"/>
  <c r="D75" s="1"/>
  <c r="E11" i="137"/>
  <c r="E21" s="1"/>
  <c r="D64" s="1"/>
  <c r="D58" s="1"/>
  <c r="D74" s="1"/>
  <c r="E11" i="163"/>
  <c r="E21" s="1"/>
  <c r="D64" s="1"/>
  <c r="D58" s="1"/>
  <c r="E58" s="1"/>
  <c r="E11" i="164"/>
  <c r="E21" s="1"/>
  <c r="D64" s="1"/>
  <c r="D58" s="1"/>
  <c r="E11" i="114"/>
  <c r="E21" s="1"/>
  <c r="D64" s="1"/>
  <c r="D58" s="1"/>
  <c r="E11" i="193"/>
  <c r="E21" s="1"/>
  <c r="E11" i="88"/>
  <c r="E21" s="1"/>
  <c r="D64" s="1"/>
  <c r="D58" s="1"/>
  <c r="E11" i="167"/>
  <c r="E21" s="1"/>
  <c r="E11" i="129"/>
  <c r="E21" s="1"/>
  <c r="E11" i="168"/>
  <c r="E21" s="1"/>
  <c r="D64" s="1"/>
  <c r="D58" s="1"/>
  <c r="E11" i="169"/>
  <c r="E21"/>
  <c r="E11" i="46"/>
  <c r="E21" s="1"/>
  <c r="E11" i="89"/>
  <c r="E21" s="1"/>
  <c r="D64" s="1"/>
  <c r="D58" s="1"/>
  <c r="E11" i="128"/>
  <c r="E21" s="1"/>
  <c r="E11" i="85"/>
  <c r="E21" s="1"/>
  <c r="E11" i="103"/>
  <c r="E21" s="1"/>
  <c r="D64" s="1"/>
  <c r="D58" s="1"/>
  <c r="E11" i="102"/>
  <c r="E21" s="1"/>
  <c r="D64" s="1"/>
  <c r="D58" s="1"/>
  <c r="D74" s="1"/>
  <c r="D75" s="1"/>
  <c r="E11" i="104"/>
  <c r="E21" s="1"/>
  <c r="E11" i="170"/>
  <c r="E21"/>
  <c r="D64" s="1"/>
  <c r="D58" s="1"/>
  <c r="E58" s="1"/>
  <c r="E64" s="1"/>
  <c r="E11" i="190"/>
  <c r="E21" s="1"/>
  <c r="D64" s="1"/>
  <c r="D58" s="1"/>
  <c r="D74" s="1"/>
  <c r="E11" i="165"/>
  <c r="E21" s="1"/>
  <c r="D64" s="1"/>
  <c r="D58" s="1"/>
  <c r="E11" i="166"/>
  <c r="E21" s="1"/>
  <c r="D64" s="1"/>
  <c r="D58" s="1"/>
  <c r="D74" s="1"/>
  <c r="E11" i="171"/>
  <c r="E21"/>
  <c r="D64" s="1"/>
  <c r="D58" s="1"/>
  <c r="E58" s="1"/>
  <c r="E11" i="38"/>
  <c r="E21" s="1"/>
  <c r="D64" s="1"/>
  <c r="D58" s="1"/>
  <c r="E58" s="1"/>
  <c r="E64" s="1"/>
  <c r="E11" i="23"/>
  <c r="E21" s="1"/>
  <c r="E11" i="25"/>
  <c r="E21" s="1"/>
  <c r="D64" s="1"/>
  <c r="D58" s="1"/>
  <c r="E58" s="1"/>
  <c r="E11" i="173"/>
  <c r="E21" s="1"/>
  <c r="E11" i="174"/>
  <c r="E21" s="1"/>
  <c r="D64" s="1"/>
  <c r="D58" s="1"/>
  <c r="E11" i="39"/>
  <c r="E21" s="1"/>
  <c r="D64" s="1"/>
  <c r="D58" s="1"/>
  <c r="E11" i="100"/>
  <c r="E21" s="1"/>
  <c r="D64" s="1"/>
  <c r="D58" s="1"/>
  <c r="E58" s="1"/>
  <c r="E64" s="1"/>
  <c r="E11" i="99"/>
  <c r="E21" s="1"/>
  <c r="D64" s="1"/>
  <c r="D58" s="1"/>
  <c r="E11" i="101"/>
  <c r="E21" s="1"/>
  <c r="E11" i="118"/>
  <c r="E21" s="1"/>
  <c r="D64" s="1"/>
  <c r="D58" s="1"/>
  <c r="E11" i="143"/>
  <c r="E21" s="1"/>
  <c r="E11" i="119"/>
  <c r="E21" s="1"/>
  <c r="D64" s="1"/>
  <c r="D58" s="1"/>
  <c r="D74" s="1"/>
  <c r="E11" i="144"/>
  <c r="E21" s="1"/>
  <c r="D64" s="1"/>
  <c r="D58" s="1"/>
  <c r="E58" s="1"/>
  <c r="E11" i="145"/>
  <c r="E21" s="1"/>
  <c r="D64" s="1"/>
  <c r="D58" s="1"/>
  <c r="E58" s="1"/>
  <c r="E64" s="1"/>
  <c r="E11" i="117"/>
  <c r="E21" s="1"/>
  <c r="D64" s="1"/>
  <c r="D58" s="1"/>
  <c r="E21" i="116"/>
  <c r="D58"/>
  <c r="D75"/>
  <c r="E11" i="142"/>
  <c r="E21" s="1"/>
  <c r="E11" i="147"/>
  <c r="E21" s="1"/>
  <c r="E11" i="179"/>
  <c r="E21" s="1"/>
  <c r="E11" i="146"/>
  <c r="E21" s="1"/>
  <c r="D64" s="1"/>
  <c r="D58" s="1"/>
  <c r="E11" i="133"/>
  <c r="E21" s="1"/>
  <c r="E11" i="132"/>
  <c r="E21" s="1"/>
  <c r="E11" i="135"/>
  <c r="E21" s="1"/>
  <c r="E11" i="134"/>
  <c r="E21" s="1"/>
  <c r="E11" i="113"/>
  <c r="E21" s="1"/>
  <c r="D64" s="1"/>
  <c r="D58" s="1"/>
  <c r="D74" s="1"/>
  <c r="E11" i="140"/>
  <c r="E21" s="1"/>
  <c r="D64" s="1"/>
  <c r="D58" s="1"/>
  <c r="E11" i="175"/>
  <c r="E21" s="1"/>
  <c r="D64" s="1"/>
  <c r="D58" s="1"/>
  <c r="E58" s="1"/>
  <c r="E64" s="1"/>
  <c r="E11" i="141"/>
  <c r="E21" s="1"/>
  <c r="D64" s="1"/>
  <c r="D58" s="1"/>
  <c r="E11" i="176"/>
  <c r="E21" s="1"/>
  <c r="E11" i="159"/>
  <c r="E21" s="1"/>
  <c r="E11" i="109"/>
  <c r="E21" s="1"/>
  <c r="E11" i="108"/>
  <c r="E21" s="1"/>
  <c r="D64" s="1"/>
  <c r="D58" s="1"/>
  <c r="E11" i="187"/>
  <c r="E21" s="1"/>
  <c r="D64" s="1"/>
  <c r="D58" s="1"/>
  <c r="E58" s="1"/>
  <c r="E64" s="1"/>
  <c r="E11" i="177"/>
  <c r="E21" s="1"/>
  <c r="E11" i="41"/>
  <c r="E21" s="1"/>
  <c r="E11" i="40"/>
  <c r="E21" s="1"/>
  <c r="D64" s="1"/>
  <c r="D58" s="1"/>
  <c r="D74" s="1"/>
  <c r="E11" i="64"/>
  <c r="E21" s="1"/>
  <c r="E11" i="110"/>
  <c r="E21" s="1"/>
  <c r="E11" i="20"/>
  <c r="E21" s="1"/>
  <c r="E11" i="62"/>
  <c r="E21" s="1"/>
  <c r="D64" s="1"/>
  <c r="D58" s="1"/>
  <c r="D74" s="1"/>
  <c r="E11" i="26"/>
  <c r="E21" s="1"/>
  <c r="D64" s="1"/>
  <c r="D58" s="1"/>
  <c r="E11" i="105"/>
  <c r="E21" s="1"/>
  <c r="D64" s="1"/>
  <c r="D58" s="1"/>
  <c r="E58" s="1"/>
  <c r="E64" s="1"/>
  <c r="E11" i="63"/>
  <c r="E21" s="1"/>
  <c r="D64" s="1"/>
  <c r="D58" s="1"/>
  <c r="D74" s="1"/>
  <c r="E11" i="65"/>
  <c r="E21" s="1"/>
  <c r="E11" i="191"/>
  <c r="E21" s="1"/>
  <c r="D64" s="1"/>
  <c r="D58" s="1"/>
  <c r="E11" i="151"/>
  <c r="E21" s="1"/>
  <c r="D64" s="1"/>
  <c r="D58" s="1"/>
  <c r="E11" i="96"/>
  <c r="E21" s="1"/>
  <c r="D64" s="1"/>
  <c r="D58" s="1"/>
  <c r="D58" i="20"/>
  <c r="D58" i="110"/>
  <c r="D58" i="177"/>
  <c r="D58" i="134"/>
  <c r="D58" i="23"/>
  <c r="D74" s="1"/>
  <c r="D75" s="1"/>
  <c r="D58" i="90"/>
  <c r="D74" s="1"/>
  <c r="D58" i="37"/>
  <c r="D58" i="74"/>
  <c r="D58" i="72"/>
  <c r="D74" s="1"/>
  <c r="D58" i="71"/>
  <c r="D74" s="1"/>
  <c r="D58" i="70"/>
  <c r="D74" s="1"/>
  <c r="D58" i="153"/>
  <c r="D72" i="200"/>
  <c r="E21"/>
  <c r="D64" s="1"/>
  <c r="D58" s="1"/>
  <c r="E11"/>
  <c r="E26"/>
  <c r="D58" i="84"/>
  <c r="E17"/>
  <c r="D73" s="1"/>
  <c r="E14"/>
  <c r="D58" i="60"/>
  <c r="E17"/>
  <c r="D73" s="1"/>
  <c r="E14"/>
  <c r="E11" s="1"/>
  <c r="D58" i="61"/>
  <c r="E14"/>
  <c r="E11" s="1"/>
  <c r="E17"/>
  <c r="D73" s="1"/>
  <c r="D58" i="58"/>
  <c r="E14"/>
  <c r="E11" s="1"/>
  <c r="E17"/>
  <c r="D73" s="1"/>
  <c r="D58" i="13"/>
  <c r="E11"/>
  <c r="E17"/>
  <c r="D73" s="1"/>
  <c r="D64" i="9"/>
  <c r="D58" s="1"/>
  <c r="E17"/>
  <c r="D73" s="1"/>
  <c r="E11"/>
  <c r="D58" i="8"/>
  <c r="E17"/>
  <c r="D73" s="1"/>
  <c r="D73" i="7"/>
  <c r="E11"/>
  <c r="E21" s="1"/>
  <c r="D58" i="6"/>
  <c r="E11"/>
  <c r="D73"/>
  <c r="D71" i="95"/>
  <c r="D64"/>
  <c r="D58" s="1"/>
  <c r="E11"/>
  <c r="D72" i="199"/>
  <c r="D58"/>
  <c r="D74" s="1"/>
  <c r="D75" s="1"/>
  <c r="D73"/>
  <c r="E11"/>
  <c r="E21" s="1"/>
  <c r="D72" i="198"/>
  <c r="E26"/>
  <c r="E11"/>
  <c r="E21" s="1"/>
  <c r="D72" i="197"/>
  <c r="E26"/>
  <c r="E11"/>
  <c r="E21" s="1"/>
  <c r="D72" i="196"/>
  <c r="E11"/>
  <c r="E21" s="1"/>
  <c r="D72" i="195"/>
  <c r="E26"/>
  <c r="E11"/>
  <c r="E21" s="1"/>
  <c r="E21" i="6"/>
  <c r="E58" s="1"/>
  <c r="D74" i="187"/>
  <c r="E58" i="63"/>
  <c r="E64" s="1"/>
  <c r="E58" i="62"/>
  <c r="E64" s="1"/>
  <c r="E58" i="110"/>
  <c r="E64" s="1"/>
  <c r="E58" i="40"/>
  <c r="E64" s="1"/>
  <c r="D74" i="175"/>
  <c r="D74" i="140"/>
  <c r="E58"/>
  <c r="E64" s="1"/>
  <c r="E58" i="113"/>
  <c r="E64" s="1"/>
  <c r="D74" i="145"/>
  <c r="D74" i="144"/>
  <c r="D74" i="39"/>
  <c r="E58"/>
  <c r="E64" s="1"/>
  <c r="E58" i="130"/>
  <c r="E64" s="1"/>
  <c r="D74" i="38"/>
  <c r="E58" i="166"/>
  <c r="E64" s="1"/>
  <c r="D74" i="168"/>
  <c r="E58"/>
  <c r="E64" s="1"/>
  <c r="E58" i="137"/>
  <c r="E64" s="1"/>
  <c r="D74" i="138"/>
  <c r="D74" i="92"/>
  <c r="E58"/>
  <c r="E64" s="1"/>
  <c r="E64" i="115"/>
  <c r="D74"/>
  <c r="E58" i="37"/>
  <c r="E64" s="1"/>
  <c r="D74" i="77"/>
  <c r="D74" i="149"/>
  <c r="D76" s="1"/>
  <c r="E58" i="56"/>
  <c r="E64" s="1"/>
  <c r="D74" i="43"/>
  <c r="D75" s="1"/>
  <c r="D74" i="124"/>
  <c r="D75" s="1"/>
  <c r="E58"/>
  <c r="E64" s="1"/>
  <c r="E58" i="34"/>
  <c r="E64" s="1"/>
  <c r="D74"/>
  <c r="E58" i="123"/>
  <c r="E64" s="1"/>
  <c r="D74"/>
  <c r="D74" i="106"/>
  <c r="E58"/>
  <c r="E64" s="1"/>
  <c r="E58" i="107"/>
  <c r="E64" s="1"/>
  <c r="D74"/>
  <c r="D76" s="1"/>
  <c r="E58" i="151"/>
  <c r="E64" s="1"/>
  <c r="D74"/>
  <c r="D76" s="1"/>
  <c r="E58" i="96"/>
  <c r="E64" s="1"/>
  <c r="D74"/>
  <c r="D76" s="1"/>
  <c r="D64" i="198"/>
  <c r="D58" s="1"/>
  <c r="D58" i="196"/>
  <c r="D74" s="1"/>
  <c r="E21" i="95"/>
  <c r="D73"/>
  <c r="D74" s="1"/>
  <c r="D75" s="1"/>
  <c r="E64" i="6"/>
  <c r="D74"/>
  <c r="E11" i="188"/>
  <c r="E21" s="1"/>
  <c r="E11" i="12"/>
  <c r="E21" s="1"/>
  <c r="D64" s="1"/>
  <c r="E11" i="42"/>
  <c r="E21" s="1"/>
  <c r="D58" i="93"/>
  <c r="E17"/>
  <c r="E21" s="1"/>
  <c r="D58" i="94"/>
  <c r="E17"/>
  <c r="D73" s="1"/>
  <c r="D58" i="53"/>
  <c r="D73"/>
  <c r="D58" i="67"/>
  <c r="D73"/>
  <c r="E14"/>
  <c r="E11" s="1"/>
  <c r="E21" s="1"/>
  <c r="D58" i="69"/>
  <c r="D73"/>
  <c r="E14"/>
  <c r="E11" s="1"/>
  <c r="E21" s="1"/>
  <c r="D58" i="120"/>
  <c r="D73"/>
  <c r="E14"/>
  <c r="E11" s="1"/>
  <c r="E21" s="1"/>
  <c r="D58" i="10"/>
  <c r="D58" i="11"/>
  <c r="D58" i="16"/>
  <c r="D58" i="17"/>
  <c r="D58" i="81"/>
  <c r="D58" i="78"/>
  <c r="D58" i="79"/>
  <c r="D58" i="122"/>
  <c r="D58" i="121"/>
  <c r="D58" i="5"/>
  <c r="D73" i="11"/>
  <c r="D73" i="16"/>
  <c r="D73" i="17"/>
  <c r="D73" i="81"/>
  <c r="D73" i="78"/>
  <c r="E17" i="79"/>
  <c r="D73" s="1"/>
  <c r="D73" i="122"/>
  <c r="E17" i="121"/>
  <c r="D73" s="1"/>
  <c r="D73" i="5"/>
  <c r="E14" i="10"/>
  <c r="D72" s="1"/>
  <c r="E14" i="11"/>
  <c r="D72" s="1"/>
  <c r="E14" i="16"/>
  <c r="D72" s="1"/>
  <c r="E14" i="17"/>
  <c r="E11" s="1"/>
  <c r="E21" s="1"/>
  <c r="E14" i="81"/>
  <c r="E11" s="1"/>
  <c r="E21" s="1"/>
  <c r="E14" i="78"/>
  <c r="D72"/>
  <c r="E14" i="79"/>
  <c r="D72" s="1"/>
  <c r="E14" i="122"/>
  <c r="D72" s="1"/>
  <c r="D74" s="1"/>
  <c r="D75" s="1"/>
  <c r="E14" i="121"/>
  <c r="D72" s="1"/>
  <c r="E14" i="5"/>
  <c r="D72" s="1"/>
  <c r="D58" i="4"/>
  <c r="D73"/>
  <c r="E14"/>
  <c r="E11" s="1"/>
  <c r="E21" s="1"/>
  <c r="D58" i="194"/>
  <c r="E14"/>
  <c r="E11" s="1"/>
  <c r="E21" s="1"/>
  <c r="E21" i="53"/>
  <c r="E11" i="78"/>
  <c r="E21" s="1"/>
  <c r="D72" i="81"/>
  <c r="D73" i="194"/>
  <c r="D72" i="17"/>
  <c r="E11" i="5"/>
  <c r="E21" s="1"/>
  <c r="D58" i="1"/>
  <c r="E14"/>
  <c r="E11" s="1"/>
  <c r="E11" i="97"/>
  <c r="E21" s="1"/>
  <c r="E21" i="112"/>
  <c r="E11"/>
  <c r="E21" i="156"/>
  <c r="E11"/>
  <c r="E21" i="83"/>
  <c r="E11"/>
  <c r="E21" i="30"/>
  <c r="E11"/>
  <c r="E11" i="48"/>
  <c r="E11" i="29"/>
  <c r="E21" s="1"/>
  <c r="E11" i="49"/>
  <c r="E21" s="1"/>
  <c r="E11" i="22"/>
  <c r="E21" s="1"/>
  <c r="E11" i="28"/>
  <c r="E21" s="1"/>
  <c r="D64" s="1"/>
  <c r="D58" s="1"/>
  <c r="D64" i="112"/>
  <c r="D58" s="1"/>
  <c r="D64" i="156"/>
  <c r="D58" s="1"/>
  <c r="D58" i="48"/>
  <c r="D64" i="30"/>
  <c r="D58" s="1"/>
  <c r="E11" i="14"/>
  <c r="E21" s="1"/>
  <c r="D72" i="191"/>
  <c r="D21"/>
  <c r="D72" i="65"/>
  <c r="D21"/>
  <c r="D75" i="63"/>
  <c r="E74"/>
  <c r="E75" s="1"/>
  <c r="D72"/>
  <c r="D21"/>
  <c r="E74" i="105"/>
  <c r="E75" s="1"/>
  <c r="D72"/>
  <c r="D21"/>
  <c r="E41" s="1"/>
  <c r="D72" i="26"/>
  <c r="D21"/>
  <c r="D75" i="62"/>
  <c r="E74"/>
  <c r="E75" s="1"/>
  <c r="D72"/>
  <c r="D21"/>
  <c r="D72" i="20"/>
  <c r="D21"/>
  <c r="D72" i="110"/>
  <c r="D21"/>
  <c r="D72" i="64"/>
  <c r="D21"/>
  <c r="D75" i="40"/>
  <c r="E74"/>
  <c r="E75" s="1"/>
  <c r="D72"/>
  <c r="D21"/>
  <c r="D72" i="41"/>
  <c r="D21"/>
  <c r="D72" i="177"/>
  <c r="D21"/>
  <c r="D75" i="187"/>
  <c r="E74"/>
  <c r="E75" s="1"/>
  <c r="D72"/>
  <c r="D21"/>
  <c r="D72" i="108"/>
  <c r="D21"/>
  <c r="D72" i="109"/>
  <c r="D21"/>
  <c r="E41" s="1"/>
  <c r="D72" i="159"/>
  <c r="D21"/>
  <c r="D72" i="176"/>
  <c r="D21"/>
  <c r="E41" s="1"/>
  <c r="D72" i="141"/>
  <c r="D21"/>
  <c r="D75" i="175"/>
  <c r="E74"/>
  <c r="E75" s="1"/>
  <c r="D72"/>
  <c r="D21"/>
  <c r="D75" i="140"/>
  <c r="E74"/>
  <c r="E75" s="1"/>
  <c r="D72"/>
  <c r="D21"/>
  <c r="D75" i="113"/>
  <c r="E74"/>
  <c r="E75" s="1"/>
  <c r="D72"/>
  <c r="D21"/>
  <c r="D72" i="134"/>
  <c r="D21"/>
  <c r="D72" i="135"/>
  <c r="D21"/>
  <c r="D72" i="132"/>
  <c r="D21"/>
  <c r="D72" i="133"/>
  <c r="D21"/>
  <c r="D72" i="146"/>
  <c r="D21"/>
  <c r="D72" i="179"/>
  <c r="D21"/>
  <c r="D72" i="147"/>
  <c r="D21"/>
  <c r="E41" s="1"/>
  <c r="D72" i="142"/>
  <c r="D21"/>
  <c r="E74" i="116"/>
  <c r="E75"/>
  <c r="D72"/>
  <c r="D21"/>
  <c r="D72" i="117"/>
  <c r="D21"/>
  <c r="D75" i="145"/>
  <c r="E74"/>
  <c r="E75" s="1"/>
  <c r="D72"/>
  <c r="D75" i="144"/>
  <c r="D72"/>
  <c r="D21"/>
  <c r="D75" i="119"/>
  <c r="D72"/>
  <c r="D21"/>
  <c r="D72" i="143"/>
  <c r="D21"/>
  <c r="D72" i="118"/>
  <c r="D21"/>
  <c r="E41" s="1"/>
  <c r="D72" i="101"/>
  <c r="D21"/>
  <c r="D72" i="99"/>
  <c r="D21"/>
  <c r="E74" i="100"/>
  <c r="E75" s="1"/>
  <c r="D72"/>
  <c r="D21"/>
  <c r="D75" i="39"/>
  <c r="E74"/>
  <c r="E75" s="1"/>
  <c r="D72"/>
  <c r="D21"/>
  <c r="D75" i="130"/>
  <c r="D72"/>
  <c r="D21"/>
  <c r="E41" s="1"/>
  <c r="D72" i="174"/>
  <c r="D21"/>
  <c r="E41" s="1"/>
  <c r="D72" i="173"/>
  <c r="D21"/>
  <c r="D72" i="25"/>
  <c r="D21"/>
  <c r="D72" i="23"/>
  <c r="D21"/>
  <c r="D75" i="38"/>
  <c r="E74"/>
  <c r="E75" s="1"/>
  <c r="D72"/>
  <c r="D21"/>
  <c r="D72" i="171"/>
  <c r="D21"/>
  <c r="D75" i="166"/>
  <c r="E74"/>
  <c r="E75" s="1"/>
  <c r="D72"/>
  <c r="D21"/>
  <c r="E41" s="1"/>
  <c r="D72" i="165"/>
  <c r="D21"/>
  <c r="D75" i="190"/>
  <c r="E75"/>
  <c r="D72"/>
  <c r="D21"/>
  <c r="E74" i="170"/>
  <c r="E75" s="1"/>
  <c r="D72"/>
  <c r="D21"/>
  <c r="E41" s="1"/>
  <c r="D72" i="104"/>
  <c r="D21"/>
  <c r="E41" s="1"/>
  <c r="D72" i="102"/>
  <c r="D21"/>
  <c r="E41" s="1"/>
  <c r="D72" i="103"/>
  <c r="D21"/>
  <c r="D72" i="85"/>
  <c r="D21"/>
  <c r="D72" i="128"/>
  <c r="D21"/>
  <c r="D72" i="89"/>
  <c r="D21"/>
  <c r="D72" i="46"/>
  <c r="D21"/>
  <c r="E41" s="1"/>
  <c r="D72" i="169"/>
  <c r="D21"/>
  <c r="D75" i="168"/>
  <c r="E74"/>
  <c r="E75" s="1"/>
  <c r="D72"/>
  <c r="D21"/>
  <c r="D72" i="129"/>
  <c r="D21"/>
  <c r="E41" s="1"/>
  <c r="D72" i="167"/>
  <c r="D21"/>
  <c r="D72" i="88"/>
  <c r="D21"/>
  <c r="D72" i="193"/>
  <c r="D21"/>
  <c r="D72" i="114"/>
  <c r="D21"/>
  <c r="E41" s="1"/>
  <c r="D72" i="164"/>
  <c r="D21"/>
  <c r="E41" s="1"/>
  <c r="D72" i="163"/>
  <c r="D21"/>
  <c r="D75" i="137"/>
  <c r="E74"/>
  <c r="E75" s="1"/>
  <c r="D72"/>
  <c r="D21"/>
  <c r="D72" i="136"/>
  <c r="D21"/>
  <c r="D75" i="138"/>
  <c r="E74"/>
  <c r="E75" s="1"/>
  <c r="D72"/>
  <c r="D21"/>
  <c r="E41" s="1"/>
  <c r="D72" i="76"/>
  <c r="D21"/>
  <c r="D72" i="90"/>
  <c r="D21"/>
  <c r="D75" i="92"/>
  <c r="E74"/>
  <c r="E75" s="1"/>
  <c r="D72"/>
  <c r="D21"/>
  <c r="D75" i="115"/>
  <c r="E74"/>
  <c r="E75" s="1"/>
  <c r="D72"/>
  <c r="D21"/>
  <c r="D72" i="161"/>
  <c r="D21"/>
  <c r="D72" i="37"/>
  <c r="D21"/>
  <c r="D72" i="36"/>
  <c r="D21"/>
  <c r="D75" i="77"/>
  <c r="E74"/>
  <c r="E75" s="1"/>
  <c r="D72"/>
  <c r="D21"/>
  <c r="D72" i="75"/>
  <c r="D21"/>
  <c r="E41" s="1"/>
  <c r="D72" i="74"/>
  <c r="D21"/>
  <c r="D72" i="73"/>
  <c r="D21"/>
  <c r="D72" i="72"/>
  <c r="D21"/>
  <c r="D72" i="71"/>
  <c r="D21"/>
  <c r="D21" i="70"/>
  <c r="D72" i="27"/>
  <c r="D21"/>
  <c r="D72" i="47"/>
  <c r="D21"/>
  <c r="D72" i="153"/>
  <c r="D21"/>
  <c r="D72" i="35"/>
  <c r="D21"/>
  <c r="D72" i="186"/>
  <c r="D21"/>
  <c r="D72" i="148"/>
  <c r="D21"/>
  <c r="E74" i="149"/>
  <c r="E76" s="1"/>
  <c r="D72"/>
  <c r="D21"/>
  <c r="D72" i="24"/>
  <c r="D21"/>
  <c r="D75" i="56"/>
  <c r="E74"/>
  <c r="E75" s="1"/>
  <c r="D72"/>
  <c r="D21"/>
  <c r="D72" i="189"/>
  <c r="D21"/>
  <c r="D72" i="43"/>
  <c r="D21"/>
  <c r="D72" i="55"/>
  <c r="D21"/>
  <c r="D72" i="57"/>
  <c r="D21"/>
  <c r="E74" i="124"/>
  <c r="E75" s="1"/>
  <c r="D72"/>
  <c r="D21"/>
  <c r="D75" i="34"/>
  <c r="E74"/>
  <c r="E75" s="1"/>
  <c r="D72"/>
  <c r="D21"/>
  <c r="D21" i="33"/>
  <c r="D72"/>
  <c r="D75" i="123"/>
  <c r="E74"/>
  <c r="E75" s="1"/>
  <c r="D72"/>
  <c r="D21"/>
  <c r="D75" i="106"/>
  <c r="E74"/>
  <c r="E75" s="1"/>
  <c r="D72"/>
  <c r="D21"/>
  <c r="E26" s="1"/>
  <c r="E41" s="1"/>
  <c r="D72" i="152"/>
  <c r="D21"/>
  <c r="E74" i="107"/>
  <c r="E76" s="1"/>
  <c r="D72"/>
  <c r="E74" i="151"/>
  <c r="E76" s="1"/>
  <c r="D72"/>
  <c r="E74" i="96"/>
  <c r="E76" s="1"/>
  <c r="D72"/>
  <c r="D72" i="97"/>
  <c r="D21"/>
  <c r="D72" i="112"/>
  <c r="D21"/>
  <c r="D72" i="156"/>
  <c r="D21"/>
  <c r="E26" s="1"/>
  <c r="D72" i="188"/>
  <c r="D72" i="42"/>
  <c r="D21"/>
  <c r="E26" s="1"/>
  <c r="E41" s="1"/>
  <c r="D72" i="83"/>
  <c r="D21"/>
  <c r="D72" i="48"/>
  <c r="D21"/>
  <c r="D72" i="30"/>
  <c r="D21"/>
  <c r="D72" i="29"/>
  <c r="D21"/>
  <c r="D72" i="49"/>
  <c r="D21"/>
  <c r="D72" i="22"/>
  <c r="D21"/>
  <c r="D72" i="28"/>
  <c r="D21"/>
  <c r="D72" i="14"/>
  <c r="D21"/>
  <c r="D72" i="12"/>
  <c r="D72" i="84"/>
  <c r="D21"/>
  <c r="D72" i="60"/>
  <c r="D21"/>
  <c r="D21" i="61"/>
  <c r="D72"/>
  <c r="D72" i="58"/>
  <c r="D74" s="1"/>
  <c r="D75" s="1"/>
  <c r="D21"/>
  <c r="D72" i="13"/>
  <c r="D21"/>
  <c r="D21" i="9"/>
  <c r="E26" s="1"/>
  <c r="E41" s="1"/>
  <c r="D72"/>
  <c r="D72" i="8"/>
  <c r="D21"/>
  <c r="D72" i="7"/>
  <c r="D21"/>
  <c r="D75" i="6"/>
  <c r="D72"/>
  <c r="D21"/>
  <c r="D72" i="95"/>
  <c r="D21"/>
  <c r="D72" i="93"/>
  <c r="D21"/>
  <c r="D72" i="94"/>
  <c r="D21"/>
  <c r="D21" i="53"/>
  <c r="D72"/>
  <c r="E72" s="1"/>
  <c r="D72" i="67"/>
  <c r="D74" s="1"/>
  <c r="D75" s="1"/>
  <c r="D21"/>
  <c r="D72" i="69"/>
  <c r="D74" s="1"/>
  <c r="D75" s="1"/>
  <c r="D21"/>
  <c r="D72" i="120"/>
  <c r="D21"/>
  <c r="D21" i="121"/>
  <c r="D21" i="122"/>
  <c r="D21" i="79"/>
  <c r="D21" i="78"/>
  <c r="D21" i="81"/>
  <c r="D21" i="17"/>
  <c r="D21" i="16"/>
  <c r="D21" i="11"/>
  <c r="D21" i="10"/>
  <c r="D21" i="5"/>
  <c r="D72" i="4"/>
  <c r="D74" s="1"/>
  <c r="D75" s="1"/>
  <c r="D21"/>
  <c r="D72" i="194"/>
  <c r="D74" s="1"/>
  <c r="D75" s="1"/>
  <c r="D21"/>
  <c r="D21" i="1"/>
  <c r="D74" i="60"/>
  <c r="D75" s="1"/>
  <c r="E72" i="4"/>
  <c r="D74" i="120"/>
  <c r="D75" s="1"/>
  <c r="E41" i="119"/>
  <c r="E41" i="83"/>
  <c r="E69" i="53"/>
  <c r="E64"/>
  <c r="D74"/>
  <c r="D75" s="1"/>
  <c r="E73"/>
  <c r="E71" i="95"/>
  <c r="E64"/>
  <c r="E58"/>
  <c r="E73"/>
  <c r="E73" i="6"/>
  <c r="E73" i="7"/>
  <c r="D75" i="196"/>
  <c r="E58"/>
  <c r="D76" i="70"/>
  <c r="E58"/>
  <c r="E64" s="1"/>
  <c r="E41" i="71"/>
  <c r="E58"/>
  <c r="D76"/>
  <c r="D76" i="72"/>
  <c r="E58"/>
  <c r="E64" s="1"/>
  <c r="E58" i="74"/>
  <c r="E58" i="90"/>
  <c r="E64" s="1"/>
  <c r="D75"/>
  <c r="E58" i="153"/>
  <c r="E64" s="1"/>
  <c r="E58" i="134"/>
  <c r="E64" s="1"/>
  <c r="E41" i="177"/>
  <c r="E58"/>
  <c r="E64" s="1"/>
  <c r="E58" i="20"/>
  <c r="E64" s="1"/>
  <c r="E41" i="132"/>
  <c r="E41" i="179"/>
  <c r="E74" i="130"/>
  <c r="E75" s="1"/>
  <c r="E41" i="190"/>
  <c r="E41" i="89"/>
  <c r="E41" i="168"/>
  <c r="E41" i="161"/>
  <c r="E41" i="70"/>
  <c r="E41" i="27"/>
  <c r="E41" i="148"/>
  <c r="E41" i="112"/>
  <c r="E64" i="196"/>
  <c r="E64" i="71"/>
  <c r="E64" i="74"/>
  <c r="E41" i="4"/>
  <c r="D64" i="41" l="1"/>
  <c r="D58" s="1"/>
  <c r="E22" i="143"/>
  <c r="D64" i="101"/>
  <c r="D58" s="1"/>
  <c r="D64" i="173"/>
  <c r="D58" s="1"/>
  <c r="D64" i="104"/>
  <c r="D58" s="1"/>
  <c r="D64" i="213"/>
  <c r="D58" s="1"/>
  <c r="D64" i="76"/>
  <c r="D58" s="1"/>
  <c r="D74" i="73"/>
  <c r="D76" s="1"/>
  <c r="E58"/>
  <c r="E64" s="1"/>
  <c r="D64" i="27"/>
  <c r="D58" s="1"/>
  <c r="D74" s="1"/>
  <c r="D76" s="1"/>
  <c r="D64" i="202"/>
  <c r="D58" s="1"/>
  <c r="D64" i="57"/>
  <c r="D58" s="1"/>
  <c r="D64" i="33"/>
  <c r="D58" s="1"/>
  <c r="E74" i="6"/>
  <c r="E75" s="1"/>
  <c r="E58" i="53"/>
  <c r="D74" i="81"/>
  <c r="D75" s="1"/>
  <c r="E64" i="4"/>
  <c r="D75" i="84"/>
  <c r="D74" i="13"/>
  <c r="D75" s="1"/>
  <c r="D72" i="1"/>
  <c r="D74" s="1"/>
  <c r="D75" s="1"/>
  <c r="E21"/>
  <c r="E73" s="1"/>
  <c r="E73" i="9"/>
  <c r="E58" i="199"/>
  <c r="E74" s="1"/>
  <c r="E75" s="1"/>
  <c r="E64"/>
  <c r="E73"/>
  <c r="E69"/>
  <c r="D64" i="65"/>
  <c r="D58" s="1"/>
  <c r="D74" s="1"/>
  <c r="D75" s="1"/>
  <c r="D74" i="20"/>
  <c r="D75" s="1"/>
  <c r="D74" i="110"/>
  <c r="D75" s="1"/>
  <c r="D64" i="64"/>
  <c r="D58" s="1"/>
  <c r="D75" i="177"/>
  <c r="D74" s="1"/>
  <c r="D64" i="109"/>
  <c r="D58" s="1"/>
  <c r="D64" i="159"/>
  <c r="D58" s="1"/>
  <c r="D64" i="176"/>
  <c r="D58" s="1"/>
  <c r="D74" i="134"/>
  <c r="D75" s="1"/>
  <c r="D64" i="135"/>
  <c r="D58" s="1"/>
  <c r="D64" i="132"/>
  <c r="D58" s="1"/>
  <c r="D64" i="133"/>
  <c r="D58" s="1"/>
  <c r="D64" i="179"/>
  <c r="D58" s="1"/>
  <c r="D64" i="147"/>
  <c r="D58" s="1"/>
  <c r="D74" s="1"/>
  <c r="D76" s="1"/>
  <c r="D64" i="142"/>
  <c r="D58" s="1"/>
  <c r="D74" i="143"/>
  <c r="D75" s="1"/>
  <c r="D64" i="204"/>
  <c r="D58" s="1"/>
  <c r="D64" i="85"/>
  <c r="D58" s="1"/>
  <c r="D64" i="128"/>
  <c r="D58" s="1"/>
  <c r="E58" s="1"/>
  <c r="D64" i="46"/>
  <c r="D58" s="1"/>
  <c r="D64" i="169"/>
  <c r="D58" s="1"/>
  <c r="E58" s="1"/>
  <c r="D64" i="129"/>
  <c r="D58" s="1"/>
  <c r="D74" s="1"/>
  <c r="D75" s="1"/>
  <c r="D64" i="167"/>
  <c r="D58" s="1"/>
  <c r="D64" i="193"/>
  <c r="D58" s="1"/>
  <c r="E58" s="1"/>
  <c r="D74" i="37"/>
  <c r="D75" s="1"/>
  <c r="D74" i="74"/>
  <c r="D76" s="1"/>
  <c r="D64" i="47"/>
  <c r="D58" s="1"/>
  <c r="D74" i="153"/>
  <c r="D75" s="1"/>
  <c r="D64" i="35"/>
  <c r="D58" s="1"/>
  <c r="D64" i="186"/>
  <c r="D58" s="1"/>
  <c r="D64" i="148"/>
  <c r="D58" s="1"/>
  <c r="D64" i="152"/>
  <c r="D58" s="1"/>
  <c r="D64" i="97"/>
  <c r="D58" s="1"/>
  <c r="D64" i="197"/>
  <c r="D58" s="1"/>
  <c r="D64" i="210"/>
  <c r="D58" s="1"/>
  <c r="D64" i="209"/>
  <c r="D58" s="1"/>
  <c r="D64" i="195"/>
  <c r="D58" s="1"/>
  <c r="D64" i="188"/>
  <c r="D58" s="1"/>
  <c r="D64" i="42"/>
  <c r="D58" s="1"/>
  <c r="D64" i="83"/>
  <c r="D58" s="1"/>
  <c r="D74" s="1"/>
  <c r="D75" s="1"/>
  <c r="D74" i="48"/>
  <c r="D75" s="1"/>
  <c r="E21"/>
  <c r="D64" i="29"/>
  <c r="D58" s="1"/>
  <c r="E58" s="1"/>
  <c r="D64" i="49"/>
  <c r="D58" s="1"/>
  <c r="D64" i="22"/>
  <c r="D58" s="1"/>
  <c r="D64" i="14"/>
  <c r="D58" s="1"/>
  <c r="E72" i="84"/>
  <c r="E21"/>
  <c r="E21" i="60"/>
  <c r="E73" s="1"/>
  <c r="E73" i="61"/>
  <c r="D74"/>
  <c r="D75" s="1"/>
  <c r="E72"/>
  <c r="E21"/>
  <c r="E64" s="1"/>
  <c r="E58"/>
  <c r="E74" s="1"/>
  <c r="E75" s="1"/>
  <c r="E21" i="58"/>
  <c r="E21" i="13"/>
  <c r="D74" i="9"/>
  <c r="D75" s="1"/>
  <c r="E21"/>
  <c r="E64" s="1"/>
  <c r="D74" i="8"/>
  <c r="D75" s="1"/>
  <c r="E21"/>
  <c r="D64" i="7"/>
  <c r="E74" i="95"/>
  <c r="E75" s="1"/>
  <c r="D74" i="105"/>
  <c r="D75" s="1"/>
  <c r="D74" i="108"/>
  <c r="D76" s="1"/>
  <c r="E58"/>
  <c r="E58" i="215"/>
  <c r="D74"/>
  <c r="D75" s="1"/>
  <c r="D74" i="146"/>
  <c r="D76" s="1"/>
  <c r="E58"/>
  <c r="E58" i="143"/>
  <c r="E64" s="1"/>
  <c r="E58" i="118"/>
  <c r="D74"/>
  <c r="D75" s="1"/>
  <c r="E58" i="23"/>
  <c r="E64" s="1"/>
  <c r="E64" i="171"/>
  <c r="E74"/>
  <c r="E75" s="1"/>
  <c r="D74"/>
  <c r="D75" s="1"/>
  <c r="D74" i="89"/>
  <c r="D75" s="1"/>
  <c r="E58"/>
  <c r="E58" i="88"/>
  <c r="D74"/>
  <c r="D75" s="1"/>
  <c r="D74" i="114"/>
  <c r="D75" s="1"/>
  <c r="E58"/>
  <c r="E64" i="163"/>
  <c r="E74"/>
  <c r="E75" s="1"/>
  <c r="E58" i="76"/>
  <c r="D74"/>
  <c r="D75" s="1"/>
  <c r="E58" i="36"/>
  <c r="D74"/>
  <c r="D75" s="1"/>
  <c r="E58" i="27"/>
  <c r="E58" i="24"/>
  <c r="D74"/>
  <c r="D76" s="1"/>
  <c r="D74" i="189"/>
  <c r="D75" s="1"/>
  <c r="E58"/>
  <c r="D74" i="55"/>
  <c r="D75" s="1"/>
  <c r="E58"/>
  <c r="E64" s="1"/>
  <c r="D74" i="112"/>
  <c r="D75" s="1"/>
  <c r="E58"/>
  <c r="E58" i="156"/>
  <c r="D74"/>
  <c r="D75" s="1"/>
  <c r="E64" i="93"/>
  <c r="E69"/>
  <c r="D73"/>
  <c r="D74" s="1"/>
  <c r="D75" s="1"/>
  <c r="E21" i="94"/>
  <c r="E64"/>
  <c r="E69"/>
  <c r="E72"/>
  <c r="E58"/>
  <c r="E74" i="53"/>
  <c r="E75" s="1"/>
  <c r="E73" i="67"/>
  <c r="E69"/>
  <c r="E72"/>
  <c r="E58"/>
  <c r="D74" i="121"/>
  <c r="D75" s="1"/>
  <c r="E11"/>
  <c r="E21" s="1"/>
  <c r="E72" s="1"/>
  <c r="E11" i="122"/>
  <c r="E21" s="1"/>
  <c r="E11" i="79"/>
  <c r="E21" s="1"/>
  <c r="E72"/>
  <c r="D74" i="78"/>
  <c r="D75" s="1"/>
  <c r="E64" i="81"/>
  <c r="E69"/>
  <c r="E58"/>
  <c r="E72"/>
  <c r="E64" i="17"/>
  <c r="E58"/>
  <c r="E69"/>
  <c r="D74"/>
  <c r="D75" s="1"/>
  <c r="E73"/>
  <c r="E72"/>
  <c r="E11" i="16"/>
  <c r="E21" s="1"/>
  <c r="E73" s="1"/>
  <c r="D74" i="11"/>
  <c r="D75" s="1"/>
  <c r="E11"/>
  <c r="E21" s="1"/>
  <c r="D74" i="10"/>
  <c r="D75" s="1"/>
  <c r="E11"/>
  <c r="E21" s="1"/>
  <c r="D74" i="5"/>
  <c r="D75" s="1"/>
  <c r="E64"/>
  <c r="E58"/>
  <c r="E73"/>
  <c r="E72"/>
  <c r="E69"/>
  <c r="E58" i="4"/>
  <c r="E73"/>
  <c r="E69"/>
  <c r="E58" i="49"/>
  <c r="D74"/>
  <c r="D75" s="1"/>
  <c r="D74" i="97"/>
  <c r="D75" s="1"/>
  <c r="E69" i="79"/>
  <c r="E58"/>
  <c r="D74" i="198"/>
  <c r="D75" s="1"/>
  <c r="E58"/>
  <c r="E64" i="144"/>
  <c r="E74"/>
  <c r="E75" s="1"/>
  <c r="E64" i="25"/>
  <c r="E74"/>
  <c r="E75" s="1"/>
  <c r="D74" i="28"/>
  <c r="D75" s="1"/>
  <c r="E58"/>
  <c r="D74" i="22"/>
  <c r="D75" s="1"/>
  <c r="E58"/>
  <c r="E64" i="194"/>
  <c r="E58"/>
  <c r="E73"/>
  <c r="E69"/>
  <c r="E73" i="120"/>
  <c r="E72"/>
  <c r="E69"/>
  <c r="E64"/>
  <c r="E58"/>
  <c r="D74" i="42"/>
  <c r="D75" s="1"/>
  <c r="E58"/>
  <c r="E74" i="72"/>
  <c r="E76" s="1"/>
  <c r="D74" i="29"/>
  <c r="D75" s="1"/>
  <c r="E72" i="69"/>
  <c r="E73"/>
  <c r="E58"/>
  <c r="E64"/>
  <c r="E71"/>
  <c r="E69"/>
  <c r="E58" i="14"/>
  <c r="D74"/>
  <c r="D75" s="1"/>
  <c r="D74" i="30"/>
  <c r="D75" s="1"/>
  <c r="E58"/>
  <c r="E72" i="78"/>
  <c r="E73"/>
  <c r="E69"/>
  <c r="E58"/>
  <c r="E64"/>
  <c r="D74" i="16"/>
  <c r="D75" s="1"/>
  <c r="D74" i="200"/>
  <c r="D75" s="1"/>
  <c r="E58"/>
  <c r="D74" i="195"/>
  <c r="D75" s="1"/>
  <c r="E58"/>
  <c r="E64" i="128"/>
  <c r="E74"/>
  <c r="E75" s="1"/>
  <c r="E64" i="193"/>
  <c r="E74"/>
  <c r="E75" s="1"/>
  <c r="E64" i="43"/>
  <c r="E74"/>
  <c r="E75" s="1"/>
  <c r="E69" i="58"/>
  <c r="E64"/>
  <c r="E58"/>
  <c r="E58" i="99"/>
  <c r="D74"/>
  <c r="D75" s="1"/>
  <c r="D74" i="206"/>
  <c r="D75" s="1"/>
  <c r="E58"/>
  <c r="E58" i="210"/>
  <c r="D74"/>
  <c r="D75" s="1"/>
  <c r="D74" i="211"/>
  <c r="D76" s="1"/>
  <c r="E58"/>
  <c r="E41" i="72"/>
  <c r="E73" i="81"/>
  <c r="E64" i="67"/>
  <c r="E73" i="94"/>
  <c r="E74" s="1"/>
  <c r="E75" s="1"/>
  <c r="E58" i="93"/>
  <c r="E58" i="136"/>
  <c r="D74" i="193"/>
  <c r="D75" s="1"/>
  <c r="E58" i="129"/>
  <c r="D74" i="128"/>
  <c r="D75" s="1"/>
  <c r="E58" i="102"/>
  <c r="D74" i="25"/>
  <c r="D75" s="1"/>
  <c r="E73" i="177"/>
  <c r="E74" s="1"/>
  <c r="E75" s="1"/>
  <c r="E73" i="23"/>
  <c r="E74" s="1"/>
  <c r="E75" s="1"/>
  <c r="E73" i="37"/>
  <c r="E74" s="1"/>
  <c r="E75" s="1"/>
  <c r="E73" i="71"/>
  <c r="E74" s="1"/>
  <c r="E76" s="1"/>
  <c r="E69" i="60"/>
  <c r="E64"/>
  <c r="E58"/>
  <c r="E58" i="117"/>
  <c r="D74"/>
  <c r="D75" s="1"/>
  <c r="E58" i="174"/>
  <c r="D74"/>
  <c r="D75" s="1"/>
  <c r="E58" i="165"/>
  <c r="D74"/>
  <c r="D75" s="1"/>
  <c r="E58" i="103"/>
  <c r="D74"/>
  <c r="D75" s="1"/>
  <c r="E58" i="167"/>
  <c r="D74"/>
  <c r="D75" s="1"/>
  <c r="E58" i="214"/>
  <c r="D74"/>
  <c r="D75" s="1"/>
  <c r="E58" i="217"/>
  <c r="E73"/>
  <c r="E69"/>
  <c r="E64"/>
  <c r="E72" i="194"/>
  <c r="E41" i="117"/>
  <c r="E69" i="61"/>
  <c r="E64" i="84"/>
  <c r="E58" i="75"/>
  <c r="D74" i="163"/>
  <c r="D75" s="1"/>
  <c r="D74" i="169"/>
  <c r="D75" s="1"/>
  <c r="D74" i="170"/>
  <c r="D75" s="1"/>
  <c r="D74" i="100"/>
  <c r="D75" s="1"/>
  <c r="E58" i="119"/>
  <c r="E58" i="147"/>
  <c r="E71" i="94"/>
  <c r="E73" i="134"/>
  <c r="E74" s="1"/>
  <c r="E75" s="1"/>
  <c r="E73" i="153"/>
  <c r="E74" s="1"/>
  <c r="E75" s="1"/>
  <c r="E73" i="73"/>
  <c r="E74" s="1"/>
  <c r="E76" s="1"/>
  <c r="E73" i="70"/>
  <c r="E74" s="1"/>
  <c r="E76" s="1"/>
  <c r="E58" i="202"/>
  <c r="D74"/>
  <c r="D75" s="1"/>
  <c r="E58" i="201"/>
  <c r="D74"/>
  <c r="D75" s="1"/>
  <c r="E58" i="205"/>
  <c r="D74"/>
  <c r="D75" s="1"/>
  <c r="E58" i="209"/>
  <c r="D74"/>
  <c r="D75" s="1"/>
  <c r="E58" i="212"/>
  <c r="D74"/>
  <c r="D75" s="1"/>
  <c r="D74" i="216"/>
  <c r="D75" s="1"/>
  <c r="E58"/>
  <c r="E41" i="88"/>
  <c r="E73" i="20"/>
  <c r="E74" s="1"/>
  <c r="E75" s="1"/>
  <c r="E73" i="143"/>
  <c r="E74" s="1"/>
  <c r="E75" s="1"/>
  <c r="E73" i="55"/>
  <c r="E74" s="1"/>
  <c r="E75" s="1"/>
  <c r="E73" i="72"/>
  <c r="E73" i="13"/>
  <c r="E69"/>
  <c r="E64"/>
  <c r="E58"/>
  <c r="E58" i="191"/>
  <c r="D74"/>
  <c r="D75" s="1"/>
  <c r="E58" i="26"/>
  <c r="D74"/>
  <c r="D75" s="1"/>
  <c r="E58" i="64"/>
  <c r="D74"/>
  <c r="D75" s="1"/>
  <c r="E58" i="141"/>
  <c r="D74"/>
  <c r="D75" s="1"/>
  <c r="E58" i="46"/>
  <c r="D74"/>
  <c r="D75" s="1"/>
  <c r="E58" i="164"/>
  <c r="D74"/>
  <c r="D75" s="1"/>
  <c r="E58" i="161"/>
  <c r="D74"/>
  <c r="D75" s="1"/>
  <c r="D74" i="204"/>
  <c r="D75" s="1"/>
  <c r="D74" i="213"/>
  <c r="D75" s="1"/>
  <c r="D74" i="94"/>
  <c r="D75" s="1"/>
  <c r="E71" i="67"/>
  <c r="E73" i="110"/>
  <c r="E74" s="1"/>
  <c r="E75" s="1"/>
  <c r="E73" i="90"/>
  <c r="E74" s="1"/>
  <c r="E75" s="1"/>
  <c r="E73" i="74"/>
  <c r="E74" s="1"/>
  <c r="E76" s="1"/>
  <c r="E73" i="196"/>
  <c r="E74" s="1"/>
  <c r="E75" s="1"/>
  <c r="E41" i="151"/>
  <c r="D58" i="12"/>
  <c r="D74" s="1"/>
  <c r="D76" s="1"/>
  <c r="E74"/>
  <c r="E76" s="1"/>
  <c r="D74" i="79"/>
  <c r="D75" s="1"/>
  <c r="E73"/>
  <c r="E64"/>
  <c r="D74" i="41" l="1"/>
  <c r="D75" s="1"/>
  <c r="E58"/>
  <c r="E58" i="101"/>
  <c r="D74"/>
  <c r="D75" s="1"/>
  <c r="E58" i="173"/>
  <c r="D74"/>
  <c r="D75" s="1"/>
  <c r="E58" i="104"/>
  <c r="D74"/>
  <c r="D75" s="1"/>
  <c r="D74" i="57"/>
  <c r="D75" s="1"/>
  <c r="E58"/>
  <c r="D74" i="33"/>
  <c r="D75" s="1"/>
  <c r="E58"/>
  <c r="E73" i="48"/>
  <c r="E73" i="122"/>
  <c r="E69"/>
  <c r="E58"/>
  <c r="E74" s="1"/>
  <c r="E75" s="1"/>
  <c r="E72"/>
  <c r="E64"/>
  <c r="E74" i="17"/>
  <c r="E75" s="1"/>
  <c r="E69" i="16"/>
  <c r="E72"/>
  <c r="E64"/>
  <c r="E58"/>
  <c r="E58" i="11"/>
  <c r="E69" i="10"/>
  <c r="E74" i="5"/>
  <c r="E75" s="1"/>
  <c r="E74" i="4"/>
  <c r="E75" s="1"/>
  <c r="E69" i="1"/>
  <c r="E72" i="13"/>
  <c r="E74" s="1"/>
  <c r="E75" s="1"/>
  <c r="E72" i="1"/>
  <c r="E58"/>
  <c r="E74" s="1"/>
  <c r="E75" s="1"/>
  <c r="E59"/>
  <c r="E58" i="109"/>
  <c r="D74"/>
  <c r="D76" s="1"/>
  <c r="D74" i="159"/>
  <c r="D76" s="1"/>
  <c r="E58"/>
  <c r="D74" i="176"/>
  <c r="D76" s="1"/>
  <c r="E58"/>
  <c r="D74" i="135"/>
  <c r="D76" s="1"/>
  <c r="E58"/>
  <c r="D74" i="132"/>
  <c r="D76" s="1"/>
  <c r="E58"/>
  <c r="D74" i="133"/>
  <c r="D76" s="1"/>
  <c r="E58"/>
  <c r="D74" i="179"/>
  <c r="D76" s="1"/>
  <c r="E58"/>
  <c r="D74" i="142"/>
  <c r="D76" s="1"/>
  <c r="E58"/>
  <c r="E58" i="85"/>
  <c r="D74"/>
  <c r="D75" s="1"/>
  <c r="E64" i="169"/>
  <c r="E74"/>
  <c r="E75" s="1"/>
  <c r="E58" i="47"/>
  <c r="D74"/>
  <c r="D75" s="1"/>
  <c r="E58" i="35"/>
  <c r="D74"/>
  <c r="D75" s="1"/>
  <c r="E58" i="186"/>
  <c r="D74"/>
  <c r="D75" s="1"/>
  <c r="E58" i="148"/>
  <c r="D74"/>
  <c r="D76" s="1"/>
  <c r="E58" i="152"/>
  <c r="D74"/>
  <c r="D76" s="1"/>
  <c r="D74" i="197"/>
  <c r="D75" s="1"/>
  <c r="E58"/>
  <c r="E58" i="188"/>
  <c r="D74"/>
  <c r="D75" s="1"/>
  <c r="E58" i="83"/>
  <c r="E74" s="1"/>
  <c r="E75" s="1"/>
  <c r="E74" i="48"/>
  <c r="E75" s="1"/>
  <c r="E58"/>
  <c r="E64" s="1"/>
  <c r="E73" i="84"/>
  <c r="E58"/>
  <c r="E69"/>
  <c r="E72" i="60"/>
  <c r="E74" s="1"/>
  <c r="E75" s="1"/>
  <c r="E72" i="58"/>
  <c r="E74" s="1"/>
  <c r="E75" s="1"/>
  <c r="E73"/>
  <c r="E58" i="9"/>
  <c r="E74" s="1"/>
  <c r="E75" s="1"/>
  <c r="E71" i="8"/>
  <c r="E73"/>
  <c r="E64"/>
  <c r="E58"/>
  <c r="D58" i="7"/>
  <c r="E64"/>
  <c r="E64" i="108"/>
  <c r="E74"/>
  <c r="E76" s="1"/>
  <c r="E64" i="215"/>
  <c r="E74"/>
  <c r="E75" s="1"/>
  <c r="E74" i="146"/>
  <c r="E76" s="1"/>
  <c r="E64"/>
  <c r="E64" i="118"/>
  <c r="E74"/>
  <c r="E75" s="1"/>
  <c r="E64" i="89"/>
  <c r="E74"/>
  <c r="E75" s="1"/>
  <c r="E64" i="88"/>
  <c r="E74"/>
  <c r="E75" s="1"/>
  <c r="E64" i="114"/>
  <c r="E74"/>
  <c r="E75" s="1"/>
  <c r="E64" i="76"/>
  <c r="E74"/>
  <c r="E75" s="1"/>
  <c r="E64" i="36"/>
  <c r="E74"/>
  <c r="E75" s="1"/>
  <c r="E64" i="27"/>
  <c r="E74"/>
  <c r="E76" s="1"/>
  <c r="E64" i="24"/>
  <c r="E74"/>
  <c r="E76" s="1"/>
  <c r="E64" i="189"/>
  <c r="E74"/>
  <c r="E75" s="1"/>
  <c r="E64" i="112"/>
  <c r="E74"/>
  <c r="E75" s="1"/>
  <c r="E74" i="156"/>
  <c r="E75" s="1"/>
  <c r="E64"/>
  <c r="E73" i="93"/>
  <c r="E74"/>
  <c r="E75" s="1"/>
  <c r="E74" i="67"/>
  <c r="E75" s="1"/>
  <c r="E74" i="120"/>
  <c r="E75" s="1"/>
  <c r="E69" i="121"/>
  <c r="E73"/>
  <c r="E58"/>
  <c r="E74" s="1"/>
  <c r="E75" s="1"/>
  <c r="E64"/>
  <c r="E74" i="79"/>
  <c r="E75" s="1"/>
  <c r="E74" i="81"/>
  <c r="E75" s="1"/>
  <c r="E69" i="11"/>
  <c r="E73"/>
  <c r="E64"/>
  <c r="E72"/>
  <c r="E72" i="10"/>
  <c r="E73"/>
  <c r="E64"/>
  <c r="E58"/>
  <c r="E74" i="194"/>
  <c r="E75" s="1"/>
  <c r="E74" i="209"/>
  <c r="E75" s="1"/>
  <c r="E64"/>
  <c r="E64" i="102"/>
  <c r="E74"/>
  <c r="E75" s="1"/>
  <c r="E64" i="26"/>
  <c r="E74"/>
  <c r="E75" s="1"/>
  <c r="E74" i="216"/>
  <c r="E75" s="1"/>
  <c r="E64"/>
  <c r="E74" i="103"/>
  <c r="E75" s="1"/>
  <c r="E64"/>
  <c r="E64" i="212"/>
  <c r="E74"/>
  <c r="E75" s="1"/>
  <c r="E74" i="202"/>
  <c r="E75" s="1"/>
  <c r="E64"/>
  <c r="E64" i="75"/>
  <c r="E74"/>
  <c r="E76" s="1"/>
  <c r="E64" i="129"/>
  <c r="E74"/>
  <c r="E75" s="1"/>
  <c r="E74" i="206"/>
  <c r="E75" s="1"/>
  <c r="E64"/>
  <c r="E74" i="30"/>
  <c r="E75" s="1"/>
  <c r="E64"/>
  <c r="E74" i="42"/>
  <c r="E75" s="1"/>
  <c r="E64"/>
  <c r="E64" i="83"/>
  <c r="E64" i="49"/>
  <c r="E74"/>
  <c r="E75" s="1"/>
  <c r="E74" i="78"/>
  <c r="E75" s="1"/>
  <c r="E74" i="69"/>
  <c r="E75" s="1"/>
  <c r="E64" i="29"/>
  <c r="E74"/>
  <c r="E75" s="1"/>
  <c r="E74" i="164"/>
  <c r="E75" s="1"/>
  <c r="E64"/>
  <c r="E64" i="141"/>
  <c r="E74"/>
  <c r="E75" s="1"/>
  <c r="E64" i="214"/>
  <c r="E74"/>
  <c r="E75" s="1"/>
  <c r="E74" i="174"/>
  <c r="E75" s="1"/>
  <c r="E64"/>
  <c r="E74" i="204"/>
  <c r="E75" s="1"/>
  <c r="E64"/>
  <c r="E74" i="205"/>
  <c r="E75" s="1"/>
  <c r="E64"/>
  <c r="E64" i="65"/>
  <c r="E74"/>
  <c r="E75" s="1"/>
  <c r="E74" i="211"/>
  <c r="E76" s="1"/>
  <c r="E64"/>
  <c r="E74" i="213"/>
  <c r="E75" s="1"/>
  <c r="E64"/>
  <c r="E64" i="161"/>
  <c r="E74"/>
  <c r="E75" s="1"/>
  <c r="E74" i="46"/>
  <c r="E75" s="1"/>
  <c r="E64"/>
  <c r="E64" i="64"/>
  <c r="E74"/>
  <c r="E75" s="1"/>
  <c r="E64" i="191"/>
  <c r="E74"/>
  <c r="E75" s="1"/>
  <c r="E64" i="119"/>
  <c r="E74"/>
  <c r="E75" s="1"/>
  <c r="E64" i="167"/>
  <c r="E74"/>
  <c r="E75" s="1"/>
  <c r="E74" i="165"/>
  <c r="E75" s="1"/>
  <c r="E64"/>
  <c r="E74" i="117"/>
  <c r="E75" s="1"/>
  <c r="E64"/>
  <c r="E64" i="210"/>
  <c r="E74"/>
  <c r="E75" s="1"/>
  <c r="E74" i="99"/>
  <c r="E75" s="1"/>
  <c r="E64"/>
  <c r="E74" i="200"/>
  <c r="E75" s="1"/>
  <c r="E64"/>
  <c r="E64" i="14"/>
  <c r="E74"/>
  <c r="E75" s="1"/>
  <c r="E74" i="28"/>
  <c r="E75" s="1"/>
  <c r="E64"/>
  <c r="E74" i="217"/>
  <c r="E75" s="1"/>
  <c r="E64" i="201"/>
  <c r="E74"/>
  <c r="E75" s="1"/>
  <c r="E64" i="147"/>
  <c r="E74"/>
  <c r="E76" s="1"/>
  <c r="E64" i="136"/>
  <c r="E74"/>
  <c r="E75" s="1"/>
  <c r="E74" i="195"/>
  <c r="E75" s="1"/>
  <c r="E64"/>
  <c r="E74" i="22"/>
  <c r="E75" s="1"/>
  <c r="E64"/>
  <c r="E64" i="198"/>
  <c r="E74"/>
  <c r="E75" s="1"/>
  <c r="E74" i="97"/>
  <c r="E75" s="1"/>
  <c r="E74" i="16"/>
  <c r="E75" s="1"/>
  <c r="E64" i="41" l="1"/>
  <c r="E74"/>
  <c r="E75" s="1"/>
  <c r="E64" i="101"/>
  <c r="E74"/>
  <c r="E75" s="1"/>
  <c r="E64" i="173"/>
  <c r="E74"/>
  <c r="E75" s="1"/>
  <c r="E64" i="104"/>
  <c r="E74"/>
  <c r="E75" s="1"/>
  <c r="E64" i="57"/>
  <c r="E74"/>
  <c r="E75" s="1"/>
  <c r="E64" i="33"/>
  <c r="E74"/>
  <c r="E75" s="1"/>
  <c r="E64" i="109"/>
  <c r="E74"/>
  <c r="E76" s="1"/>
  <c r="E64" i="159"/>
  <c r="E74"/>
  <c r="E76" s="1"/>
  <c r="E64" i="176"/>
  <c r="E74"/>
  <c r="E76" s="1"/>
  <c r="E64" i="135"/>
  <c r="E74"/>
  <c r="E76" s="1"/>
  <c r="E64" i="132"/>
  <c r="E74"/>
  <c r="E76" s="1"/>
  <c r="E64" i="133"/>
  <c r="E74"/>
  <c r="E76" s="1"/>
  <c r="E64" i="179"/>
  <c r="E74"/>
  <c r="E76" s="1"/>
  <c r="E64" i="142"/>
  <c r="E74"/>
  <c r="E76" s="1"/>
  <c r="E64" i="85"/>
  <c r="E74"/>
  <c r="E75" s="1"/>
  <c r="E64" i="47"/>
  <c r="E74"/>
  <c r="E75" s="1"/>
  <c r="E64" i="35"/>
  <c r="E74"/>
  <c r="E75" s="1"/>
  <c r="E74" i="186"/>
  <c r="E75" s="1"/>
  <c r="E64"/>
  <c r="E64" i="148"/>
  <c r="E74"/>
  <c r="E76" s="1"/>
  <c r="E64" i="152"/>
  <c r="E74"/>
  <c r="E76" s="1"/>
  <c r="E74" i="197"/>
  <c r="E75" s="1"/>
  <c r="E64"/>
  <c r="E64" i="188"/>
  <c r="E74"/>
  <c r="E75" s="1"/>
  <c r="E74" i="84"/>
  <c r="E75" s="1"/>
  <c r="E74" i="8"/>
  <c r="E75" s="1"/>
  <c r="D74" i="7"/>
  <c r="D75" s="1"/>
  <c r="E58"/>
  <c r="E74" s="1"/>
  <c r="E75" s="1"/>
  <c r="E74" i="11"/>
  <c r="E75" s="1"/>
  <c r="E74" i="10"/>
  <c r="E75" s="1"/>
</calcChain>
</file>

<file path=xl/sharedStrings.xml><?xml version="1.0" encoding="utf-8"?>
<sst xmlns="http://schemas.openxmlformats.org/spreadsheetml/2006/main" count="22887" uniqueCount="273">
  <si>
    <t>PÓŁROCZNE SPRAWOZDANIE UBEZPIECZENIOWEGO FUNDUSZU KAPITAŁOWEGO</t>
  </si>
  <si>
    <t>TOWARZYSTWO UBEZPIECZEŃ  ALLIANZ ŻYCIE POLSKA S.A.</t>
  </si>
  <si>
    <t>(w zł)</t>
  </si>
  <si>
    <t xml:space="preserve">I.  </t>
  </si>
  <si>
    <t>1.</t>
  </si>
  <si>
    <t>lokaty</t>
  </si>
  <si>
    <t>2.</t>
  </si>
  <si>
    <t>środki pieniężne</t>
  </si>
  <si>
    <t>3.</t>
  </si>
  <si>
    <t>4.</t>
  </si>
  <si>
    <t>należności</t>
  </si>
  <si>
    <t>z tytułu transakcji zawartych na rynku finansowym</t>
  </si>
  <si>
    <t>pozostałe</t>
  </si>
  <si>
    <t xml:space="preserve">II.  </t>
  </si>
  <si>
    <t xml:space="preserve">pozostałe </t>
  </si>
  <si>
    <t>A.</t>
  </si>
  <si>
    <t>Aktywa netto funduszu na początek okresu sprawozdawczego</t>
  </si>
  <si>
    <t>B.</t>
  </si>
  <si>
    <t>I.</t>
  </si>
  <si>
    <t>Zwiększenia funduszu</t>
  </si>
  <si>
    <t>tytułem składek zwiększających wartość funduszu</t>
  </si>
  <si>
    <t>pozostałe przychody</t>
  </si>
  <si>
    <t>pozostałe zwiększenia</t>
  </si>
  <si>
    <t>II.</t>
  </si>
  <si>
    <t>Zmniejszenia funduszu</t>
  </si>
  <si>
    <t>tytułem wykupu</t>
  </si>
  <si>
    <t>tytułem wypłat pozostałych świadczeń ubezpieczeniowych</t>
  </si>
  <si>
    <t>tytułem opłat za ryzyko ubezpieczeniowe oraz innych opłat potrącanych z funduszu</t>
  </si>
  <si>
    <t>tytułem zwrotu składek ubezpieczeniowych</t>
  </si>
  <si>
    <t>5.</t>
  </si>
  <si>
    <t>tytułem opłat za zarządzanie funduszem oraz innych opłat tytułem administrowania funduszem</t>
  </si>
  <si>
    <t>6.</t>
  </si>
  <si>
    <t>pozostałe koszty</t>
  </si>
  <si>
    <t>7.</t>
  </si>
  <si>
    <t>pozostałe zmniejszenia</t>
  </si>
  <si>
    <t>C.</t>
  </si>
  <si>
    <t xml:space="preserve">Wynik netto z działalności inwestycyjnej </t>
  </si>
  <si>
    <t>D.</t>
  </si>
  <si>
    <t>Aktywa netto funduszu na koniec okresu sprawozdawczego</t>
  </si>
  <si>
    <t>Pozycja</t>
  </si>
  <si>
    <t>na początek okresu sprawozdawczego</t>
  </si>
  <si>
    <t>na koniec okresu sprawozdawczego</t>
  </si>
  <si>
    <t xml:space="preserve">LOKATY </t>
  </si>
  <si>
    <t>Lokaty (suma 1-12)</t>
  </si>
  <si>
    <t>papiery wartościowe emitowane, poręczone lub gwarantowane przez Skarb Państwa lub organizacje międzynarodowe, których członkiem jest Rzeczpospolita Polska</t>
  </si>
  <si>
    <t>obligacje emitowane lub poręczone przez jednostki samorządu terytorialnego lub związki jednostek samorządu terytorialnego</t>
  </si>
  <si>
    <t>inne dłużne papiery wartościowe o stałej stopie dochodu</t>
  </si>
  <si>
    <t>akcje</t>
  </si>
  <si>
    <t>udziały</t>
  </si>
  <si>
    <t>jednostki uczestnictwa i certyfikaty inwestycyjne w funduszach inwestycyjnych</t>
  </si>
  <si>
    <t>8.</t>
  </si>
  <si>
    <t>inne papiery wartościowe o zmiennej kwocie dochodu</t>
  </si>
  <si>
    <t>9.</t>
  </si>
  <si>
    <t>pożyczki</t>
  </si>
  <si>
    <t>10.</t>
  </si>
  <si>
    <t>nieruchomości</t>
  </si>
  <si>
    <t>11.</t>
  </si>
  <si>
    <t>depozyty bankowe</t>
  </si>
  <si>
    <t>12.</t>
  </si>
  <si>
    <t>pozostałe lokaty</t>
  </si>
  <si>
    <t>III.</t>
  </si>
  <si>
    <t>Środki pieniężne</t>
  </si>
  <si>
    <t>IV.</t>
  </si>
  <si>
    <t>Należności</t>
  </si>
  <si>
    <t>V.</t>
  </si>
  <si>
    <t>Zobowiązania</t>
  </si>
  <si>
    <t>Aktywa netto (w tym)</t>
  </si>
  <si>
    <t>krajowe</t>
  </si>
  <si>
    <t>Fundusz Konserwatywny</t>
  </si>
  <si>
    <t>Fundusz Zrównoważony</t>
  </si>
  <si>
    <t>Fundusz Aktywny</t>
  </si>
  <si>
    <t>Fundusz Międzynarodowy</t>
  </si>
  <si>
    <t>Fundusz Azjatycki</t>
  </si>
  <si>
    <t>Aktywny - Surowce i Nowe Gospodarki</t>
  </si>
  <si>
    <t>Zabezpieczony - Rynku Polskiego</t>
  </si>
  <si>
    <t>Zabezpieczony - Europy Wschodniej</t>
  </si>
  <si>
    <t>Zabezpieczony - Dalekiego Wschodu</t>
  </si>
  <si>
    <t>Millenium Master I</t>
  </si>
  <si>
    <t>Millenium Master II</t>
  </si>
  <si>
    <t>Millenium Master III</t>
  </si>
  <si>
    <t>Millenium Master IV</t>
  </si>
  <si>
    <t>Millenium Master V</t>
  </si>
  <si>
    <t>Millenium Master VI</t>
  </si>
  <si>
    <t>Millenium Master VII</t>
  </si>
  <si>
    <t>Fundusz Gwarantowany</t>
  </si>
  <si>
    <t>Fundusz Stabilnego Wzrostu</t>
  </si>
  <si>
    <t>Fundusz Dynamiczny</t>
  </si>
  <si>
    <t>Fundusz Aktywnej Alokacji</t>
  </si>
  <si>
    <t>Fundusz Akcji Plus</t>
  </si>
  <si>
    <t>Fundusz Akcji Małych i Średnich Spółek</t>
  </si>
  <si>
    <t>Fundusz Selektywny</t>
  </si>
  <si>
    <t>Fundusz Polskich Obligacji Skarbowych</t>
  </si>
  <si>
    <t>Portfel Stabilnego Wzrostu</t>
  </si>
  <si>
    <t>INFORMACJE DODATKOWE</t>
  </si>
  <si>
    <t xml:space="preserve">DO SPRAWOZDANIA PÓŁROCZNEGO </t>
  </si>
  <si>
    <t>FUNDUSZY KAPITAŁOWYCH</t>
  </si>
  <si>
    <t>TU ALLIANZ ŻYCIE POLSKA  S.A.</t>
  </si>
  <si>
    <t xml:space="preserve">Przypis składki brutto </t>
  </si>
  <si>
    <t xml:space="preserve">Potrącenia/ opłaty </t>
  </si>
  <si>
    <t xml:space="preserve">Składka netto </t>
  </si>
  <si>
    <t>Fundusz Pieniężny</t>
  </si>
  <si>
    <t>Strategii MultiObligacyjnych</t>
  </si>
  <si>
    <t xml:space="preserve"> Portfel Akcji Rynków Rozwiniętych</t>
  </si>
  <si>
    <t>Portfel Akcji Rynków Wschodzących</t>
  </si>
  <si>
    <t>Portfel Obligacji Zagranicznych</t>
  </si>
  <si>
    <t>Fundusz Akcji Globalnych</t>
  </si>
  <si>
    <t>Fundusz Obligacji Globalnych</t>
  </si>
  <si>
    <t>Allianz FIO Akcji</t>
  </si>
  <si>
    <t>Allianz FIO Aktywnej Alokacji</t>
  </si>
  <si>
    <t>Allianz FIO Akcji Małych i Średnich Spółek</t>
  </si>
  <si>
    <t>Allianz FIO Obligacji Plus</t>
  </si>
  <si>
    <t>Allianz FIO Selektywny</t>
  </si>
  <si>
    <t>Allianz FIO Stabilnego Wzrostu</t>
  </si>
  <si>
    <t>Allianz FIO Polskich Obligacji Skarbowych</t>
  </si>
  <si>
    <t>Altus FIO Absolutnej Stopy Zwrotu Dłużny C</t>
  </si>
  <si>
    <t xml:space="preserve"> Aviva Investors FIO Dłużnych Papierów Korporacyjnych</t>
  </si>
  <si>
    <t xml:space="preserve"> Investor FIO Akcji </t>
  </si>
  <si>
    <t xml:space="preserve"> Investor SFIO Gold Otwarty</t>
  </si>
  <si>
    <t xml:space="preserve"> Investor FIO TOP 25 Małych Spółek</t>
  </si>
  <si>
    <t>Investor SFIO Ameryka Łacińska</t>
  </si>
  <si>
    <t xml:space="preserve"> Investor SFIO BRIC</t>
  </si>
  <si>
    <t xml:space="preserve"> Investor SFIO Indie i Chiny</t>
  </si>
  <si>
    <t xml:space="preserve"> Investor SFIO Turcja</t>
  </si>
  <si>
    <t xml:space="preserve"> Investor FIO Zrównoważony</t>
  </si>
  <si>
    <t xml:space="preserve"> Noble Fund FIO Akcji Małych i Średnich Spółek</t>
  </si>
  <si>
    <t xml:space="preserve"> Pioneer FIO Akcji Polskich</t>
  </si>
  <si>
    <t xml:space="preserve"> Pioneer FIO Dynamicznych Spółek</t>
  </si>
  <si>
    <t xml:space="preserve"> Pioneer FIO Obligacji Plus</t>
  </si>
  <si>
    <t xml:space="preserve"> Pioneer FIO Pieniężny </t>
  </si>
  <si>
    <t xml:space="preserve"> Pioneer FIO Pieniężny Plus</t>
  </si>
  <si>
    <t xml:space="preserve"> Pioneer FIO Stabilnego Inwestowania</t>
  </si>
  <si>
    <t>PKO FIO Akcji Nowa Europa</t>
  </si>
  <si>
    <t>PKO FIO Obligacji Długoterminowych</t>
  </si>
  <si>
    <t xml:space="preserve"> PZU FIO Akcji Małych i Średnich Spółek</t>
  </si>
  <si>
    <t xml:space="preserve"> PZU SFIO GI Akcji Rynków Rozwiniętych</t>
  </si>
  <si>
    <t xml:space="preserve"> PZU FIO Energia Medycyna Ekologia</t>
  </si>
  <si>
    <t>PZU FIO Zrównoważony</t>
  </si>
  <si>
    <t xml:space="preserve"> Skarbiec FIO Lokacyjny</t>
  </si>
  <si>
    <t xml:space="preserve"> Skarbiec FIO Spółek Wzrostowych</t>
  </si>
  <si>
    <t>UniFundusze FIO UniKorona Akcje</t>
  </si>
  <si>
    <t>UniFundusze FIO UniAkcje Małych i Średnich Spółek</t>
  </si>
  <si>
    <t xml:space="preserve"> UniFundusze FIO UniStabilny Wzrost</t>
  </si>
  <si>
    <t>UniFundusze FIO UniKorona Pieniężny</t>
  </si>
  <si>
    <t>UniFundusze FIO UniKorona Zrównoważony</t>
  </si>
  <si>
    <t>UniFundusze FIO UniKorona Obligacje</t>
  </si>
  <si>
    <t>UniFundusze FIO UniAkcje Wzrostu</t>
  </si>
  <si>
    <t>UniFundusze FIO UniLokata</t>
  </si>
  <si>
    <t>Schroder ISF EURO Equity Hedged A1 (Acc) (PLN)</t>
  </si>
  <si>
    <t>Schroder ISF Frontier Markets Equity Hedged A1 (Acc) (PLN)</t>
  </si>
  <si>
    <t>Schroder ISF Global Diversified Growth Hedged A1 (Acc) (PLN)</t>
  </si>
  <si>
    <t>Schroder ISF Global High Income Bond Hedged A1 (Acc) (PLN)</t>
  </si>
  <si>
    <t>Schroder ISF Asian Convertible Bond Hedged A1 (Acc) (PLN)</t>
  </si>
  <si>
    <t>Schroder ISF Emerging Markets Debt Absolute Return Hedged A1 (Acc) (PLN)</t>
  </si>
  <si>
    <t xml:space="preserve"> Franklin U.S. Opportunities Fund N Hedged (Acc) (PLN)</t>
  </si>
  <si>
    <t>Franklin Global Fundamental Strategies Fund N Hedged (Acc) (PLN)</t>
  </si>
  <si>
    <t>Franklin Natural Resources Fund N Hedged (Acc) (PLN)</t>
  </si>
  <si>
    <t>Franklin European Dividend Fund N Hedged (Acc) (PLN)</t>
  </si>
  <si>
    <t xml:space="preserve"> Templeton Global Bond Fund N Hedged (Acc) (PLN)</t>
  </si>
  <si>
    <t xml:space="preserve"> Templeton Global Total Return Fund A Hedged (Acc) (PLN)</t>
  </si>
  <si>
    <t xml:space="preserve"> Templeton Asian Growth Fund N Hedged (Acc) (PLN)</t>
  </si>
  <si>
    <t>Quercus SFIO Agresywny</t>
  </si>
  <si>
    <t>Quercus SFIO Short</t>
  </si>
  <si>
    <t>Quercus SFIO Stabilny</t>
  </si>
  <si>
    <t>Quercus SFIO Ochrony Kapitału</t>
  </si>
  <si>
    <t>Quercus SFIO LEV</t>
  </si>
  <si>
    <t>Quercus SFIO Rosja</t>
  </si>
  <si>
    <t>Quercus SFIO Selektywny</t>
  </si>
  <si>
    <t>Quercus SFIO Turcja</t>
  </si>
  <si>
    <t xml:space="preserve"> Pioneer FG SFIO Surowców i Energii</t>
  </si>
  <si>
    <t xml:space="preserve"> Pioneer FG SFIO Obligacji Strategicznych</t>
  </si>
  <si>
    <t xml:space="preserve"> Pioneer FG SFIO Akcji Rynków Wschodzących</t>
  </si>
  <si>
    <t xml:space="preserve"> Indeks Polisa 2</t>
  </si>
  <si>
    <t>JPM Emerging Markets Opportunities D (Acc) (PLN)</t>
  </si>
  <si>
    <t>JPM Global Healthcare D Hedged (Acc) (PLN)</t>
  </si>
  <si>
    <t>Fundusz Obligacji Plus</t>
  </si>
  <si>
    <t>UniFundusze FIO UniAkcje Nowa Europa</t>
  </si>
  <si>
    <t xml:space="preserve"> Aviva Investors FIO Małych Spółek</t>
  </si>
  <si>
    <t>NN FIO Subfundusz Akcji Środkowoeuropejskich</t>
  </si>
  <si>
    <t>NN FIO Subfundusz Średnich i Małych Spółek</t>
  </si>
  <si>
    <t xml:space="preserve"> Noble Funds FIO Subfundusz Noble Fund Akcji</t>
  </si>
  <si>
    <t xml:space="preserve"> Pioneer PW FIO Subf. Pioneer Akcji Amerykańskich</t>
  </si>
  <si>
    <t xml:space="preserve"> Pioneer PW FIO Subf. Pioneer Akcji Europejskich</t>
  </si>
  <si>
    <t xml:space="preserve"> Pioneer FG SFIO Alternatywny - Globalnego Dochodu</t>
  </si>
  <si>
    <t xml:space="preserve"> Pioneer FG SFIO Pioneer Gotówkowy</t>
  </si>
  <si>
    <t xml:space="preserve"> Pioneer FG SFIO Subf. Pioneer Wzrostu i Dochodu Rynku Europejskiego</t>
  </si>
  <si>
    <t xml:space="preserve"> Pioneer FIO Subf. Pioneer Obligacji - Dynamiczna Alokacja 2</t>
  </si>
  <si>
    <t xml:space="preserve"> Pioneer SF SFIO Subf. Pioneer Strategii Globalnej</t>
  </si>
  <si>
    <t>PZU Akcji Spółek Dywidendowych</t>
  </si>
  <si>
    <t xml:space="preserve"> Skarbiec FIO Małych i Średnich Spółek</t>
  </si>
  <si>
    <t xml:space="preserve"> Skarbiec FIO Subfundusz Skarbiec Market Neutral</t>
  </si>
  <si>
    <t>UniFundusze FIO UniObligacje Nowa Europa</t>
  </si>
  <si>
    <t>UniFundusze FIO Subfundusz UniAkcje Dywidendowy</t>
  </si>
  <si>
    <t xml:space="preserve">Schroder ISF Asian Opportunities PLN Hedged </t>
  </si>
  <si>
    <t>JPM Global Strategic Bond D Hedged (Acc) (PLN)</t>
  </si>
  <si>
    <t xml:space="preserve"> Templeton Latin America Fund PLN Hedged</t>
  </si>
  <si>
    <t>UniFundusze SFIO UniObligacje Aktywny</t>
  </si>
  <si>
    <t>NN FIO Akcji</t>
  </si>
  <si>
    <t>NN FIO Obligacji</t>
  </si>
  <si>
    <t>NN SFIO (L) Spółek Dywidendowych USA</t>
  </si>
  <si>
    <t>NN SFIO (L) Globalny Długu Korporacyjnego</t>
  </si>
  <si>
    <t>NN SFIO (L) Globalny Spółek Dywidendowych</t>
  </si>
  <si>
    <t>NN SFIO (L) Europejski Spółek Dywidendowych</t>
  </si>
  <si>
    <t xml:space="preserve">NN SFIO (L) Japonia </t>
  </si>
  <si>
    <t xml:space="preserve">NN SFIO (L) Obligacji Rynków Wschodzących WL </t>
  </si>
  <si>
    <t>NN SFIO (L) Nowej Azji</t>
  </si>
  <si>
    <t>Allianz FIO Akcji Globalnych</t>
  </si>
  <si>
    <t xml:space="preserve"> Investor SFIO Gotówkowy</t>
  </si>
  <si>
    <t xml:space="preserve"> Pioneer FIO Subf. Pioneer Akcji - Aktywna Selekcja</t>
  </si>
  <si>
    <t>UniFundusze SFIO Subf. UniObligacje Zamienne</t>
  </si>
  <si>
    <t>WARTOŚĆ AKTYWÓW NETTO FUNDUSZU</t>
  </si>
  <si>
    <t xml:space="preserve">II. </t>
  </si>
  <si>
    <t>ZMIANY WARTOŚCI AKTYWÓW NETTO FUNDUSZU</t>
  </si>
  <si>
    <t>3.1.</t>
  </si>
  <si>
    <t>3.2.</t>
  </si>
  <si>
    <t>wobec ubezpieczających, ubezpieczonych lub uprawnionych z umów ubezpieczenia</t>
  </si>
  <si>
    <t>Aktywa</t>
  </si>
  <si>
    <t>III.  Aktywa netto (I-II)</t>
  </si>
  <si>
    <t>Wynik netto z działalności operacyjnej (I-II)</t>
  </si>
  <si>
    <t>Liczba jednostek uczestnictwa funduszu:</t>
  </si>
  <si>
    <t>Wartość jednostki uczestnictwa funduszu:</t>
  </si>
  <si>
    <t>minimalna wartość jednostki uczestnictwa funduszu w okresie sprawozdawczym</t>
  </si>
  <si>
    <t>maksymalna wartość jednostki uczestnictwa funduszu w okresie sprawozdawczym</t>
  </si>
  <si>
    <t xml:space="preserve">     ZESTAWIENIE AKTYWÓW NETTO FUNDUSZU</t>
  </si>
  <si>
    <t>Udział w aktywach       netto funduszu (w %)</t>
  </si>
  <si>
    <t>instrumenty pochodne</t>
  </si>
  <si>
    <t>zagraniczne - państwa UE</t>
  </si>
  <si>
    <t>zagraniczne - państwa poza UE</t>
  </si>
  <si>
    <t>Portfel Aktywnej Alokacji</t>
  </si>
  <si>
    <t>Portfel Dynamiczny</t>
  </si>
  <si>
    <t>Allianz Pieniężny</t>
  </si>
  <si>
    <t xml:space="preserve">Skarbiec FIO Kasa </t>
  </si>
  <si>
    <t>Allianz FIO Surowców i Energii</t>
  </si>
  <si>
    <t>Allianz Akcji Azjatyckich SFIO</t>
  </si>
  <si>
    <t>Allianz Dynamiczna Multistrategia SFIO</t>
  </si>
  <si>
    <t>Allianz Globalny Stabilnego Dochodu SFIO</t>
  </si>
  <si>
    <t>Allianz FIO Subfundusz Allianz Obligacji Globalnych</t>
  </si>
  <si>
    <t>Altus FIO Absolutnej Stopy Zwrotu Rynku Polskiego C</t>
  </si>
  <si>
    <t xml:space="preserve"> PKO Parasolowy FIO Subf. Stabilnego Wzrostu </t>
  </si>
  <si>
    <t>PKO Parasolowy FIO Subf. Zrównoważony</t>
  </si>
  <si>
    <t xml:space="preserve"> Investor FIO Płynna Lokata</t>
  </si>
  <si>
    <t xml:space="preserve"> Investor FIO Zabezpieczenia Emerytalnego</t>
  </si>
  <si>
    <t xml:space="preserve"> PZU FIO Papierów Dłużnych Polonez FIO Parasolowy</t>
  </si>
  <si>
    <t xml:space="preserve"> PZU FIO Parasolowy PZU Sejf+</t>
  </si>
  <si>
    <t xml:space="preserve"> Ipopema SFIO Akcji kat. B</t>
  </si>
  <si>
    <t>LICZBA I WARTOŚĆ JEDNOSTEK ROZRACHUNKOWYCH uczestnictwa funduszu</t>
  </si>
  <si>
    <t>Wartość bilansowa (w zł)</t>
  </si>
  <si>
    <t>31-12-2016</t>
  </si>
  <si>
    <t>-</t>
  </si>
  <si>
    <t>Allianz Defensywna Multistrategia SFIO</t>
  </si>
  <si>
    <t>GS Emerging Markets Debt Portfolio A (Acc) (PLN) (Hedged)</t>
  </si>
  <si>
    <t xml:space="preserve"> Investor FIO Akcji Spółek Dywidendowych</t>
  </si>
  <si>
    <t xml:space="preserve"> Investor SFIO Obligacji Korporacyjnych</t>
  </si>
  <si>
    <t>Pioneer Akcji MiŚS Rynków Rozwiniętych FG SFIO</t>
  </si>
  <si>
    <t>PZU FIO Akcji Krakowiak</t>
  </si>
  <si>
    <t xml:space="preserve"> Skarbiec Akcja (Skarbiec FIO)</t>
  </si>
  <si>
    <t xml:space="preserve"> Skarbiec FIO TOP Brands</t>
  </si>
  <si>
    <t>Portfel Strategicznej Alokacji</t>
  </si>
  <si>
    <t>Allianz Zbalansowana Multistrategia SFIO</t>
  </si>
  <si>
    <t>Portfel Obniżonego Ryzyka</t>
  </si>
  <si>
    <t>Fundusz Energetyczny</t>
  </si>
  <si>
    <t>NN SFIO Subfundusz Stabilny Globalnej Alokacji (L)</t>
  </si>
  <si>
    <t>NN SFIO Subf.Spółek Dywidendowych Rynków Wschodzących (L)</t>
  </si>
  <si>
    <t>30-06-2017</t>
  </si>
  <si>
    <t>SPORZĄDZONE NA DZIEŃ 30-06-2017</t>
  </si>
  <si>
    <t>30-06-2016</t>
  </si>
  <si>
    <t>GS Global Strategic Macro Bond Portfolio A (Acc) (PLN) (Hedged)</t>
  </si>
  <si>
    <t>ESALIENS FIO Akcji</t>
  </si>
  <si>
    <t>ESALIENS FIO Obligacji</t>
  </si>
  <si>
    <t>ESALIENS FIO Pieniężny</t>
  </si>
  <si>
    <t xml:space="preserve">ESALIENS FIO Strateg </t>
  </si>
  <si>
    <t>NN SFIO (L) Depozytowy</t>
  </si>
  <si>
    <t>Pioneer FG Obligacji i Dochodu SFIO</t>
  </si>
  <si>
    <t>NA DZIEŃ 30-06-2017</t>
  </si>
</sst>
</file>

<file path=xl/styles.xml><?xml version="1.0" encoding="utf-8"?>
<styleSheet xmlns="http://schemas.openxmlformats.org/spreadsheetml/2006/main">
  <numFmts count="10">
    <numFmt numFmtId="43" formatCode="_-* #,##0.00\ _z_ł_-;\-* #,##0.00\ _z_ł_-;_-* &quot;-&quot;??\ _z_ł_-;_-@_-"/>
    <numFmt numFmtId="164" formatCode="#,##0.0000"/>
    <numFmt numFmtId="165" formatCode="0.0000"/>
    <numFmt numFmtId="166" formatCode="_-* #,##0.0000\ _z_ł_-;\-* #,##0.0000\ _z_ł_-;_-* &quot;-&quot;????\ _z_ł_-;_-@_-"/>
    <numFmt numFmtId="167" formatCode="#,##0.0000_ ;\-#,##0.0000\ "/>
    <numFmt numFmtId="168" formatCode="0.000"/>
    <numFmt numFmtId="169" formatCode="#,##0.00000"/>
    <numFmt numFmtId="170" formatCode="#,##0.000000"/>
    <numFmt numFmtId="171" formatCode="0.000000"/>
    <numFmt numFmtId="172" formatCode="0.00000"/>
  </numFmts>
  <fonts count="55">
    <font>
      <sz val="10"/>
      <name val="Arial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12"/>
      <name val="Arial"/>
      <family val="2"/>
      <charset val="238"/>
    </font>
    <font>
      <b/>
      <sz val="11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11"/>
      <color indexed="8"/>
      <name val="Czcionka tekstu podstawowego"/>
      <family val="2"/>
      <charset val="238"/>
    </font>
    <font>
      <sz val="11"/>
      <color indexed="9"/>
      <name val="Czcionka tekstu podstawowego"/>
      <family val="2"/>
      <charset val="238"/>
    </font>
    <font>
      <sz val="11"/>
      <color indexed="62"/>
      <name val="Czcionka tekstu podstawowego"/>
      <family val="2"/>
      <charset val="238"/>
    </font>
    <font>
      <b/>
      <sz val="11"/>
      <color indexed="63"/>
      <name val="Czcionka tekstu podstawowego"/>
      <family val="2"/>
      <charset val="238"/>
    </font>
    <font>
      <sz val="11"/>
      <color indexed="17"/>
      <name val="Czcionka tekstu podstawowego"/>
      <family val="2"/>
      <charset val="238"/>
    </font>
    <font>
      <sz val="11"/>
      <color indexed="52"/>
      <name val="Czcionka tekstu podstawowego"/>
      <family val="2"/>
      <charset val="238"/>
    </font>
    <font>
      <b/>
      <sz val="11"/>
      <color indexed="9"/>
      <name val="Czcionka tekstu podstawowego"/>
      <family val="2"/>
      <charset val="238"/>
    </font>
    <font>
      <b/>
      <sz val="15"/>
      <color indexed="56"/>
      <name val="Czcionka tekstu podstawowego"/>
      <family val="2"/>
      <charset val="238"/>
    </font>
    <font>
      <b/>
      <sz val="13"/>
      <color indexed="56"/>
      <name val="Czcionka tekstu podstawowego"/>
      <family val="2"/>
      <charset val="238"/>
    </font>
    <font>
      <b/>
      <sz val="11"/>
      <color indexed="56"/>
      <name val="Czcionka tekstu podstawowego"/>
      <family val="2"/>
      <charset val="238"/>
    </font>
    <font>
      <sz val="11"/>
      <color indexed="60"/>
      <name val="Czcionka tekstu podstawowego"/>
      <family val="2"/>
      <charset val="238"/>
    </font>
    <font>
      <sz val="10"/>
      <name val="Arial CE"/>
      <charset val="238"/>
    </font>
    <font>
      <b/>
      <sz val="11"/>
      <color indexed="52"/>
      <name val="Czcionka tekstu podstawowego"/>
      <family val="2"/>
      <charset val="238"/>
    </font>
    <font>
      <b/>
      <sz val="11"/>
      <color indexed="8"/>
      <name val="Czcionka tekstu podstawowego"/>
      <family val="2"/>
      <charset val="238"/>
    </font>
    <font>
      <i/>
      <sz val="11"/>
      <color indexed="23"/>
      <name val="Czcionka tekstu podstawowego"/>
      <family val="2"/>
      <charset val="238"/>
    </font>
    <font>
      <sz val="11"/>
      <color indexed="10"/>
      <name val="Czcionka tekstu podstawowego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20"/>
      <name val="Czcionka tekstu podstawowego"/>
      <family val="2"/>
      <charset val="238"/>
    </font>
    <font>
      <b/>
      <i/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0"/>
      <color indexed="8"/>
      <name val="Arial"/>
      <family val="2"/>
    </font>
    <font>
      <sz val="10"/>
      <color rgb="FFFF0000"/>
      <name val="Arial"/>
      <family val="2"/>
      <charset val="238"/>
    </font>
    <font>
      <sz val="10"/>
      <name val="MS Sans Serif"/>
      <family val="2"/>
      <charset val="238"/>
    </font>
    <font>
      <sz val="11"/>
      <name val="Arial"/>
      <family val="2"/>
      <charset val="238"/>
    </font>
    <font>
      <sz val="10"/>
      <name val="Arial"/>
      <family val="2"/>
      <charset val="238"/>
    </font>
    <font>
      <sz val="10"/>
      <color theme="1"/>
      <name val="Arial"/>
      <family val="2"/>
    </font>
    <font>
      <sz val="10"/>
      <color theme="0"/>
      <name val="Arial"/>
      <family val="2"/>
    </font>
    <font>
      <sz val="10"/>
      <color rgb="FF9C0006"/>
      <name val="Arial"/>
      <family val="2"/>
    </font>
    <font>
      <b/>
      <sz val="10"/>
      <color rgb="FFFA7D00"/>
      <name val="Arial"/>
      <family val="2"/>
    </font>
    <font>
      <b/>
      <sz val="10"/>
      <color theme="0"/>
      <name val="Arial"/>
      <family val="2"/>
    </font>
    <font>
      <i/>
      <sz val="10"/>
      <color rgb="FF7F7F7F"/>
      <name val="Arial"/>
      <family val="2"/>
    </font>
    <font>
      <sz val="10"/>
      <color rgb="FF006100"/>
      <name val="Arial"/>
      <family val="2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0"/>
      <color rgb="FF3F3F76"/>
      <name val="Arial"/>
      <family val="2"/>
    </font>
    <font>
      <sz val="10"/>
      <color rgb="FFFA7D00"/>
      <name val="Arial"/>
      <family val="2"/>
    </font>
    <font>
      <sz val="10"/>
      <color rgb="FF9C6500"/>
      <name val="Arial"/>
      <family val="2"/>
    </font>
    <font>
      <b/>
      <sz val="10"/>
      <color rgb="FF3F3F3F"/>
      <name val="Arial"/>
      <family val="2"/>
    </font>
    <font>
      <b/>
      <sz val="18"/>
      <color theme="3"/>
      <name val="Cambria"/>
      <family val="2"/>
      <scheme val="major"/>
    </font>
    <font>
      <b/>
      <sz val="10"/>
      <color theme="1"/>
      <name val="Arial"/>
      <family val="2"/>
    </font>
    <font>
      <sz val="10"/>
      <color rgb="FFFF0000"/>
      <name val="Arial"/>
      <family val="2"/>
    </font>
    <font>
      <sz val="10"/>
      <name val="Arial"/>
      <family val="2"/>
      <charset val="238"/>
    </font>
    <font>
      <b/>
      <sz val="10"/>
      <color rgb="FF0070C0"/>
      <name val="Arial"/>
      <family val="2"/>
      <charset val="238"/>
    </font>
    <font>
      <sz val="10"/>
      <color rgb="FF0070C0"/>
      <name val="Arial"/>
      <family val="2"/>
      <charset val="238"/>
    </font>
    <font>
      <sz val="10"/>
      <name val="Arial"/>
      <family val="2"/>
      <charset val="238"/>
    </font>
  </fonts>
  <fills count="5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8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03">
    <xf numFmtId="0" fontId="0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5" borderId="0" applyNumberFormat="0" applyBorder="0" applyAlignment="0" applyProtection="0"/>
    <xf numFmtId="0" fontId="8" fillId="8" borderId="0" applyNumberFormat="0" applyBorder="0" applyAlignment="0" applyProtection="0"/>
    <xf numFmtId="0" fontId="8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9" borderId="0" applyNumberFormat="0" applyBorder="0" applyAlignment="0" applyProtection="0"/>
    <xf numFmtId="0" fontId="10" fillId="7" borderId="1" applyNumberFormat="0" applyAlignment="0" applyProtection="0"/>
    <xf numFmtId="0" fontId="11" fillId="20" borderId="2" applyNumberFormat="0" applyAlignment="0" applyProtection="0"/>
    <xf numFmtId="0" fontId="12" fillId="4" borderId="0" applyNumberFormat="0" applyBorder="0" applyAlignment="0" applyProtection="0"/>
    <xf numFmtId="0" fontId="13" fillId="0" borderId="3" applyNumberFormat="0" applyFill="0" applyAlignment="0" applyProtection="0"/>
    <xf numFmtId="0" fontId="14" fillId="21" borderId="4" applyNumberFormat="0" applyAlignment="0" applyProtection="0"/>
    <xf numFmtId="0" fontId="15" fillId="0" borderId="5" applyNumberFormat="0" applyFill="0" applyAlignment="0" applyProtection="0"/>
    <xf numFmtId="0" fontId="16" fillId="0" borderId="6" applyNumberFormat="0" applyFill="0" applyAlignment="0" applyProtection="0"/>
    <xf numFmtId="0" fontId="17" fillId="0" borderId="7" applyNumberFormat="0" applyFill="0" applyAlignment="0" applyProtection="0"/>
    <xf numFmtId="0" fontId="17" fillId="0" borderId="0" applyNumberFormat="0" applyFill="0" applyBorder="0" applyAlignment="0" applyProtection="0"/>
    <xf numFmtId="0" fontId="18" fillId="22" borderId="0" applyNumberFormat="0" applyBorder="0" applyAlignment="0" applyProtection="0"/>
    <xf numFmtId="0" fontId="19" fillId="0" borderId="0"/>
    <xf numFmtId="0" fontId="20" fillId="20" borderId="1" applyNumberFormat="0" applyAlignment="0" applyProtection="0"/>
    <xf numFmtId="9" fontId="1" fillId="0" borderId="0" applyFont="0" applyFill="0" applyBorder="0" applyAlignment="0" applyProtection="0"/>
    <xf numFmtId="0" fontId="21" fillId="0" borderId="8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19" fillId="23" borderId="9" applyNumberFormat="0" applyFont="0" applyAlignment="0" applyProtection="0"/>
    <xf numFmtId="0" fontId="25" fillId="3" borderId="0" applyNumberFormat="0" applyBorder="0" applyAlignment="0" applyProtection="0"/>
    <xf numFmtId="0" fontId="31" fillId="0" borderId="0"/>
    <xf numFmtId="0" fontId="19" fillId="23" borderId="66" applyNumberFormat="0" applyFont="0" applyAlignment="0" applyProtection="0"/>
    <xf numFmtId="0" fontId="21" fillId="0" borderId="65" applyNumberFormat="0" applyFill="0" applyAlignment="0" applyProtection="0"/>
    <xf numFmtId="0" fontId="20" fillId="20" borderId="63" applyNumberFormat="0" applyAlignment="0" applyProtection="0"/>
    <xf numFmtId="0" fontId="11" fillId="20" borderId="64" applyNumberFormat="0" applyAlignment="0" applyProtection="0"/>
    <xf numFmtId="0" fontId="10" fillId="7" borderId="63" applyNumberFormat="0" applyAlignment="0" applyProtection="0"/>
    <xf numFmtId="0" fontId="1" fillId="0" borderId="0"/>
    <xf numFmtId="0" fontId="19" fillId="23" borderId="70" applyNumberFormat="0" applyFont="0" applyAlignment="0" applyProtection="0"/>
    <xf numFmtId="0" fontId="21" fillId="0" borderId="69" applyNumberFormat="0" applyFill="0" applyAlignment="0" applyProtection="0"/>
    <xf numFmtId="0" fontId="20" fillId="20" borderId="67" applyNumberFormat="0" applyAlignment="0" applyProtection="0"/>
    <xf numFmtId="0" fontId="11" fillId="20" borderId="68" applyNumberFormat="0" applyAlignment="0" applyProtection="0"/>
    <xf numFmtId="0" fontId="10" fillId="7" borderId="67" applyNumberFormat="0" applyAlignment="0" applyProtection="0"/>
    <xf numFmtId="0" fontId="33" fillId="0" borderId="0"/>
    <xf numFmtId="0" fontId="34" fillId="33" borderId="0" applyNumberFormat="0" applyBorder="0" applyAlignment="0" applyProtection="0"/>
    <xf numFmtId="0" fontId="34" fillId="37" borderId="0" applyNumberFormat="0" applyBorder="0" applyAlignment="0" applyProtection="0"/>
    <xf numFmtId="0" fontId="34" fillId="41" borderId="0" applyNumberFormat="0" applyBorder="0" applyAlignment="0" applyProtection="0"/>
    <xf numFmtId="0" fontId="34" fillId="45" borderId="0" applyNumberFormat="0" applyBorder="0" applyAlignment="0" applyProtection="0"/>
    <xf numFmtId="0" fontId="34" fillId="49" borderId="0" applyNumberFormat="0" applyBorder="0" applyAlignment="0" applyProtection="0"/>
    <xf numFmtId="0" fontId="34" fillId="53" borderId="0" applyNumberFormat="0" applyBorder="0" applyAlignment="0" applyProtection="0"/>
    <xf numFmtId="0" fontId="34" fillId="34" borderId="0" applyNumberFormat="0" applyBorder="0" applyAlignment="0" applyProtection="0"/>
    <xf numFmtId="0" fontId="34" fillId="38" borderId="0" applyNumberFormat="0" applyBorder="0" applyAlignment="0" applyProtection="0"/>
    <xf numFmtId="0" fontId="34" fillId="42" borderId="0" applyNumberFormat="0" applyBorder="0" applyAlignment="0" applyProtection="0"/>
    <xf numFmtId="0" fontId="34" fillId="46" borderId="0" applyNumberFormat="0" applyBorder="0" applyAlignment="0" applyProtection="0"/>
    <xf numFmtId="0" fontId="34" fillId="50" borderId="0" applyNumberFormat="0" applyBorder="0" applyAlignment="0" applyProtection="0"/>
    <xf numFmtId="0" fontId="34" fillId="54" borderId="0" applyNumberFormat="0" applyBorder="0" applyAlignment="0" applyProtection="0"/>
    <xf numFmtId="0" fontId="35" fillId="35" borderId="0" applyNumberFormat="0" applyBorder="0" applyAlignment="0" applyProtection="0"/>
    <xf numFmtId="0" fontId="35" fillId="39" borderId="0" applyNumberFormat="0" applyBorder="0" applyAlignment="0" applyProtection="0"/>
    <xf numFmtId="0" fontId="35" fillId="43" borderId="0" applyNumberFormat="0" applyBorder="0" applyAlignment="0" applyProtection="0"/>
    <xf numFmtId="0" fontId="35" fillId="47" borderId="0" applyNumberFormat="0" applyBorder="0" applyAlignment="0" applyProtection="0"/>
    <xf numFmtId="0" fontId="35" fillId="51" borderId="0" applyNumberFormat="0" applyBorder="0" applyAlignment="0" applyProtection="0"/>
    <xf numFmtId="0" fontId="35" fillId="55" borderId="0" applyNumberFormat="0" applyBorder="0" applyAlignment="0" applyProtection="0"/>
    <xf numFmtId="0" fontId="35" fillId="32" borderId="0" applyNumberFormat="0" applyBorder="0" applyAlignment="0" applyProtection="0"/>
    <xf numFmtId="0" fontId="35" fillId="36" borderId="0" applyNumberFormat="0" applyBorder="0" applyAlignment="0" applyProtection="0"/>
    <xf numFmtId="0" fontId="35" fillId="40" borderId="0" applyNumberFormat="0" applyBorder="0" applyAlignment="0" applyProtection="0"/>
    <xf numFmtId="0" fontId="35" fillId="44" borderId="0" applyNumberFormat="0" applyBorder="0" applyAlignment="0" applyProtection="0"/>
    <xf numFmtId="0" fontId="35" fillId="48" borderId="0" applyNumberFormat="0" applyBorder="0" applyAlignment="0" applyProtection="0"/>
    <xf numFmtId="0" fontId="35" fillId="52" borderId="0" applyNumberFormat="0" applyBorder="0" applyAlignment="0" applyProtection="0"/>
    <xf numFmtId="0" fontId="36" fillId="26" borderId="0" applyNumberFormat="0" applyBorder="0" applyAlignment="0" applyProtection="0"/>
    <xf numFmtId="0" fontId="37" fillId="29" borderId="74" applyNumberFormat="0" applyAlignment="0" applyProtection="0"/>
    <xf numFmtId="0" fontId="38" fillId="30" borderId="77" applyNumberFormat="0" applyAlignment="0" applyProtection="0"/>
    <xf numFmtId="0" fontId="39" fillId="0" borderId="0" applyNumberFormat="0" applyFill="0" applyBorder="0" applyAlignment="0" applyProtection="0"/>
    <xf numFmtId="0" fontId="40" fillId="25" borderId="0" applyNumberFormat="0" applyBorder="0" applyAlignment="0" applyProtection="0"/>
    <xf numFmtId="0" fontId="41" fillId="0" borderId="71" applyNumberFormat="0" applyFill="0" applyAlignment="0" applyProtection="0"/>
    <xf numFmtId="0" fontId="42" fillId="0" borderId="72" applyNumberFormat="0" applyFill="0" applyAlignment="0" applyProtection="0"/>
    <xf numFmtId="0" fontId="43" fillId="0" borderId="73" applyNumberFormat="0" applyFill="0" applyAlignment="0" applyProtection="0"/>
    <xf numFmtId="0" fontId="43" fillId="0" borderId="0" applyNumberFormat="0" applyFill="0" applyBorder="0" applyAlignment="0" applyProtection="0"/>
    <xf numFmtId="0" fontId="44" fillId="28" borderId="74" applyNumberFormat="0" applyAlignment="0" applyProtection="0"/>
    <xf numFmtId="0" fontId="45" fillId="0" borderId="76" applyNumberFormat="0" applyFill="0" applyAlignment="0" applyProtection="0"/>
    <xf numFmtId="0" fontId="46" fillId="27" borderId="0" applyNumberFormat="0" applyBorder="0" applyAlignment="0" applyProtection="0"/>
    <xf numFmtId="0" fontId="33" fillId="31" borderId="78" applyNumberFormat="0" applyFont="0" applyAlignment="0" applyProtection="0"/>
    <xf numFmtId="0" fontId="47" fillId="29" borderId="75" applyNumberFormat="0" applyAlignment="0" applyProtection="0"/>
    <xf numFmtId="0" fontId="48" fillId="0" borderId="0" applyNumberFormat="0" applyFill="0" applyBorder="0" applyAlignment="0" applyProtection="0"/>
    <xf numFmtId="0" fontId="49" fillId="0" borderId="79" applyNumberFormat="0" applyFill="0" applyAlignment="0" applyProtection="0"/>
    <xf numFmtId="0" fontId="50" fillId="0" borderId="0" applyNumberFormat="0" applyFill="0" applyBorder="0" applyAlignment="0" applyProtection="0"/>
    <xf numFmtId="0" fontId="51" fillId="0" borderId="0"/>
    <xf numFmtId="0" fontId="51" fillId="31" borderId="78" applyNumberFormat="0" applyFont="0" applyAlignment="0" applyProtection="0"/>
    <xf numFmtId="0" fontId="1" fillId="31" borderId="78" applyNumberFormat="0" applyFont="0" applyAlignment="0" applyProtection="0"/>
    <xf numFmtId="0" fontId="54" fillId="0" borderId="0"/>
    <xf numFmtId="0" fontId="1" fillId="0" borderId="0"/>
  </cellStyleXfs>
  <cellXfs count="353">
    <xf numFmtId="0" fontId="0" fillId="0" borderId="0" xfId="0"/>
    <xf numFmtId="0" fontId="2" fillId="24" borderId="0" xfId="0" applyFont="1" applyFill="1"/>
    <xf numFmtId="4" fontId="2" fillId="24" borderId="0" xfId="0" applyNumberFormat="1" applyFont="1" applyFill="1"/>
    <xf numFmtId="0" fontId="2" fillId="24" borderId="0" xfId="0" applyFont="1" applyFill="1" applyBorder="1" applyAlignment="1">
      <alignment horizontal="left" wrapText="1"/>
    </xf>
    <xf numFmtId="0" fontId="5" fillId="24" borderId="10" xfId="0" applyFont="1" applyFill="1" applyBorder="1" applyAlignment="1">
      <alignment wrapText="1"/>
    </xf>
    <xf numFmtId="0" fontId="6" fillId="24" borderId="13" xfId="0" applyFont="1" applyFill="1" applyBorder="1" applyAlignment="1">
      <alignment horizontal="center"/>
    </xf>
    <xf numFmtId="0" fontId="6" fillId="24" borderId="18" xfId="0" applyFont="1" applyFill="1" applyBorder="1" applyAlignment="1">
      <alignment wrapText="1"/>
    </xf>
    <xf numFmtId="0" fontId="2" fillId="24" borderId="0" xfId="0" applyFont="1" applyFill="1" applyBorder="1" applyAlignment="1">
      <alignment horizontal="center" wrapText="1"/>
    </xf>
    <xf numFmtId="43" fontId="2" fillId="24" borderId="0" xfId="0" applyNumberFormat="1" applyFont="1" applyFill="1" applyBorder="1" applyAlignment="1">
      <alignment wrapText="1"/>
    </xf>
    <xf numFmtId="43" fontId="5" fillId="24" borderId="24" xfId="0" applyNumberFormat="1" applyFont="1" applyFill="1" applyBorder="1" applyAlignment="1">
      <alignment horizontal="right" wrapText="1"/>
    </xf>
    <xf numFmtId="0" fontId="5" fillId="24" borderId="17" xfId="0" applyFont="1" applyFill="1" applyBorder="1" applyAlignment="1">
      <alignment horizontal="left" wrapText="1"/>
    </xf>
    <xf numFmtId="0" fontId="5" fillId="24" borderId="18" xfId="0" applyFont="1" applyFill="1" applyBorder="1" applyAlignment="1">
      <alignment horizontal="left" wrapText="1"/>
    </xf>
    <xf numFmtId="0" fontId="5" fillId="24" borderId="18" xfId="0" applyFont="1" applyFill="1" applyBorder="1" applyAlignment="1">
      <alignment wrapText="1"/>
    </xf>
    <xf numFmtId="0" fontId="6" fillId="24" borderId="27" xfId="0" applyFont="1" applyFill="1" applyBorder="1" applyAlignment="1">
      <alignment wrapText="1"/>
    </xf>
    <xf numFmtId="0" fontId="5" fillId="24" borderId="22" xfId="0" applyFont="1" applyFill="1" applyBorder="1"/>
    <xf numFmtId="0" fontId="6" fillId="24" borderId="17" xfId="0" applyFont="1" applyFill="1" applyBorder="1" applyAlignment="1">
      <alignment horizontal="center"/>
    </xf>
    <xf numFmtId="0" fontId="6" fillId="24" borderId="18" xfId="0" applyNumberFormat="1" applyFont="1" applyFill="1" applyBorder="1" applyAlignment="1">
      <alignment wrapText="1"/>
    </xf>
    <xf numFmtId="0" fontId="6" fillId="24" borderId="20" xfId="0" applyFont="1" applyFill="1" applyBorder="1" applyAlignment="1">
      <alignment horizontal="center"/>
    </xf>
    <xf numFmtId="0" fontId="6" fillId="24" borderId="19" xfId="0" applyNumberFormat="1" applyFont="1" applyFill="1" applyBorder="1" applyAlignment="1">
      <alignment wrapText="1"/>
    </xf>
    <xf numFmtId="4" fontId="2" fillId="24" borderId="27" xfId="0" applyNumberFormat="1" applyFont="1" applyFill="1" applyBorder="1" applyAlignment="1">
      <alignment horizontal="center" wrapText="1"/>
    </xf>
    <xf numFmtId="4" fontId="2" fillId="24" borderId="28" xfId="0" applyNumberFormat="1" applyFont="1" applyFill="1" applyBorder="1" applyAlignment="1">
      <alignment horizontal="center" wrapText="1"/>
    </xf>
    <xf numFmtId="0" fontId="5" fillId="24" borderId="29" xfId="0" applyFont="1" applyFill="1" applyBorder="1" applyAlignment="1">
      <alignment horizontal="left" wrapText="1"/>
    </xf>
    <xf numFmtId="0" fontId="6" fillId="24" borderId="26" xfId="0" applyFont="1" applyFill="1" applyBorder="1" applyAlignment="1">
      <alignment horizontal="center"/>
    </xf>
    <xf numFmtId="0" fontId="6" fillId="24" borderId="27" xfId="0" applyNumberFormat="1" applyFont="1" applyFill="1" applyBorder="1" applyAlignment="1">
      <alignment wrapText="1"/>
    </xf>
    <xf numFmtId="0" fontId="5" fillId="24" borderId="32" xfId="0" applyFont="1" applyFill="1" applyBorder="1"/>
    <xf numFmtId="0" fontId="5" fillId="24" borderId="33" xfId="0" applyNumberFormat="1" applyFont="1" applyFill="1" applyBorder="1" applyAlignment="1">
      <alignment wrapText="1"/>
    </xf>
    <xf numFmtId="4" fontId="5" fillId="24" borderId="33" xfId="0" applyNumberFormat="1" applyFont="1" applyFill="1" applyBorder="1"/>
    <xf numFmtId="10" fontId="5" fillId="24" borderId="34" xfId="37" applyNumberFormat="1" applyFont="1" applyFill="1" applyBorder="1"/>
    <xf numFmtId="0" fontId="0" fillId="24" borderId="0" xfId="0" applyFill="1"/>
    <xf numFmtId="4" fontId="5" fillId="24" borderId="24" xfId="0" applyNumberFormat="1" applyFont="1" applyFill="1" applyBorder="1"/>
    <xf numFmtId="4" fontId="5" fillId="24" borderId="37" xfId="0" applyNumberFormat="1" applyFont="1" applyFill="1" applyBorder="1" applyAlignment="1">
      <alignment horizontal="center" wrapText="1"/>
    </xf>
    <xf numFmtId="0" fontId="5" fillId="24" borderId="13" xfId="0" applyFont="1" applyFill="1" applyBorder="1" applyAlignment="1">
      <alignment horizontal="center"/>
    </xf>
    <xf numFmtId="0" fontId="5" fillId="24" borderId="38" xfId="0" applyNumberFormat="1" applyFont="1" applyFill="1" applyBorder="1" applyAlignment="1">
      <alignment wrapText="1"/>
    </xf>
    <xf numFmtId="10" fontId="5" fillId="24" borderId="15" xfId="37" applyNumberFormat="1" applyFont="1" applyFill="1" applyBorder="1"/>
    <xf numFmtId="0" fontId="19" fillId="0" borderId="0" xfId="35"/>
    <xf numFmtId="0" fontId="26" fillId="0" borderId="0" xfId="35" applyFont="1"/>
    <xf numFmtId="43" fontId="26" fillId="0" borderId="0" xfId="35" applyNumberFormat="1" applyFont="1"/>
    <xf numFmtId="0" fontId="27" fillId="0" borderId="29" xfId="35" applyFont="1" applyBorder="1"/>
    <xf numFmtId="0" fontId="27" fillId="0" borderId="41" xfId="35" applyFont="1" applyBorder="1"/>
    <xf numFmtId="43" fontId="27" fillId="0" borderId="42" xfId="35" applyNumberFormat="1" applyFont="1" applyBorder="1"/>
    <xf numFmtId="43" fontId="27" fillId="0" borderId="37" xfId="35" applyNumberFormat="1" applyFont="1" applyBorder="1"/>
    <xf numFmtId="43" fontId="27" fillId="0" borderId="0" xfId="35" applyNumberFormat="1" applyFont="1"/>
    <xf numFmtId="0" fontId="27" fillId="0" borderId="0" xfId="35" applyFont="1"/>
    <xf numFmtId="0" fontId="27" fillId="0" borderId="43" xfId="35" applyFont="1" applyBorder="1"/>
    <xf numFmtId="0" fontId="27" fillId="0" borderId="0" xfId="35" applyFont="1" applyBorder="1"/>
    <xf numFmtId="43" fontId="28" fillId="0" borderId="44" xfId="35" applyNumberFormat="1" applyFont="1" applyBorder="1" applyAlignment="1">
      <alignment horizontal="center"/>
    </xf>
    <xf numFmtId="43" fontId="28" fillId="0" borderId="45" xfId="35" applyNumberFormat="1" applyFont="1" applyBorder="1" applyAlignment="1">
      <alignment horizontal="center"/>
    </xf>
    <xf numFmtId="0" fontId="27" fillId="0" borderId="46" xfId="35" applyFont="1" applyBorder="1"/>
    <xf numFmtId="0" fontId="27" fillId="0" borderId="47" xfId="35" applyFont="1" applyBorder="1"/>
    <xf numFmtId="43" fontId="28" fillId="0" borderId="48" xfId="35" applyNumberFormat="1" applyFont="1" applyBorder="1" applyAlignment="1">
      <alignment horizontal="center"/>
    </xf>
    <xf numFmtId="43" fontId="28" fillId="0" borderId="49" xfId="35" applyNumberFormat="1" applyFont="1" applyBorder="1" applyAlignment="1">
      <alignment horizontal="center"/>
    </xf>
    <xf numFmtId="43" fontId="27" fillId="0" borderId="44" xfId="35" applyNumberFormat="1" applyFont="1" applyBorder="1"/>
    <xf numFmtId="43" fontId="27" fillId="0" borderId="45" xfId="35" applyNumberFormat="1" applyFont="1" applyBorder="1"/>
    <xf numFmtId="0" fontId="28" fillId="0" borderId="43" xfId="35" applyFont="1" applyBorder="1"/>
    <xf numFmtId="0" fontId="28" fillId="0" borderId="0" xfId="35" applyFont="1" applyBorder="1"/>
    <xf numFmtId="43" fontId="28" fillId="0" borderId="44" xfId="35" applyNumberFormat="1" applyFont="1" applyFill="1" applyBorder="1"/>
    <xf numFmtId="43" fontId="28" fillId="0" borderId="45" xfId="35" applyNumberFormat="1" applyFont="1" applyFill="1" applyBorder="1"/>
    <xf numFmtId="43" fontId="28" fillId="0" borderId="44" xfId="35" applyNumberFormat="1" applyFont="1" applyBorder="1"/>
    <xf numFmtId="43" fontId="28" fillId="0" borderId="45" xfId="35" applyNumberFormat="1" applyFont="1" applyBorder="1"/>
    <xf numFmtId="4" fontId="27" fillId="0" borderId="0" xfId="35" applyNumberFormat="1" applyFont="1"/>
    <xf numFmtId="0" fontId="28" fillId="0" borderId="29" xfId="35" applyFont="1" applyBorder="1"/>
    <xf numFmtId="0" fontId="28" fillId="0" borderId="41" xfId="35" applyFont="1" applyBorder="1"/>
    <xf numFmtId="43" fontId="28" fillId="0" borderId="42" xfId="35" applyNumberFormat="1" applyFont="1" applyBorder="1"/>
    <xf numFmtId="43" fontId="28" fillId="0" borderId="37" xfId="35" applyNumberFormat="1" applyFont="1" applyBorder="1"/>
    <xf numFmtId="0" fontId="28" fillId="0" borderId="46" xfId="35" applyFont="1" applyBorder="1"/>
    <xf numFmtId="0" fontId="28" fillId="0" borderId="47" xfId="35" applyFont="1" applyBorder="1"/>
    <xf numFmtId="43" fontId="28" fillId="0" borderId="48" xfId="35" applyNumberFormat="1" applyFont="1" applyBorder="1"/>
    <xf numFmtId="43" fontId="28" fillId="0" borderId="49" xfId="35" applyNumberFormat="1" applyFont="1" applyBorder="1"/>
    <xf numFmtId="43" fontId="27" fillId="0" borderId="48" xfId="35" applyNumberFormat="1" applyFont="1" applyBorder="1"/>
    <xf numFmtId="43" fontId="27" fillId="0" borderId="49" xfId="35" applyNumberFormat="1" applyFont="1" applyBorder="1"/>
    <xf numFmtId="10" fontId="5" fillId="24" borderId="31" xfId="37" applyNumberFormat="1" applyFont="1" applyFill="1" applyBorder="1"/>
    <xf numFmtId="43" fontId="0" fillId="0" borderId="0" xfId="0" applyNumberFormat="1"/>
    <xf numFmtId="0" fontId="6" fillId="24" borderId="39" xfId="0" applyFont="1" applyFill="1" applyBorder="1" applyAlignment="1">
      <alignment wrapText="1"/>
    </xf>
    <xf numFmtId="0" fontId="6" fillId="24" borderId="40" xfId="0" applyFont="1" applyFill="1" applyBorder="1" applyAlignment="1">
      <alignment wrapText="1"/>
    </xf>
    <xf numFmtId="43" fontId="5" fillId="24" borderId="23" xfId="0" applyNumberFormat="1" applyFont="1" applyFill="1" applyBorder="1" applyAlignment="1">
      <alignment horizontal="right" wrapText="1"/>
    </xf>
    <xf numFmtId="4" fontId="5" fillId="24" borderId="14" xfId="0" applyNumberFormat="1" applyFont="1" applyFill="1" applyBorder="1" applyAlignment="1">
      <alignment horizontal="center" wrapText="1"/>
    </xf>
    <xf numFmtId="43" fontId="19" fillId="0" borderId="0" xfId="35" applyNumberFormat="1"/>
    <xf numFmtId="4" fontId="19" fillId="0" borderId="0" xfId="35" applyNumberFormat="1"/>
    <xf numFmtId="4" fontId="0" fillId="0" borderId="0" xfId="0" applyNumberFormat="1"/>
    <xf numFmtId="43" fontId="19" fillId="0" borderId="0" xfId="35" applyNumberFormat="1" applyAlignment="1">
      <alignment horizontal="right"/>
    </xf>
    <xf numFmtId="43" fontId="5" fillId="0" borderId="25" xfId="0" applyNumberFormat="1" applyFont="1" applyFill="1" applyBorder="1" applyAlignment="1">
      <alignment horizontal="right" wrapText="1"/>
    </xf>
    <xf numFmtId="43" fontId="29" fillId="0" borderId="44" xfId="35" applyNumberFormat="1" applyFont="1" applyFill="1" applyBorder="1"/>
    <xf numFmtId="164" fontId="1" fillId="24" borderId="25" xfId="0" applyNumberFormat="1" applyFont="1" applyFill="1" applyBorder="1"/>
    <xf numFmtId="4" fontId="5" fillId="0" borderId="0" xfId="0" applyNumberFormat="1" applyFont="1"/>
    <xf numFmtId="165" fontId="1" fillId="24" borderId="25" xfId="0" applyNumberFormat="1" applyFont="1" applyFill="1" applyBorder="1"/>
    <xf numFmtId="165" fontId="1" fillId="24" borderId="36" xfId="0" applyNumberFormat="1" applyFont="1" applyFill="1" applyBorder="1"/>
    <xf numFmtId="164" fontId="1" fillId="24" borderId="50" xfId="0" applyNumberFormat="1" applyFont="1" applyFill="1" applyBorder="1"/>
    <xf numFmtId="0" fontId="6" fillId="24" borderId="11" xfId="0" applyFont="1" applyFill="1" applyBorder="1" applyAlignment="1">
      <alignment horizontal="center"/>
    </xf>
    <xf numFmtId="4" fontId="30" fillId="0" borderId="0" xfId="0" applyNumberFormat="1" applyFont="1"/>
    <xf numFmtId="43" fontId="1" fillId="24" borderId="18" xfId="0" applyNumberFormat="1" applyFont="1" applyFill="1" applyBorder="1" applyAlignment="1">
      <alignment horizontal="right" wrapText="1"/>
    </xf>
    <xf numFmtId="43" fontId="1" fillId="24" borderId="27" xfId="0" applyNumberFormat="1" applyFont="1" applyFill="1" applyBorder="1" applyAlignment="1">
      <alignment horizontal="right" wrapText="1"/>
    </xf>
    <xf numFmtId="43" fontId="1" fillId="24" borderId="19" xfId="0" applyNumberFormat="1" applyFont="1" applyFill="1" applyBorder="1" applyAlignment="1">
      <alignment horizontal="right" wrapText="1"/>
    </xf>
    <xf numFmtId="43" fontId="5" fillId="24" borderId="21" xfId="0" applyNumberFormat="1" applyFont="1" applyFill="1" applyBorder="1" applyAlignment="1">
      <alignment horizontal="right" wrapText="1"/>
    </xf>
    <xf numFmtId="4" fontId="1" fillId="24" borderId="18" xfId="0" applyNumberFormat="1" applyFont="1" applyFill="1" applyBorder="1"/>
    <xf numFmtId="10" fontId="1" fillId="24" borderId="31" xfId="37" applyNumberFormat="1" applyFont="1" applyFill="1" applyBorder="1"/>
    <xf numFmtId="4" fontId="1" fillId="24" borderId="27" xfId="0" applyNumberFormat="1" applyFont="1" applyFill="1" applyBorder="1"/>
    <xf numFmtId="10" fontId="1" fillId="24" borderId="28" xfId="37" applyNumberFormat="1" applyFont="1" applyFill="1" applyBorder="1"/>
    <xf numFmtId="4" fontId="1" fillId="24" borderId="19" xfId="0" applyNumberFormat="1" applyFont="1" applyFill="1" applyBorder="1"/>
    <xf numFmtId="10" fontId="1" fillId="24" borderId="35" xfId="37" applyNumberFormat="1" applyFont="1" applyFill="1" applyBorder="1"/>
    <xf numFmtId="0" fontId="1" fillId="24" borderId="0" xfId="0" applyFont="1" applyFill="1"/>
    <xf numFmtId="43" fontId="1" fillId="24" borderId="55" xfId="0" applyNumberFormat="1" applyFont="1" applyFill="1" applyBorder="1" applyAlignment="1">
      <alignment horizontal="right" wrapText="1"/>
    </xf>
    <xf numFmtId="43" fontId="1" fillId="24" borderId="50" xfId="0" applyNumberFormat="1" applyFont="1" applyFill="1" applyBorder="1" applyAlignment="1">
      <alignment horizontal="right" wrapText="1"/>
    </xf>
    <xf numFmtId="43" fontId="1" fillId="24" borderId="36" xfId="0" applyNumberFormat="1" applyFont="1" applyFill="1" applyBorder="1" applyAlignment="1">
      <alignment horizontal="right" wrapText="1"/>
    </xf>
    <xf numFmtId="43" fontId="1" fillId="0" borderId="25" xfId="0" applyNumberFormat="1" applyFont="1" applyFill="1" applyBorder="1" applyAlignment="1">
      <alignment horizontal="right" wrapText="1"/>
    </xf>
    <xf numFmtId="0" fontId="5" fillId="0" borderId="0" xfId="0" applyFont="1"/>
    <xf numFmtId="0" fontId="4" fillId="24" borderId="0" xfId="0" applyFont="1" applyFill="1" applyBorder="1" applyAlignment="1">
      <alignment horizontal="center"/>
    </xf>
    <xf numFmtId="0" fontId="5" fillId="24" borderId="10" xfId="0" applyFont="1" applyFill="1" applyBorder="1" applyAlignment="1">
      <alignment wrapText="1"/>
    </xf>
    <xf numFmtId="0" fontId="4" fillId="24" borderId="0" xfId="0" applyFont="1" applyFill="1" applyBorder="1" applyAlignment="1">
      <alignment horizontal="center"/>
    </xf>
    <xf numFmtId="0" fontId="5" fillId="24" borderId="10" xfId="0" applyFont="1" applyFill="1" applyBorder="1" applyAlignment="1">
      <alignment wrapText="1"/>
    </xf>
    <xf numFmtId="0" fontId="32" fillId="24" borderId="0" xfId="0" applyFont="1" applyFill="1" applyBorder="1" applyAlignment="1">
      <alignment horizontal="left" vertical="center" wrapText="1"/>
    </xf>
    <xf numFmtId="0" fontId="5" fillId="24" borderId="22" xfId="0" applyFont="1" applyFill="1" applyBorder="1" applyAlignment="1">
      <alignment wrapText="1"/>
    </xf>
    <xf numFmtId="0" fontId="6" fillId="24" borderId="57" xfId="0" applyFont="1" applyFill="1" applyBorder="1" applyAlignment="1">
      <alignment wrapText="1"/>
    </xf>
    <xf numFmtId="0" fontId="5" fillId="24" borderId="17" xfId="0" applyFont="1" applyFill="1" applyBorder="1" applyAlignment="1">
      <alignment wrapText="1"/>
    </xf>
    <xf numFmtId="43" fontId="5" fillId="24" borderId="55" xfId="0" applyNumberFormat="1" applyFont="1" applyFill="1" applyBorder="1" applyAlignment="1">
      <alignment horizontal="right" wrapText="1"/>
    </xf>
    <xf numFmtId="0" fontId="5" fillId="24" borderId="0" xfId="0" applyFont="1" applyFill="1" applyBorder="1" applyAlignment="1">
      <alignment horizontal="left" wrapText="1"/>
    </xf>
    <xf numFmtId="43" fontId="5" fillId="24" borderId="0" xfId="0" applyNumberFormat="1" applyFont="1" applyFill="1" applyBorder="1" applyAlignment="1">
      <alignment horizontal="right" wrapText="1"/>
    </xf>
    <xf numFmtId="0" fontId="5" fillId="24" borderId="30" xfId="0" applyFont="1" applyFill="1" applyBorder="1" applyAlignment="1">
      <alignment horizontal="left" wrapText="1"/>
    </xf>
    <xf numFmtId="0" fontId="5" fillId="24" borderId="14" xfId="0" applyFont="1" applyFill="1" applyBorder="1" applyAlignment="1">
      <alignment horizontal="left" wrapText="1"/>
    </xf>
    <xf numFmtId="43" fontId="5" fillId="24" borderId="37" xfId="0" applyNumberFormat="1" applyFont="1" applyFill="1" applyBorder="1" applyAlignment="1">
      <alignment horizontal="right" wrapText="1"/>
    </xf>
    <xf numFmtId="0" fontId="5" fillId="24" borderId="26" xfId="0" applyFont="1" applyFill="1" applyBorder="1" applyAlignment="1">
      <alignment horizontal="left" wrapText="1"/>
    </xf>
    <xf numFmtId="0" fontId="5" fillId="24" borderId="27" xfId="0" applyFont="1" applyFill="1" applyBorder="1" applyAlignment="1">
      <alignment horizontal="left" wrapText="1"/>
    </xf>
    <xf numFmtId="43" fontId="5" fillId="24" borderId="50" xfId="0" applyNumberFormat="1" applyFont="1" applyFill="1" applyBorder="1" applyAlignment="1">
      <alignment horizontal="right" wrapText="1"/>
    </xf>
    <xf numFmtId="0" fontId="5" fillId="24" borderId="54" xfId="0" applyFont="1" applyFill="1" applyBorder="1" applyAlignment="1">
      <alignment horizontal="left" wrapText="1"/>
    </xf>
    <xf numFmtId="0" fontId="5" fillId="24" borderId="21" xfId="0" applyFont="1" applyFill="1" applyBorder="1" applyAlignment="1">
      <alignment horizontal="left" wrapText="1"/>
    </xf>
    <xf numFmtId="4" fontId="5" fillId="24" borderId="16" xfId="0" applyNumberFormat="1" applyFont="1" applyFill="1" applyBorder="1"/>
    <xf numFmtId="0" fontId="6" fillId="24" borderId="17" xfId="0" applyFont="1" applyFill="1" applyBorder="1" applyAlignment="1">
      <alignment horizontal="left"/>
    </xf>
    <xf numFmtId="0" fontId="6" fillId="24" borderId="20" xfId="0" applyFont="1" applyFill="1" applyBorder="1" applyAlignment="1">
      <alignment horizontal="left"/>
    </xf>
    <xf numFmtId="0" fontId="6" fillId="24" borderId="17" xfId="0" applyFont="1" applyFill="1" applyBorder="1" applyAlignment="1">
      <alignment wrapText="1"/>
    </xf>
    <xf numFmtId="0" fontId="6" fillId="24" borderId="26" xfId="0" applyFont="1" applyFill="1" applyBorder="1" applyAlignment="1">
      <alignment wrapText="1"/>
    </xf>
    <xf numFmtId="0" fontId="6" fillId="24" borderId="17" xfId="0" applyFont="1" applyFill="1" applyBorder="1" applyAlignment="1">
      <alignment horizontal="left" wrapText="1"/>
    </xf>
    <xf numFmtId="0" fontId="6" fillId="24" borderId="26" xfId="0" applyFont="1" applyFill="1" applyBorder="1" applyAlignment="1">
      <alignment horizontal="left" wrapText="1"/>
    </xf>
    <xf numFmtId="0" fontId="6" fillId="24" borderId="20" xfId="0" applyFont="1" applyFill="1" applyBorder="1" applyAlignment="1">
      <alignment horizontal="left" wrapText="1"/>
    </xf>
    <xf numFmtId="0" fontId="6" fillId="24" borderId="0" xfId="0" applyFont="1" applyFill="1" applyBorder="1" applyAlignment="1">
      <alignment horizontal="left"/>
    </xf>
    <xf numFmtId="0" fontId="6" fillId="24" borderId="0" xfId="0" applyNumberFormat="1" applyFont="1" applyFill="1" applyBorder="1" applyAlignment="1">
      <alignment wrapText="1"/>
    </xf>
    <xf numFmtId="165" fontId="1" fillId="24" borderId="0" xfId="0" applyNumberFormat="1" applyFont="1" applyFill="1" applyBorder="1"/>
    <xf numFmtId="0" fontId="6" fillId="24" borderId="32" xfId="0" applyFont="1" applyFill="1" applyBorder="1" applyAlignment="1">
      <alignment horizontal="center"/>
    </xf>
    <xf numFmtId="0" fontId="6" fillId="24" borderId="33" xfId="0" applyNumberFormat="1" applyFont="1" applyFill="1" applyBorder="1" applyAlignment="1">
      <alignment wrapText="1"/>
    </xf>
    <xf numFmtId="4" fontId="1" fillId="24" borderId="33" xfId="0" applyNumberFormat="1" applyFont="1" applyFill="1" applyBorder="1"/>
    <xf numFmtId="10" fontId="1" fillId="24" borderId="34" xfId="37" applyNumberFormat="1" applyFont="1" applyFill="1" applyBorder="1"/>
    <xf numFmtId="0" fontId="5" fillId="24" borderId="60" xfId="0" applyFont="1" applyFill="1" applyBorder="1"/>
    <xf numFmtId="0" fontId="5" fillId="24" borderId="61" xfId="0" applyNumberFormat="1" applyFont="1" applyFill="1" applyBorder="1" applyAlignment="1">
      <alignment wrapText="1"/>
    </xf>
    <xf numFmtId="4" fontId="5" fillId="24" borderId="61" xfId="0" applyNumberFormat="1" applyFont="1" applyFill="1" applyBorder="1"/>
    <xf numFmtId="10" fontId="5" fillId="24" borderId="62" xfId="37" applyNumberFormat="1" applyFont="1" applyFill="1" applyBorder="1"/>
    <xf numFmtId="0" fontId="5" fillId="24" borderId="17" xfId="0" applyFont="1" applyFill="1" applyBorder="1"/>
    <xf numFmtId="0" fontId="5" fillId="24" borderId="18" xfId="0" applyNumberFormat="1" applyFont="1" applyFill="1" applyBorder="1" applyAlignment="1">
      <alignment wrapText="1"/>
    </xf>
    <xf numFmtId="4" fontId="5" fillId="24" borderId="18" xfId="0" applyNumberFormat="1" applyFont="1" applyFill="1" applyBorder="1"/>
    <xf numFmtId="0" fontId="6" fillId="24" borderId="26" xfId="0" applyFont="1" applyFill="1" applyBorder="1" applyAlignment="1">
      <alignment horizontal="left"/>
    </xf>
    <xf numFmtId="0" fontId="5" fillId="24" borderId="39" xfId="0" applyNumberFormat="1" applyFont="1" applyFill="1" applyBorder="1" applyAlignment="1">
      <alignment wrapText="1"/>
    </xf>
    <xf numFmtId="4" fontId="1" fillId="24" borderId="55" xfId="0" applyNumberFormat="1" applyFont="1" applyFill="1" applyBorder="1"/>
    <xf numFmtId="0" fontId="5" fillId="24" borderId="14" xfId="0" applyNumberFormat="1" applyFont="1" applyFill="1" applyBorder="1" applyAlignment="1">
      <alignment wrapText="1"/>
    </xf>
    <xf numFmtId="4" fontId="5" fillId="24" borderId="14" xfId="0" applyNumberFormat="1" applyFont="1" applyFill="1" applyBorder="1" applyAlignment="1">
      <alignment horizontal="right" wrapText="1"/>
    </xf>
    <xf numFmtId="0" fontId="5" fillId="24" borderId="23" xfId="0" applyFont="1" applyFill="1" applyBorder="1" applyAlignment="1">
      <alignment wrapText="1"/>
    </xf>
    <xf numFmtId="43" fontId="5" fillId="24" borderId="27" xfId="0" applyNumberFormat="1" applyFont="1" applyFill="1" applyBorder="1" applyAlignment="1">
      <alignment horizontal="right" wrapText="1"/>
    </xf>
    <xf numFmtId="0" fontId="6" fillId="24" borderId="32" xfId="0" applyFont="1" applyFill="1" applyBorder="1" applyAlignment="1">
      <alignment horizontal="left"/>
    </xf>
    <xf numFmtId="0" fontId="5" fillId="24" borderId="17" xfId="0" applyFont="1" applyFill="1" applyBorder="1" applyAlignment="1">
      <alignment horizontal="left"/>
    </xf>
    <xf numFmtId="0" fontId="5" fillId="24" borderId="60" xfId="0" applyFont="1" applyFill="1" applyBorder="1" applyAlignment="1">
      <alignment horizontal="left"/>
    </xf>
    <xf numFmtId="0" fontId="5" fillId="24" borderId="32" xfId="0" applyFont="1" applyFill="1" applyBorder="1" applyAlignment="1">
      <alignment horizontal="left"/>
    </xf>
    <xf numFmtId="0" fontId="32" fillId="24" borderId="0" xfId="0" applyFont="1" applyFill="1" applyBorder="1" applyAlignment="1">
      <alignment horizontal="left" vertical="center" wrapText="1"/>
    </xf>
    <xf numFmtId="0" fontId="4" fillId="24" borderId="0" xfId="0" applyFont="1" applyFill="1" applyBorder="1" applyAlignment="1">
      <alignment horizontal="center"/>
    </xf>
    <xf numFmtId="0" fontId="5" fillId="24" borderId="10" xfId="0" applyFont="1" applyFill="1" applyBorder="1" applyAlignment="1">
      <alignment wrapText="1"/>
    </xf>
    <xf numFmtId="0" fontId="32" fillId="24" borderId="0" xfId="0" applyFont="1" applyFill="1" applyBorder="1" applyAlignment="1">
      <alignment horizontal="left" vertical="center" wrapText="1"/>
    </xf>
    <xf numFmtId="0" fontId="5" fillId="24" borderId="10" xfId="0" applyFont="1" applyFill="1" applyBorder="1" applyAlignment="1">
      <alignment wrapText="1"/>
    </xf>
    <xf numFmtId="0" fontId="4" fillId="24" borderId="0" xfId="0" applyFont="1" applyFill="1" applyBorder="1" applyAlignment="1">
      <alignment horizontal="center"/>
    </xf>
    <xf numFmtId="0" fontId="32" fillId="24" borderId="0" xfId="0" applyFont="1" applyFill="1" applyBorder="1" applyAlignment="1">
      <alignment horizontal="left" vertical="center" wrapText="1"/>
    </xf>
    <xf numFmtId="0" fontId="5" fillId="24" borderId="10" xfId="0" applyFont="1" applyFill="1" applyBorder="1" applyAlignment="1">
      <alignment wrapText="1"/>
    </xf>
    <xf numFmtId="0" fontId="4" fillId="24" borderId="0" xfId="0" applyFont="1" applyFill="1" applyBorder="1" applyAlignment="1">
      <alignment horizontal="center"/>
    </xf>
    <xf numFmtId="0" fontId="32" fillId="24" borderId="0" xfId="0" applyFont="1" applyFill="1" applyBorder="1" applyAlignment="1">
      <alignment horizontal="left" vertical="center" wrapText="1"/>
    </xf>
    <xf numFmtId="0" fontId="5" fillId="24" borderId="10" xfId="0" applyFont="1" applyFill="1" applyBorder="1" applyAlignment="1">
      <alignment wrapText="1"/>
    </xf>
    <xf numFmtId="0" fontId="4" fillId="24" borderId="0" xfId="0" applyFont="1" applyFill="1" applyBorder="1" applyAlignment="1">
      <alignment horizontal="center"/>
    </xf>
    <xf numFmtId="0" fontId="32" fillId="24" borderId="0" xfId="0" applyFont="1" applyFill="1" applyBorder="1" applyAlignment="1">
      <alignment horizontal="left" vertical="center" wrapText="1"/>
    </xf>
    <xf numFmtId="0" fontId="5" fillId="24" borderId="10" xfId="0" applyFont="1" applyFill="1" applyBorder="1" applyAlignment="1">
      <alignment wrapText="1"/>
    </xf>
    <xf numFmtId="0" fontId="4" fillId="24" borderId="0" xfId="0" applyFont="1" applyFill="1" applyBorder="1" applyAlignment="1">
      <alignment horizontal="center"/>
    </xf>
    <xf numFmtId="43" fontId="5" fillId="0" borderId="55" xfId="0" applyNumberFormat="1" applyFont="1" applyFill="1" applyBorder="1" applyAlignment="1">
      <alignment horizontal="right" wrapText="1"/>
    </xf>
    <xf numFmtId="43" fontId="5" fillId="24" borderId="12" xfId="0" applyNumberFormat="1" applyFont="1" applyFill="1" applyBorder="1" applyAlignment="1">
      <alignment horizontal="right" wrapText="1"/>
    </xf>
    <xf numFmtId="43" fontId="1" fillId="0" borderId="50" xfId="0" applyNumberFormat="1" applyFont="1" applyFill="1" applyBorder="1" applyAlignment="1">
      <alignment horizontal="right" wrapText="1"/>
    </xf>
    <xf numFmtId="164" fontId="1" fillId="24" borderId="50" xfId="0" applyNumberFormat="1" applyFont="1" applyFill="1" applyBorder="1"/>
    <xf numFmtId="165" fontId="1" fillId="24" borderId="36" xfId="0" applyNumberFormat="1" applyFont="1" applyFill="1" applyBorder="1"/>
    <xf numFmtId="0" fontId="32" fillId="24" borderId="0" xfId="0" applyFont="1" applyFill="1" applyBorder="1" applyAlignment="1">
      <alignment horizontal="left" vertical="center" wrapText="1"/>
    </xf>
    <xf numFmtId="0" fontId="5" fillId="24" borderId="10" xfId="0" applyFont="1" applyFill="1" applyBorder="1" applyAlignment="1">
      <alignment wrapText="1"/>
    </xf>
    <xf numFmtId="166" fontId="0" fillId="0" borderId="0" xfId="0" applyNumberFormat="1"/>
    <xf numFmtId="4" fontId="1" fillId="0" borderId="0" xfId="0" applyNumberFormat="1" applyFont="1"/>
    <xf numFmtId="0" fontId="0" fillId="0" borderId="0" xfId="0" applyAlignment="1">
      <alignment vertical="top"/>
    </xf>
    <xf numFmtId="0" fontId="32" fillId="24" borderId="0" xfId="0" applyFont="1" applyFill="1" applyBorder="1" applyAlignment="1">
      <alignment horizontal="left" vertical="center" wrapText="1"/>
    </xf>
    <xf numFmtId="0" fontId="5" fillId="24" borderId="10" xfId="0" applyFont="1" applyFill="1" applyBorder="1" applyAlignment="1">
      <alignment wrapText="1"/>
    </xf>
    <xf numFmtId="0" fontId="27" fillId="0" borderId="0" xfId="35" applyNumberFormat="1" applyFont="1"/>
    <xf numFmtId="4" fontId="1" fillId="0" borderId="0" xfId="35" applyNumberFormat="1" applyFont="1"/>
    <xf numFmtId="164" fontId="0" fillId="0" borderId="0" xfId="0" applyNumberFormat="1"/>
    <xf numFmtId="0" fontId="0" fillId="0" borderId="0" xfId="0" applyFill="1"/>
    <xf numFmtId="0" fontId="5" fillId="0" borderId="0" xfId="0" applyFont="1" applyFill="1"/>
    <xf numFmtId="4" fontId="0" fillId="0" borderId="0" xfId="0" applyNumberFormat="1" applyFill="1"/>
    <xf numFmtId="4" fontId="5" fillId="0" borderId="0" xfId="0" applyNumberFormat="1" applyFont="1" applyFill="1"/>
    <xf numFmtId="0" fontId="0" fillId="0" borderId="0" xfId="0" applyNumberFormat="1" applyFill="1"/>
    <xf numFmtId="4" fontId="30" fillId="0" borderId="0" xfId="0" applyNumberFormat="1" applyFont="1" applyFill="1"/>
    <xf numFmtId="43" fontId="0" fillId="0" borderId="0" xfId="0" applyNumberFormat="1" applyFill="1"/>
    <xf numFmtId="4" fontId="5" fillId="0" borderId="16" xfId="0" applyNumberFormat="1" applyFont="1" applyFill="1" applyBorder="1"/>
    <xf numFmtId="4" fontId="5" fillId="0" borderId="24" xfId="0" applyNumberFormat="1" applyFont="1" applyFill="1" applyBorder="1"/>
    <xf numFmtId="4" fontId="1" fillId="0" borderId="55" xfId="0" applyNumberFormat="1" applyFont="1" applyFill="1" applyBorder="1"/>
    <xf numFmtId="43" fontId="30" fillId="0" borderId="0" xfId="0" applyNumberFormat="1" applyFont="1"/>
    <xf numFmtId="2" fontId="30" fillId="0" borderId="0" xfId="0" applyNumberFormat="1" applyFont="1"/>
    <xf numFmtId="43" fontId="5" fillId="0" borderId="0" xfId="0" applyNumberFormat="1" applyFont="1" applyFill="1" applyBorder="1" applyAlignment="1">
      <alignment horizontal="right" wrapText="1"/>
    </xf>
    <xf numFmtId="43" fontId="52" fillId="24" borderId="53" xfId="0" applyNumberFormat="1" applyFont="1" applyFill="1" applyBorder="1" applyAlignment="1">
      <alignment horizontal="right" wrapText="1"/>
    </xf>
    <xf numFmtId="43" fontId="52" fillId="24" borderId="51" xfId="0" applyNumberFormat="1" applyFont="1" applyFill="1" applyBorder="1" applyAlignment="1">
      <alignment horizontal="right" wrapText="1"/>
    </xf>
    <xf numFmtId="43" fontId="53" fillId="24" borderId="51" xfId="0" applyNumberFormat="1" applyFont="1" applyFill="1" applyBorder="1" applyAlignment="1">
      <alignment horizontal="right" wrapText="1"/>
    </xf>
    <xf numFmtId="43" fontId="53" fillId="24" borderId="59" xfId="0" applyNumberFormat="1" applyFont="1" applyFill="1" applyBorder="1" applyAlignment="1">
      <alignment horizontal="right" wrapText="1"/>
    </xf>
    <xf numFmtId="43" fontId="52" fillId="24" borderId="59" xfId="0" applyNumberFormat="1" applyFont="1" applyFill="1" applyBorder="1" applyAlignment="1">
      <alignment horizontal="right" wrapText="1"/>
    </xf>
    <xf numFmtId="43" fontId="52" fillId="24" borderId="13" xfId="0" applyNumberFormat="1" applyFont="1" applyFill="1" applyBorder="1" applyAlignment="1">
      <alignment horizontal="right" wrapText="1"/>
    </xf>
    <xf numFmtId="164" fontId="53" fillId="24" borderId="51" xfId="0" applyNumberFormat="1" applyFont="1" applyFill="1" applyBorder="1"/>
    <xf numFmtId="164" fontId="53" fillId="24" borderId="59" xfId="0" applyNumberFormat="1" applyFont="1" applyFill="1" applyBorder="1"/>
    <xf numFmtId="4" fontId="53" fillId="24" borderId="58" xfId="0" applyNumberFormat="1" applyFont="1" applyFill="1" applyBorder="1"/>
    <xf numFmtId="165" fontId="53" fillId="24" borderId="51" xfId="0" applyNumberFormat="1" applyFont="1" applyFill="1" applyBorder="1"/>
    <xf numFmtId="165" fontId="53" fillId="24" borderId="52" xfId="0" applyNumberFormat="1" applyFont="1" applyFill="1" applyBorder="1"/>
    <xf numFmtId="164" fontId="53" fillId="24" borderId="25" xfId="0" applyNumberFormat="1" applyFont="1" applyFill="1" applyBorder="1"/>
    <xf numFmtId="164" fontId="53" fillId="24" borderId="58" xfId="0" applyNumberFormat="1" applyFont="1" applyFill="1" applyBorder="1"/>
    <xf numFmtId="164" fontId="53" fillId="24" borderId="52" xfId="0" applyNumberFormat="1" applyFont="1" applyFill="1" applyBorder="1"/>
    <xf numFmtId="0" fontId="32" fillId="24" borderId="0" xfId="0" applyFont="1" applyFill="1" applyBorder="1" applyAlignment="1">
      <alignment horizontal="left" vertical="center" wrapText="1"/>
    </xf>
    <xf numFmtId="0" fontId="5" fillId="24" borderId="10" xfId="0" applyFont="1" applyFill="1" applyBorder="1" applyAlignment="1">
      <alignment wrapText="1"/>
    </xf>
    <xf numFmtId="0" fontId="32" fillId="24" borderId="0" xfId="0" applyFont="1" applyFill="1" applyBorder="1" applyAlignment="1">
      <alignment horizontal="left" vertical="center" wrapText="1"/>
    </xf>
    <xf numFmtId="0" fontId="5" fillId="24" borderId="10" xfId="0" applyFont="1" applyFill="1" applyBorder="1" applyAlignment="1">
      <alignment wrapText="1"/>
    </xf>
    <xf numFmtId="43" fontId="27" fillId="0" borderId="0" xfId="35" applyNumberFormat="1" applyFont="1" applyAlignment="1">
      <alignment horizontal="left"/>
    </xf>
    <xf numFmtId="43" fontId="19" fillId="0" borderId="0" xfId="35" applyNumberFormat="1" applyAlignment="1">
      <alignment horizontal="left"/>
    </xf>
    <xf numFmtId="168" fontId="0" fillId="0" borderId="0" xfId="0" applyNumberFormat="1"/>
    <xf numFmtId="0" fontId="32" fillId="24" borderId="0" xfId="0" applyFont="1" applyFill="1" applyBorder="1" applyAlignment="1">
      <alignment horizontal="left" vertical="center" wrapText="1"/>
    </xf>
    <xf numFmtId="0" fontId="5" fillId="24" borderId="10" xfId="0" applyFont="1" applyFill="1" applyBorder="1" applyAlignment="1">
      <alignment wrapText="1"/>
    </xf>
    <xf numFmtId="0" fontId="5" fillId="24" borderId="10" xfId="0" applyFont="1" applyFill="1" applyBorder="1" applyAlignment="1">
      <alignment wrapText="1"/>
    </xf>
    <xf numFmtId="0" fontId="5" fillId="24" borderId="10" xfId="0" applyFont="1" applyFill="1" applyBorder="1" applyAlignment="1">
      <alignment wrapText="1"/>
    </xf>
    <xf numFmtId="165" fontId="1" fillId="0" borderId="25" xfId="0" applyNumberFormat="1" applyFont="1" applyFill="1" applyBorder="1"/>
    <xf numFmtId="0" fontId="1" fillId="0" borderId="0" xfId="0" applyFont="1"/>
    <xf numFmtId="0" fontId="1" fillId="24" borderId="17" xfId="0" applyFont="1" applyFill="1" applyBorder="1" applyAlignment="1">
      <alignment horizontal="left" wrapText="1"/>
    </xf>
    <xf numFmtId="0" fontId="1" fillId="24" borderId="18" xfId="0" applyFont="1" applyFill="1" applyBorder="1" applyAlignment="1">
      <alignment wrapText="1"/>
    </xf>
    <xf numFmtId="0" fontId="1" fillId="24" borderId="39" xfId="0" applyFont="1" applyFill="1" applyBorder="1" applyAlignment="1">
      <alignment wrapText="1"/>
    </xf>
    <xf numFmtId="0" fontId="1" fillId="24" borderId="26" xfId="0" applyFont="1" applyFill="1" applyBorder="1" applyAlignment="1">
      <alignment horizontal="left" wrapText="1"/>
    </xf>
    <xf numFmtId="0" fontId="1" fillId="24" borderId="57" xfId="0" applyFont="1" applyFill="1" applyBorder="1" applyAlignment="1">
      <alignment wrapText="1"/>
    </xf>
    <xf numFmtId="0" fontId="1" fillId="24" borderId="20" xfId="0" applyFont="1" applyFill="1" applyBorder="1" applyAlignment="1">
      <alignment horizontal="left" wrapText="1"/>
    </xf>
    <xf numFmtId="0" fontId="1" fillId="24" borderId="40" xfId="0" applyFont="1" applyFill="1" applyBorder="1" applyAlignment="1">
      <alignment wrapText="1"/>
    </xf>
    <xf numFmtId="0" fontId="1" fillId="24" borderId="13" xfId="0" applyFont="1" applyFill="1" applyBorder="1" applyAlignment="1">
      <alignment horizontal="center"/>
    </xf>
    <xf numFmtId="0" fontId="1" fillId="24" borderId="17" xfId="0" applyFont="1" applyFill="1" applyBorder="1" applyAlignment="1">
      <alignment wrapText="1"/>
    </xf>
    <xf numFmtId="0" fontId="1" fillId="24" borderId="26" xfId="0" applyFont="1" applyFill="1" applyBorder="1" applyAlignment="1">
      <alignment wrapText="1"/>
    </xf>
    <xf numFmtId="0" fontId="1" fillId="24" borderId="27" xfId="0" applyFont="1" applyFill="1" applyBorder="1" applyAlignment="1">
      <alignment wrapText="1"/>
    </xf>
    <xf numFmtId="0" fontId="1" fillId="24" borderId="17" xfId="0" applyFont="1" applyFill="1" applyBorder="1" applyAlignment="1">
      <alignment horizontal="left"/>
    </xf>
    <xf numFmtId="0" fontId="1" fillId="24" borderId="18" xfId="0" applyNumberFormat="1" applyFont="1" applyFill="1" applyBorder="1" applyAlignment="1">
      <alignment wrapText="1"/>
    </xf>
    <xf numFmtId="0" fontId="1" fillId="24" borderId="26" xfId="0" applyFont="1" applyFill="1" applyBorder="1" applyAlignment="1">
      <alignment horizontal="left"/>
    </xf>
    <xf numFmtId="0" fontId="1" fillId="24" borderId="27" xfId="0" applyNumberFormat="1" applyFont="1" applyFill="1" applyBorder="1" applyAlignment="1">
      <alignment wrapText="1"/>
    </xf>
    <xf numFmtId="0" fontId="1" fillId="24" borderId="20" xfId="0" applyFont="1" applyFill="1" applyBorder="1" applyAlignment="1">
      <alignment horizontal="left"/>
    </xf>
    <xf numFmtId="0" fontId="1" fillId="24" borderId="19" xfId="0" applyNumberFormat="1" applyFont="1" applyFill="1" applyBorder="1" applyAlignment="1">
      <alignment wrapText="1"/>
    </xf>
    <xf numFmtId="0" fontId="1" fillId="24" borderId="0" xfId="0" applyFont="1" applyFill="1" applyBorder="1" applyAlignment="1">
      <alignment horizontal="left"/>
    </xf>
    <xf numFmtId="0" fontId="1" fillId="24" borderId="0" xfId="0" applyNumberFormat="1" applyFont="1" applyFill="1" applyBorder="1" applyAlignment="1">
      <alignment wrapText="1"/>
    </xf>
    <xf numFmtId="169" fontId="0" fillId="0" borderId="0" xfId="0" applyNumberFormat="1"/>
    <xf numFmtId="170" fontId="0" fillId="0" borderId="0" xfId="0" applyNumberFormat="1"/>
    <xf numFmtId="171" fontId="0" fillId="0" borderId="0" xfId="0" applyNumberFormat="1"/>
    <xf numFmtId="172" fontId="0" fillId="0" borderId="0" xfId="0" applyNumberFormat="1"/>
    <xf numFmtId="0" fontId="5" fillId="24" borderId="38" xfId="0" applyFont="1" applyFill="1" applyBorder="1" applyAlignment="1">
      <alignment wrapText="1"/>
    </xf>
    <xf numFmtId="0" fontId="6" fillId="24" borderId="87" xfId="0" applyFont="1" applyFill="1" applyBorder="1" applyAlignment="1">
      <alignment wrapText="1"/>
    </xf>
    <xf numFmtId="0" fontId="6" fillId="24" borderId="88" xfId="0" applyFont="1" applyFill="1" applyBorder="1" applyAlignment="1">
      <alignment wrapText="1"/>
    </xf>
    <xf numFmtId="0" fontId="5" fillId="24" borderId="87" xfId="0" applyFont="1" applyFill="1" applyBorder="1" applyAlignment="1">
      <alignment wrapText="1"/>
    </xf>
    <xf numFmtId="0" fontId="0" fillId="0" borderId="0" xfId="0" applyAlignment="1">
      <alignment horizontal="left"/>
    </xf>
    <xf numFmtId="49" fontId="0" fillId="0" borderId="0" xfId="0" applyNumberFormat="1" applyAlignment="1">
      <alignment horizontal="left"/>
    </xf>
    <xf numFmtId="0" fontId="53" fillId="24" borderId="51" xfId="0" applyNumberFormat="1" applyFont="1" applyFill="1" applyBorder="1"/>
    <xf numFmtId="165" fontId="53" fillId="24" borderId="25" xfId="0" applyNumberFormat="1" applyFont="1" applyFill="1" applyBorder="1"/>
    <xf numFmtId="0" fontId="32" fillId="24" borderId="0" xfId="0" applyFont="1" applyFill="1" applyBorder="1" applyAlignment="1">
      <alignment horizontal="left" vertical="center" wrapText="1"/>
    </xf>
    <xf numFmtId="0" fontId="5" fillId="24" borderId="10" xfId="0" applyFont="1" applyFill="1" applyBorder="1" applyAlignment="1">
      <alignment wrapText="1"/>
    </xf>
    <xf numFmtId="165" fontId="53" fillId="24" borderId="0" xfId="0" applyNumberFormat="1" applyFont="1" applyFill="1" applyBorder="1"/>
    <xf numFmtId="43" fontId="5" fillId="0" borderId="0" xfId="35" applyNumberFormat="1" applyFont="1"/>
    <xf numFmtId="4" fontId="5" fillId="0" borderId="0" xfId="35" applyNumberFormat="1" applyFont="1"/>
    <xf numFmtId="43" fontId="5" fillId="24" borderId="53" xfId="0" applyNumberFormat="1" applyFont="1" applyFill="1" applyBorder="1" applyAlignment="1">
      <alignment horizontal="right" wrapText="1"/>
    </xf>
    <xf numFmtId="43" fontId="5" fillId="24" borderId="51" xfId="0" applyNumberFormat="1" applyFont="1" applyFill="1" applyBorder="1" applyAlignment="1">
      <alignment horizontal="right" wrapText="1"/>
    </xf>
    <xf numFmtId="43" fontId="1" fillId="24" borderId="51" xfId="0" applyNumberFormat="1" applyFont="1" applyFill="1" applyBorder="1" applyAlignment="1">
      <alignment horizontal="right" wrapText="1"/>
    </xf>
    <xf numFmtId="43" fontId="1" fillId="24" borderId="59" xfId="0" applyNumberFormat="1" applyFont="1" applyFill="1" applyBorder="1" applyAlignment="1">
      <alignment horizontal="right" wrapText="1"/>
    </xf>
    <xf numFmtId="43" fontId="5" fillId="24" borderId="59" xfId="0" applyNumberFormat="1" applyFont="1" applyFill="1" applyBorder="1" applyAlignment="1">
      <alignment horizontal="right" wrapText="1"/>
    </xf>
    <xf numFmtId="43" fontId="5" fillId="24" borderId="13" xfId="0" applyNumberFormat="1" applyFont="1" applyFill="1" applyBorder="1" applyAlignment="1">
      <alignment horizontal="right" wrapText="1"/>
    </xf>
    <xf numFmtId="164" fontId="1" fillId="24" borderId="51" xfId="0" applyNumberFormat="1" applyFont="1" applyFill="1" applyBorder="1"/>
    <xf numFmtId="164" fontId="1" fillId="24" borderId="59" xfId="0" applyNumberFormat="1" applyFont="1" applyFill="1" applyBorder="1"/>
    <xf numFmtId="4" fontId="1" fillId="24" borderId="58" xfId="0" applyNumberFormat="1" applyFont="1" applyFill="1" applyBorder="1"/>
    <xf numFmtId="165" fontId="1" fillId="24" borderId="51" xfId="0" applyNumberFormat="1" applyFont="1" applyFill="1" applyBorder="1"/>
    <xf numFmtId="165" fontId="1" fillId="24" borderId="52" xfId="0" applyNumberFormat="1" applyFont="1" applyFill="1" applyBorder="1"/>
    <xf numFmtId="0" fontId="5" fillId="24" borderId="10" xfId="0" applyFont="1" applyFill="1" applyBorder="1" applyAlignment="1">
      <alignment wrapText="1"/>
    </xf>
    <xf numFmtId="0" fontId="1" fillId="24" borderId="51" xfId="0" applyNumberFormat="1" applyFont="1" applyFill="1" applyBorder="1"/>
    <xf numFmtId="43" fontId="1" fillId="0" borderId="80" xfId="0" applyNumberFormat="1" applyFont="1" applyFill="1" applyBorder="1" applyAlignment="1">
      <alignment horizontal="right" wrapText="1"/>
    </xf>
    <xf numFmtId="43" fontId="1" fillId="0" borderId="55" xfId="0" applyNumberFormat="1" applyFont="1" applyFill="1" applyBorder="1" applyAlignment="1">
      <alignment horizontal="right" wrapText="1"/>
    </xf>
    <xf numFmtId="43" fontId="1" fillId="24" borderId="80" xfId="0" applyNumberFormat="1" applyFont="1" applyFill="1" applyBorder="1" applyAlignment="1">
      <alignment horizontal="right" wrapText="1"/>
    </xf>
    <xf numFmtId="43" fontId="1" fillId="24" borderId="81" xfId="0" applyNumberFormat="1" applyFont="1" applyFill="1" applyBorder="1" applyAlignment="1">
      <alignment horizontal="right" wrapText="1"/>
    </xf>
    <xf numFmtId="43" fontId="5" fillId="24" borderId="80" xfId="0" applyNumberFormat="1" applyFont="1" applyFill="1" applyBorder="1" applyAlignment="1">
      <alignment horizontal="right" wrapText="1"/>
    </xf>
    <xf numFmtId="164" fontId="1" fillId="0" borderId="51" xfId="0" applyNumberFormat="1" applyFont="1" applyFill="1" applyBorder="1"/>
    <xf numFmtId="164" fontId="1" fillId="0" borderId="25" xfId="0" applyNumberFormat="1" applyFont="1" applyFill="1" applyBorder="1"/>
    <xf numFmtId="164" fontId="1" fillId="0" borderId="59" xfId="0" applyNumberFormat="1" applyFont="1" applyFill="1" applyBorder="1"/>
    <xf numFmtId="164" fontId="1" fillId="0" borderId="50" xfId="0" applyNumberFormat="1" applyFont="1" applyFill="1" applyBorder="1"/>
    <xf numFmtId="4" fontId="1" fillId="0" borderId="58" xfId="0" applyNumberFormat="1" applyFont="1" applyFill="1" applyBorder="1"/>
    <xf numFmtId="0" fontId="1" fillId="0" borderId="51" xfId="0" applyNumberFormat="1" applyFont="1" applyFill="1" applyBorder="1"/>
    <xf numFmtId="165" fontId="1" fillId="0" borderId="52" xfId="0" applyNumberFormat="1" applyFont="1" applyFill="1" applyBorder="1"/>
    <xf numFmtId="165" fontId="1" fillId="0" borderId="36" xfId="0" applyNumberFormat="1" applyFont="1" applyFill="1" applyBorder="1"/>
    <xf numFmtId="43" fontId="5" fillId="0" borderId="53" xfId="0" applyNumberFormat="1" applyFont="1" applyFill="1" applyBorder="1" applyAlignment="1">
      <alignment horizontal="right" wrapText="1"/>
    </xf>
    <xf numFmtId="43" fontId="5" fillId="0" borderId="51" xfId="0" applyNumberFormat="1" applyFont="1" applyFill="1" applyBorder="1" applyAlignment="1">
      <alignment horizontal="right" wrapText="1"/>
    </xf>
    <xf numFmtId="43" fontId="1" fillId="0" borderId="51" xfId="0" applyNumberFormat="1" applyFont="1" applyFill="1" applyBorder="1" applyAlignment="1">
      <alignment horizontal="right" wrapText="1"/>
    </xf>
    <xf numFmtId="43" fontId="1" fillId="0" borderId="59" xfId="0" applyNumberFormat="1" applyFont="1" applyFill="1" applyBorder="1" applyAlignment="1">
      <alignment horizontal="right" wrapText="1"/>
    </xf>
    <xf numFmtId="43" fontId="5" fillId="0" borderId="59" xfId="0" applyNumberFormat="1" applyFont="1" applyFill="1" applyBorder="1" applyAlignment="1">
      <alignment horizontal="right" wrapText="1"/>
    </xf>
    <xf numFmtId="43" fontId="5" fillId="0" borderId="13" xfId="0" applyNumberFormat="1" applyFont="1" applyFill="1" applyBorder="1" applyAlignment="1">
      <alignment horizontal="right" wrapText="1"/>
    </xf>
    <xf numFmtId="43" fontId="5" fillId="0" borderId="50" xfId="0" applyNumberFormat="1" applyFont="1" applyFill="1" applyBorder="1" applyAlignment="1">
      <alignment horizontal="right" wrapText="1"/>
    </xf>
    <xf numFmtId="43" fontId="5" fillId="0" borderId="12" xfId="0" applyNumberFormat="1" applyFont="1" applyFill="1" applyBorder="1" applyAlignment="1">
      <alignment horizontal="right" wrapText="1"/>
    </xf>
    <xf numFmtId="43" fontId="5" fillId="0" borderId="37" xfId="0" applyNumberFormat="1" applyFont="1" applyFill="1" applyBorder="1" applyAlignment="1">
      <alignment horizontal="right" wrapText="1"/>
    </xf>
    <xf numFmtId="164" fontId="1" fillId="24" borderId="55" xfId="0" applyNumberFormat="1" applyFont="1" applyFill="1" applyBorder="1"/>
    <xf numFmtId="164" fontId="1" fillId="24" borderId="36" xfId="0" applyNumberFormat="1" applyFont="1" applyFill="1" applyBorder="1"/>
    <xf numFmtId="164" fontId="1" fillId="24" borderId="35" xfId="0" applyNumberFormat="1" applyFont="1" applyFill="1" applyBorder="1"/>
    <xf numFmtId="43" fontId="5" fillId="24" borderId="14" xfId="0" applyNumberFormat="1" applyFont="1" applyFill="1" applyBorder="1" applyAlignment="1">
      <alignment horizontal="right" wrapText="1"/>
    </xf>
    <xf numFmtId="43" fontId="5" fillId="0" borderId="80" xfId="0" applyNumberFormat="1" applyFont="1" applyFill="1" applyBorder="1" applyAlignment="1">
      <alignment horizontal="right" wrapText="1"/>
    </xf>
    <xf numFmtId="43" fontId="1" fillId="0" borderId="81" xfId="0" applyNumberFormat="1" applyFont="1" applyFill="1" applyBorder="1" applyAlignment="1">
      <alignment horizontal="right" wrapText="1"/>
    </xf>
    <xf numFmtId="43" fontId="5" fillId="24" borderId="81" xfId="0" applyNumberFormat="1" applyFont="1" applyFill="1" applyBorder="1" applyAlignment="1">
      <alignment horizontal="right" wrapText="1"/>
    </xf>
    <xf numFmtId="164" fontId="1" fillId="24" borderId="82" xfId="0" applyNumberFormat="1" applyFont="1" applyFill="1" applyBorder="1"/>
    <xf numFmtId="164" fontId="1" fillId="24" borderId="83" xfId="0" applyNumberFormat="1" applyFont="1" applyFill="1" applyBorder="1"/>
    <xf numFmtId="4" fontId="1" fillId="24" borderId="84" xfId="0" applyNumberFormat="1" applyFont="1" applyFill="1" applyBorder="1"/>
    <xf numFmtId="165" fontId="1" fillId="24" borderId="82" xfId="0" applyNumberFormat="1" applyFont="1" applyFill="1" applyBorder="1"/>
    <xf numFmtId="165" fontId="1" fillId="0" borderId="82" xfId="0" applyNumberFormat="1" applyFont="1" applyFill="1" applyBorder="1"/>
    <xf numFmtId="165" fontId="1" fillId="24" borderId="85" xfId="0" applyNumberFormat="1" applyFont="1" applyFill="1" applyBorder="1"/>
    <xf numFmtId="165" fontId="1" fillId="0" borderId="31" xfId="0" applyNumberFormat="1" applyFont="1" applyFill="1" applyBorder="1"/>
    <xf numFmtId="165" fontId="1" fillId="24" borderId="35" xfId="0" applyNumberFormat="1" applyFont="1" applyFill="1" applyBorder="1"/>
    <xf numFmtId="43" fontId="5" fillId="0" borderId="24" xfId="0" applyNumberFormat="1" applyFont="1" applyFill="1" applyBorder="1" applyAlignment="1">
      <alignment horizontal="right" wrapText="1"/>
    </xf>
    <xf numFmtId="43" fontId="1" fillId="0" borderId="36" xfId="0" applyNumberFormat="1" applyFont="1" applyFill="1" applyBorder="1" applyAlignment="1">
      <alignment horizontal="right" wrapText="1"/>
    </xf>
    <xf numFmtId="4" fontId="1" fillId="0" borderId="31" xfId="50" applyNumberFormat="1" applyFont="1" applyBorder="1" applyAlignment="1">
      <alignment horizontal="right" vertical="top"/>
    </xf>
    <xf numFmtId="4" fontId="1" fillId="0" borderId="31" xfId="0" applyNumberFormat="1" applyFont="1" applyBorder="1" applyAlignment="1">
      <alignment horizontal="right" vertical="top"/>
    </xf>
    <xf numFmtId="164" fontId="1" fillId="24" borderId="85" xfId="0" applyNumberFormat="1" applyFont="1" applyFill="1" applyBorder="1"/>
    <xf numFmtId="4" fontId="1" fillId="24" borderId="86" xfId="0" applyNumberFormat="1" applyFont="1" applyFill="1" applyBorder="1"/>
    <xf numFmtId="165" fontId="1" fillId="24" borderId="86" xfId="0" applyNumberFormat="1" applyFont="1" applyFill="1" applyBorder="1"/>
    <xf numFmtId="165" fontId="1" fillId="24" borderId="31" xfId="0" applyNumberFormat="1" applyFont="1" applyFill="1" applyBorder="1"/>
    <xf numFmtId="167" fontId="1" fillId="0" borderId="25" xfId="0" applyNumberFormat="1" applyFont="1" applyFill="1" applyBorder="1" applyAlignment="1">
      <alignment horizontal="right" wrapText="1"/>
    </xf>
    <xf numFmtId="164" fontId="1" fillId="0" borderId="81" xfId="0" applyNumberFormat="1" applyFont="1" applyBorder="1"/>
    <xf numFmtId="164" fontId="1" fillId="0" borderId="80" xfId="0" applyNumberFormat="1" applyFont="1" applyBorder="1"/>
    <xf numFmtId="164" fontId="1" fillId="0" borderId="0" xfId="0" applyNumberFormat="1" applyFont="1"/>
    <xf numFmtId="164" fontId="1" fillId="0" borderId="19" xfId="0" applyNumberFormat="1" applyFont="1" applyBorder="1"/>
    <xf numFmtId="167" fontId="1" fillId="24" borderId="35" xfId="0" applyNumberFormat="1" applyFont="1" applyFill="1" applyBorder="1" applyAlignment="1">
      <alignment horizontal="right" wrapText="1"/>
    </xf>
    <xf numFmtId="0" fontId="1" fillId="0" borderId="0" xfId="0" applyFont="1" applyFill="1"/>
    <xf numFmtId="4" fontId="1" fillId="0" borderId="0" xfId="0" applyNumberFormat="1" applyFont="1" applyFill="1"/>
    <xf numFmtId="172" fontId="1" fillId="0" borderId="0" xfId="0" applyNumberFormat="1" applyFont="1"/>
    <xf numFmtId="166" fontId="1" fillId="0" borderId="0" xfId="0" applyNumberFormat="1" applyFont="1"/>
    <xf numFmtId="0" fontId="5" fillId="24" borderId="29" xfId="0" applyFont="1" applyFill="1" applyBorder="1" applyAlignment="1">
      <alignment horizontal="center" wrapText="1"/>
    </xf>
    <xf numFmtId="0" fontId="5" fillId="24" borderId="53" xfId="0" applyFont="1" applyFill="1" applyBorder="1" applyAlignment="1">
      <alignment horizontal="center" wrapText="1"/>
    </xf>
    <xf numFmtId="0" fontId="3" fillId="24" borderId="0" xfId="0" applyFont="1" applyFill="1" applyBorder="1" applyAlignment="1">
      <alignment horizontal="center"/>
    </xf>
    <xf numFmtId="0" fontId="32" fillId="24" borderId="0" xfId="0" applyFont="1" applyFill="1" applyBorder="1" applyAlignment="1">
      <alignment horizontal="left"/>
    </xf>
    <xf numFmtId="0" fontId="32" fillId="24" borderId="0" xfId="0" applyFont="1" applyFill="1" applyBorder="1" applyAlignment="1">
      <alignment horizontal="left" vertical="center" wrapText="1"/>
    </xf>
    <xf numFmtId="0" fontId="3" fillId="24" borderId="47" xfId="0" applyFont="1" applyFill="1" applyBorder="1" applyAlignment="1">
      <alignment horizontal="center" wrapText="1"/>
    </xf>
    <xf numFmtId="0" fontId="3" fillId="24" borderId="0" xfId="0" applyFont="1" applyFill="1" applyBorder="1" applyAlignment="1">
      <alignment horizontal="center" wrapText="1"/>
    </xf>
    <xf numFmtId="0" fontId="3" fillId="24" borderId="0" xfId="0" applyFont="1" applyFill="1" applyAlignment="1">
      <alignment horizontal="center" wrapText="1"/>
    </xf>
    <xf numFmtId="0" fontId="0" fillId="0" borderId="0" xfId="0" applyAlignment="1"/>
    <xf numFmtId="0" fontId="0" fillId="0" borderId="47" xfId="0" applyBorder="1" applyAlignment="1">
      <alignment horizontal="center" wrapText="1"/>
    </xf>
    <xf numFmtId="0" fontId="5" fillId="24" borderId="10" xfId="0" applyFont="1" applyFill="1" applyBorder="1" applyAlignment="1">
      <alignment wrapText="1"/>
    </xf>
    <xf numFmtId="0" fontId="5" fillId="24" borderId="13" xfId="0" applyFont="1" applyFill="1" applyBorder="1" applyAlignment="1">
      <alignment wrapText="1"/>
    </xf>
    <xf numFmtId="0" fontId="5" fillId="24" borderId="54" xfId="0" applyFont="1" applyFill="1" applyBorder="1" applyAlignment="1">
      <alignment wrapText="1"/>
    </xf>
    <xf numFmtId="0" fontId="5" fillId="24" borderId="56" xfId="0" applyFont="1" applyFill="1" applyBorder="1" applyAlignment="1">
      <alignment wrapText="1"/>
    </xf>
    <xf numFmtId="0" fontId="0" fillId="0" borderId="0" xfId="0" applyAlignment="1">
      <alignment wrapText="1"/>
    </xf>
    <xf numFmtId="0" fontId="0" fillId="0" borderId="47" xfId="0" applyBorder="1" applyAlignment="1">
      <alignment wrapText="1"/>
    </xf>
    <xf numFmtId="0" fontId="1" fillId="0" borderId="47" xfId="0" applyFont="1" applyBorder="1" applyAlignment="1">
      <alignment horizontal="center" wrapText="1"/>
    </xf>
    <xf numFmtId="0" fontId="1" fillId="0" borderId="0" xfId="0" applyFont="1" applyAlignment="1"/>
    <xf numFmtId="0" fontId="1" fillId="0" borderId="0" xfId="0" applyFont="1" applyAlignment="1">
      <alignment wrapText="1"/>
    </xf>
    <xf numFmtId="0" fontId="1" fillId="0" borderId="47" xfId="0" applyFont="1" applyBorder="1" applyAlignment="1">
      <alignment wrapText="1"/>
    </xf>
    <xf numFmtId="0" fontId="5" fillId="24" borderId="10" xfId="0" applyFont="1" applyFill="1" applyBorder="1" applyAlignment="1">
      <alignment horizontal="center" wrapText="1"/>
    </xf>
    <xf numFmtId="0" fontId="5" fillId="24" borderId="13" xfId="0" applyFont="1" applyFill="1" applyBorder="1" applyAlignment="1">
      <alignment horizontal="center" wrapText="1"/>
    </xf>
  </cellXfs>
  <cellStyles count="103">
    <cellStyle name="=D:\WINNT\SYSTEM32\COMMAND.COM" xfId="102"/>
    <cellStyle name="20% - Accent1" xfId="57"/>
    <cellStyle name="20% - Accent2" xfId="58"/>
    <cellStyle name="20% - Accent3" xfId="59"/>
    <cellStyle name="20% - Accent4" xfId="60"/>
    <cellStyle name="20% - Accent5" xfId="61"/>
    <cellStyle name="20% - Accent6" xfId="62"/>
    <cellStyle name="20% - akcent 1" xfId="1" builtinId="30" customBuiltin="1"/>
    <cellStyle name="20% - akcent 2" xfId="2" builtinId="34" customBuiltin="1"/>
    <cellStyle name="20% - akcent 3" xfId="3" builtinId="38" customBuiltin="1"/>
    <cellStyle name="20% - akcent 4" xfId="4" builtinId="42" customBuiltin="1"/>
    <cellStyle name="20% - akcent 5" xfId="5" builtinId="46" customBuiltin="1"/>
    <cellStyle name="20% - akcent 6" xfId="6" builtinId="50" customBuiltin="1"/>
    <cellStyle name="40% - Accent1" xfId="63"/>
    <cellStyle name="40% - Accent2" xfId="64"/>
    <cellStyle name="40% - Accent3" xfId="65"/>
    <cellStyle name="40% - Accent4" xfId="66"/>
    <cellStyle name="40% - Accent5" xfId="67"/>
    <cellStyle name="40% - Accent6" xfId="68"/>
    <cellStyle name="40% - akcent 1" xfId="7" builtinId="31" customBuiltin="1"/>
    <cellStyle name="40% - akcent 2" xfId="8" builtinId="35" customBuiltin="1"/>
    <cellStyle name="40% - akcent 3" xfId="9" builtinId="39" customBuiltin="1"/>
    <cellStyle name="40% - akcent 4" xfId="10" builtinId="43" customBuiltin="1"/>
    <cellStyle name="40% - akcent 5" xfId="11" builtinId="47" customBuiltin="1"/>
    <cellStyle name="40% - akcent 6" xfId="12" builtinId="51" customBuiltin="1"/>
    <cellStyle name="60% - Accent1" xfId="69"/>
    <cellStyle name="60% - Accent2" xfId="70"/>
    <cellStyle name="60% - Accent3" xfId="71"/>
    <cellStyle name="60% - Accent4" xfId="72"/>
    <cellStyle name="60% - Accent5" xfId="73"/>
    <cellStyle name="60% - Accent6" xfId="74"/>
    <cellStyle name="60% - akcent 1" xfId="13" builtinId="32" customBuiltin="1"/>
    <cellStyle name="60% - akcent 2" xfId="14" builtinId="36" customBuiltin="1"/>
    <cellStyle name="60% - akcent 3" xfId="15" builtinId="40" customBuiltin="1"/>
    <cellStyle name="60% - akcent 4" xfId="16" builtinId="44" customBuiltin="1"/>
    <cellStyle name="60% - akcent 5" xfId="17" builtinId="48" customBuiltin="1"/>
    <cellStyle name="60% - akcent 6" xfId="18" builtinId="52" customBuiltin="1"/>
    <cellStyle name="Accent1" xfId="75"/>
    <cellStyle name="Accent2" xfId="76"/>
    <cellStyle name="Accent3" xfId="77"/>
    <cellStyle name="Accent4" xfId="78"/>
    <cellStyle name="Accent5" xfId="79"/>
    <cellStyle name="Accent6" xfId="80"/>
    <cellStyle name="Akcent 1" xfId="19" builtinId="29" customBuiltin="1"/>
    <cellStyle name="Akcent 2" xfId="20" builtinId="33" customBuiltin="1"/>
    <cellStyle name="Akcent 3" xfId="21" builtinId="37" customBuiltin="1"/>
    <cellStyle name="Akcent 4" xfId="22" builtinId="41" customBuiltin="1"/>
    <cellStyle name="Akcent 5" xfId="23" builtinId="45" customBuiltin="1"/>
    <cellStyle name="Akcent 6" xfId="24" builtinId="49" customBuiltin="1"/>
    <cellStyle name="Bad" xfId="81"/>
    <cellStyle name="Calculation" xfId="82"/>
    <cellStyle name="Check Cell" xfId="83"/>
    <cellStyle name="Dane wejściowe" xfId="25" builtinId="20" customBuiltin="1"/>
    <cellStyle name="Dane wejściowe 2" xfId="49"/>
    <cellStyle name="Dane wejściowe 2 2" xfId="55"/>
    <cellStyle name="Dane wyjściowe" xfId="26" builtinId="21" customBuiltin="1"/>
    <cellStyle name="Dane wyjściowe 2" xfId="48"/>
    <cellStyle name="Dane wyjściowe 2 2" xfId="54"/>
    <cellStyle name="Dobre" xfId="27" builtinId="26" customBuiltin="1"/>
    <cellStyle name="Explanatory Text" xfId="84"/>
    <cellStyle name="Good" xfId="85"/>
    <cellStyle name="Heading 1" xfId="86"/>
    <cellStyle name="Heading 2" xfId="87"/>
    <cellStyle name="Heading 3" xfId="88"/>
    <cellStyle name="Heading 4" xfId="89"/>
    <cellStyle name="Input" xfId="90"/>
    <cellStyle name="Komórka połączona" xfId="28" builtinId="24" customBuiltin="1"/>
    <cellStyle name="Komórka zaznaczona" xfId="29" builtinId="23" customBuiltin="1"/>
    <cellStyle name="Linked Cell" xfId="91"/>
    <cellStyle name="Nagłówek 1" xfId="30" builtinId="16" customBuiltin="1"/>
    <cellStyle name="Nagłówek 2" xfId="31" builtinId="17" customBuiltin="1"/>
    <cellStyle name="Nagłówek 3" xfId="32" builtinId="18" customBuiltin="1"/>
    <cellStyle name="Nagłówek 4" xfId="33" builtinId="19" customBuiltin="1"/>
    <cellStyle name="Neutral" xfId="92"/>
    <cellStyle name="Neutralne" xfId="34" builtinId="28" customBuiltin="1"/>
    <cellStyle name="Normalny" xfId="0" builtinId="0"/>
    <cellStyle name="Normalny 2" xfId="44"/>
    <cellStyle name="Normalny 3" xfId="50"/>
    <cellStyle name="Normalny 4" xfId="56"/>
    <cellStyle name="Normalny 5" xfId="98"/>
    <cellStyle name="Normalny 6" xfId="101"/>
    <cellStyle name="Normalny_Arkusz1" xfId="35"/>
    <cellStyle name="Note" xfId="93"/>
    <cellStyle name="Note 2" xfId="99"/>
    <cellStyle name="Note 3" xfId="100"/>
    <cellStyle name="Obliczenia" xfId="36" builtinId="22" customBuiltin="1"/>
    <cellStyle name="Obliczenia 2" xfId="47"/>
    <cellStyle name="Obliczenia 2 2" xfId="53"/>
    <cellStyle name="Output" xfId="94"/>
    <cellStyle name="Procentowy" xfId="37" builtinId="5"/>
    <cellStyle name="Suma" xfId="38" builtinId="25" customBuiltin="1"/>
    <cellStyle name="Suma 2" xfId="46"/>
    <cellStyle name="Suma 2 2" xfId="52"/>
    <cellStyle name="Tekst objaśnienia" xfId="39" builtinId="53" customBuiltin="1"/>
    <cellStyle name="Tekst ostrzeżenia" xfId="40" builtinId="11" customBuiltin="1"/>
    <cellStyle name="Title" xfId="95"/>
    <cellStyle name="Total" xfId="96"/>
    <cellStyle name="Tytuł" xfId="41" builtinId="15" customBuiltin="1"/>
    <cellStyle name="Uwaga" xfId="42" builtinId="10" customBuiltin="1"/>
    <cellStyle name="Uwaga 2" xfId="45"/>
    <cellStyle name="Uwaga 2 2" xfId="51"/>
    <cellStyle name="Warning Text" xfId="97"/>
    <cellStyle name="Złe" xfId="43" builtinId="27" customBuiltin="1"/>
  </cellStyles>
  <dxfs count="0"/>
  <tableStyles count="0" defaultTableStyle="TableStyleMedium9" defaultPivotStyle="PivotStyleLight16"/>
  <colors>
    <mruColors>
      <color rgb="FF00FF00"/>
      <color rgb="FF0000CC"/>
    </mruColors>
  </colors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worksheet" Target="worksheets/sheet26.xml"/><Relationship Id="rId117" Type="http://schemas.openxmlformats.org/officeDocument/2006/relationships/worksheet" Target="worksheets/sheet117.xml"/><Relationship Id="rId21" Type="http://schemas.openxmlformats.org/officeDocument/2006/relationships/worksheet" Target="worksheets/sheet21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63" Type="http://schemas.openxmlformats.org/officeDocument/2006/relationships/worksheet" Target="worksheets/sheet63.xml"/><Relationship Id="rId68" Type="http://schemas.openxmlformats.org/officeDocument/2006/relationships/worksheet" Target="worksheets/sheet68.xml"/><Relationship Id="rId84" Type="http://schemas.openxmlformats.org/officeDocument/2006/relationships/worksheet" Target="worksheets/sheet84.xml"/><Relationship Id="rId89" Type="http://schemas.openxmlformats.org/officeDocument/2006/relationships/worksheet" Target="worksheets/sheet89.xml"/><Relationship Id="rId112" Type="http://schemas.openxmlformats.org/officeDocument/2006/relationships/worksheet" Target="worksheets/sheet112.xml"/><Relationship Id="rId133" Type="http://schemas.openxmlformats.org/officeDocument/2006/relationships/worksheet" Target="worksheets/sheet133.xml"/><Relationship Id="rId138" Type="http://schemas.openxmlformats.org/officeDocument/2006/relationships/worksheet" Target="worksheets/sheet138.xml"/><Relationship Id="rId154" Type="http://schemas.openxmlformats.org/officeDocument/2006/relationships/worksheet" Target="worksheets/sheet154.xml"/><Relationship Id="rId159" Type="http://schemas.openxmlformats.org/officeDocument/2006/relationships/worksheet" Target="worksheets/sheet159.xml"/><Relationship Id="rId175" Type="http://schemas.openxmlformats.org/officeDocument/2006/relationships/styles" Target="styles.xml"/><Relationship Id="rId170" Type="http://schemas.openxmlformats.org/officeDocument/2006/relationships/worksheet" Target="worksheets/sheet170.xml"/><Relationship Id="rId16" Type="http://schemas.openxmlformats.org/officeDocument/2006/relationships/worksheet" Target="worksheets/sheet16.xml"/><Relationship Id="rId107" Type="http://schemas.openxmlformats.org/officeDocument/2006/relationships/worksheet" Target="worksheets/sheet107.xml"/><Relationship Id="rId11" Type="http://schemas.openxmlformats.org/officeDocument/2006/relationships/worksheet" Target="worksheets/sheet11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53" Type="http://schemas.openxmlformats.org/officeDocument/2006/relationships/worksheet" Target="worksheets/sheet53.xml"/><Relationship Id="rId58" Type="http://schemas.openxmlformats.org/officeDocument/2006/relationships/worksheet" Target="worksheets/sheet58.xml"/><Relationship Id="rId74" Type="http://schemas.openxmlformats.org/officeDocument/2006/relationships/worksheet" Target="worksheets/sheet74.xml"/><Relationship Id="rId79" Type="http://schemas.openxmlformats.org/officeDocument/2006/relationships/worksheet" Target="worksheets/sheet79.xml"/><Relationship Id="rId102" Type="http://schemas.openxmlformats.org/officeDocument/2006/relationships/worksheet" Target="worksheets/sheet102.xml"/><Relationship Id="rId123" Type="http://schemas.openxmlformats.org/officeDocument/2006/relationships/worksheet" Target="worksheets/sheet123.xml"/><Relationship Id="rId128" Type="http://schemas.openxmlformats.org/officeDocument/2006/relationships/worksheet" Target="worksheets/sheet128.xml"/><Relationship Id="rId144" Type="http://schemas.openxmlformats.org/officeDocument/2006/relationships/worksheet" Target="worksheets/sheet144.xml"/><Relationship Id="rId149" Type="http://schemas.openxmlformats.org/officeDocument/2006/relationships/worksheet" Target="worksheets/sheet149.xml"/><Relationship Id="rId5" Type="http://schemas.openxmlformats.org/officeDocument/2006/relationships/worksheet" Target="worksheets/sheet5.xml"/><Relationship Id="rId90" Type="http://schemas.openxmlformats.org/officeDocument/2006/relationships/worksheet" Target="worksheets/sheet90.xml"/><Relationship Id="rId95" Type="http://schemas.openxmlformats.org/officeDocument/2006/relationships/worksheet" Target="worksheets/sheet95.xml"/><Relationship Id="rId160" Type="http://schemas.openxmlformats.org/officeDocument/2006/relationships/worksheet" Target="worksheets/sheet160.xml"/><Relationship Id="rId165" Type="http://schemas.openxmlformats.org/officeDocument/2006/relationships/worksheet" Target="worksheets/sheet165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64" Type="http://schemas.openxmlformats.org/officeDocument/2006/relationships/worksheet" Target="worksheets/sheet64.xml"/><Relationship Id="rId69" Type="http://schemas.openxmlformats.org/officeDocument/2006/relationships/worksheet" Target="worksheets/sheet69.xml"/><Relationship Id="rId113" Type="http://schemas.openxmlformats.org/officeDocument/2006/relationships/worksheet" Target="worksheets/sheet113.xml"/><Relationship Id="rId118" Type="http://schemas.openxmlformats.org/officeDocument/2006/relationships/worksheet" Target="worksheets/sheet118.xml"/><Relationship Id="rId134" Type="http://schemas.openxmlformats.org/officeDocument/2006/relationships/worksheet" Target="worksheets/sheet134.xml"/><Relationship Id="rId139" Type="http://schemas.openxmlformats.org/officeDocument/2006/relationships/worksheet" Target="worksheets/sheet139.xml"/><Relationship Id="rId80" Type="http://schemas.openxmlformats.org/officeDocument/2006/relationships/worksheet" Target="worksheets/sheet80.xml"/><Relationship Id="rId85" Type="http://schemas.openxmlformats.org/officeDocument/2006/relationships/worksheet" Target="worksheets/sheet85.xml"/><Relationship Id="rId150" Type="http://schemas.openxmlformats.org/officeDocument/2006/relationships/worksheet" Target="worksheets/sheet150.xml"/><Relationship Id="rId155" Type="http://schemas.openxmlformats.org/officeDocument/2006/relationships/worksheet" Target="worksheets/sheet155.xml"/><Relationship Id="rId171" Type="http://schemas.openxmlformats.org/officeDocument/2006/relationships/worksheet" Target="worksheets/sheet171.xml"/><Relationship Id="rId176" Type="http://schemas.openxmlformats.org/officeDocument/2006/relationships/sharedStrings" Target="sharedStrings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59" Type="http://schemas.openxmlformats.org/officeDocument/2006/relationships/worksheet" Target="worksheets/sheet59.xml"/><Relationship Id="rId103" Type="http://schemas.openxmlformats.org/officeDocument/2006/relationships/worksheet" Target="worksheets/sheet103.xml"/><Relationship Id="rId108" Type="http://schemas.openxmlformats.org/officeDocument/2006/relationships/worksheet" Target="worksheets/sheet108.xml"/><Relationship Id="rId124" Type="http://schemas.openxmlformats.org/officeDocument/2006/relationships/worksheet" Target="worksheets/sheet124.xml"/><Relationship Id="rId129" Type="http://schemas.openxmlformats.org/officeDocument/2006/relationships/worksheet" Target="worksheets/sheet129.xml"/><Relationship Id="rId54" Type="http://schemas.openxmlformats.org/officeDocument/2006/relationships/worksheet" Target="worksheets/sheet54.xml"/><Relationship Id="rId70" Type="http://schemas.openxmlformats.org/officeDocument/2006/relationships/worksheet" Target="worksheets/sheet70.xml"/><Relationship Id="rId75" Type="http://schemas.openxmlformats.org/officeDocument/2006/relationships/worksheet" Target="worksheets/sheet75.xml"/><Relationship Id="rId91" Type="http://schemas.openxmlformats.org/officeDocument/2006/relationships/worksheet" Target="worksheets/sheet91.xml"/><Relationship Id="rId96" Type="http://schemas.openxmlformats.org/officeDocument/2006/relationships/worksheet" Target="worksheets/sheet96.xml"/><Relationship Id="rId140" Type="http://schemas.openxmlformats.org/officeDocument/2006/relationships/worksheet" Target="worksheets/sheet140.xml"/><Relationship Id="rId145" Type="http://schemas.openxmlformats.org/officeDocument/2006/relationships/worksheet" Target="worksheets/sheet145.xml"/><Relationship Id="rId161" Type="http://schemas.openxmlformats.org/officeDocument/2006/relationships/worksheet" Target="worksheets/sheet161.xml"/><Relationship Id="rId166" Type="http://schemas.openxmlformats.org/officeDocument/2006/relationships/worksheet" Target="worksheets/sheet16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49" Type="http://schemas.openxmlformats.org/officeDocument/2006/relationships/worksheet" Target="worksheets/sheet49.xml"/><Relationship Id="rId114" Type="http://schemas.openxmlformats.org/officeDocument/2006/relationships/worksheet" Target="worksheets/sheet114.xml"/><Relationship Id="rId119" Type="http://schemas.openxmlformats.org/officeDocument/2006/relationships/worksheet" Target="worksheets/sheet119.xml"/><Relationship Id="rId10" Type="http://schemas.openxmlformats.org/officeDocument/2006/relationships/worksheet" Target="worksheets/sheet10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worksheet" Target="worksheets/sheet60.xml"/><Relationship Id="rId65" Type="http://schemas.openxmlformats.org/officeDocument/2006/relationships/worksheet" Target="worksheets/sheet65.xml"/><Relationship Id="rId73" Type="http://schemas.openxmlformats.org/officeDocument/2006/relationships/worksheet" Target="worksheets/sheet73.xml"/><Relationship Id="rId78" Type="http://schemas.openxmlformats.org/officeDocument/2006/relationships/worksheet" Target="worksheets/sheet78.xml"/><Relationship Id="rId81" Type="http://schemas.openxmlformats.org/officeDocument/2006/relationships/worksheet" Target="worksheets/sheet81.xml"/><Relationship Id="rId86" Type="http://schemas.openxmlformats.org/officeDocument/2006/relationships/worksheet" Target="worksheets/sheet86.xml"/><Relationship Id="rId94" Type="http://schemas.openxmlformats.org/officeDocument/2006/relationships/worksheet" Target="worksheets/sheet94.xml"/><Relationship Id="rId99" Type="http://schemas.openxmlformats.org/officeDocument/2006/relationships/worksheet" Target="worksheets/sheet99.xml"/><Relationship Id="rId101" Type="http://schemas.openxmlformats.org/officeDocument/2006/relationships/worksheet" Target="worksheets/sheet101.xml"/><Relationship Id="rId122" Type="http://schemas.openxmlformats.org/officeDocument/2006/relationships/worksheet" Target="worksheets/sheet122.xml"/><Relationship Id="rId130" Type="http://schemas.openxmlformats.org/officeDocument/2006/relationships/worksheet" Target="worksheets/sheet130.xml"/><Relationship Id="rId135" Type="http://schemas.openxmlformats.org/officeDocument/2006/relationships/worksheet" Target="worksheets/sheet135.xml"/><Relationship Id="rId143" Type="http://schemas.openxmlformats.org/officeDocument/2006/relationships/worksheet" Target="worksheets/sheet143.xml"/><Relationship Id="rId148" Type="http://schemas.openxmlformats.org/officeDocument/2006/relationships/worksheet" Target="worksheets/sheet148.xml"/><Relationship Id="rId151" Type="http://schemas.openxmlformats.org/officeDocument/2006/relationships/worksheet" Target="worksheets/sheet151.xml"/><Relationship Id="rId156" Type="http://schemas.openxmlformats.org/officeDocument/2006/relationships/worksheet" Target="worksheets/sheet156.xml"/><Relationship Id="rId164" Type="http://schemas.openxmlformats.org/officeDocument/2006/relationships/worksheet" Target="worksheets/sheet164.xml"/><Relationship Id="rId169" Type="http://schemas.openxmlformats.org/officeDocument/2006/relationships/worksheet" Target="worksheets/sheet169.xml"/><Relationship Id="rId177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72" Type="http://schemas.openxmlformats.org/officeDocument/2006/relationships/worksheet" Target="worksheets/sheet172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9" Type="http://schemas.openxmlformats.org/officeDocument/2006/relationships/worksheet" Target="worksheets/sheet39.xml"/><Relationship Id="rId109" Type="http://schemas.openxmlformats.org/officeDocument/2006/relationships/worksheet" Target="worksheets/sheet109.xml"/><Relationship Id="rId34" Type="http://schemas.openxmlformats.org/officeDocument/2006/relationships/worksheet" Target="worksheets/sheet34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76" Type="http://schemas.openxmlformats.org/officeDocument/2006/relationships/worksheet" Target="worksheets/sheet76.xml"/><Relationship Id="rId97" Type="http://schemas.openxmlformats.org/officeDocument/2006/relationships/worksheet" Target="worksheets/sheet97.xml"/><Relationship Id="rId104" Type="http://schemas.openxmlformats.org/officeDocument/2006/relationships/worksheet" Target="worksheets/sheet104.xml"/><Relationship Id="rId120" Type="http://schemas.openxmlformats.org/officeDocument/2006/relationships/worksheet" Target="worksheets/sheet120.xml"/><Relationship Id="rId125" Type="http://schemas.openxmlformats.org/officeDocument/2006/relationships/worksheet" Target="worksheets/sheet125.xml"/><Relationship Id="rId141" Type="http://schemas.openxmlformats.org/officeDocument/2006/relationships/worksheet" Target="worksheets/sheet141.xml"/><Relationship Id="rId146" Type="http://schemas.openxmlformats.org/officeDocument/2006/relationships/worksheet" Target="worksheets/sheet146.xml"/><Relationship Id="rId167" Type="http://schemas.openxmlformats.org/officeDocument/2006/relationships/worksheet" Target="worksheets/sheet167.xml"/><Relationship Id="rId7" Type="http://schemas.openxmlformats.org/officeDocument/2006/relationships/worksheet" Target="worksheets/sheet7.xml"/><Relationship Id="rId71" Type="http://schemas.openxmlformats.org/officeDocument/2006/relationships/worksheet" Target="worksheets/sheet71.xml"/><Relationship Id="rId92" Type="http://schemas.openxmlformats.org/officeDocument/2006/relationships/worksheet" Target="worksheets/sheet92.xml"/><Relationship Id="rId162" Type="http://schemas.openxmlformats.org/officeDocument/2006/relationships/worksheet" Target="worksheets/sheet162.xml"/><Relationship Id="rId2" Type="http://schemas.openxmlformats.org/officeDocument/2006/relationships/worksheet" Target="worksheets/sheet2.xml"/><Relationship Id="rId29" Type="http://schemas.openxmlformats.org/officeDocument/2006/relationships/worksheet" Target="worksheets/sheet29.xml"/><Relationship Id="rId24" Type="http://schemas.openxmlformats.org/officeDocument/2006/relationships/worksheet" Target="worksheets/sheet24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66" Type="http://schemas.openxmlformats.org/officeDocument/2006/relationships/worksheet" Target="worksheets/sheet66.xml"/><Relationship Id="rId87" Type="http://schemas.openxmlformats.org/officeDocument/2006/relationships/worksheet" Target="worksheets/sheet87.xml"/><Relationship Id="rId110" Type="http://schemas.openxmlformats.org/officeDocument/2006/relationships/worksheet" Target="worksheets/sheet110.xml"/><Relationship Id="rId115" Type="http://schemas.openxmlformats.org/officeDocument/2006/relationships/worksheet" Target="worksheets/sheet115.xml"/><Relationship Id="rId131" Type="http://schemas.openxmlformats.org/officeDocument/2006/relationships/worksheet" Target="worksheets/sheet131.xml"/><Relationship Id="rId136" Type="http://schemas.openxmlformats.org/officeDocument/2006/relationships/worksheet" Target="worksheets/sheet136.xml"/><Relationship Id="rId157" Type="http://schemas.openxmlformats.org/officeDocument/2006/relationships/worksheet" Target="worksheets/sheet157.xml"/><Relationship Id="rId61" Type="http://schemas.openxmlformats.org/officeDocument/2006/relationships/worksheet" Target="worksheets/sheet61.xml"/><Relationship Id="rId82" Type="http://schemas.openxmlformats.org/officeDocument/2006/relationships/worksheet" Target="worksheets/sheet82.xml"/><Relationship Id="rId152" Type="http://schemas.openxmlformats.org/officeDocument/2006/relationships/worksheet" Target="worksheets/sheet152.xml"/><Relationship Id="rId173" Type="http://schemas.openxmlformats.org/officeDocument/2006/relationships/worksheet" Target="worksheets/sheet173.xml"/><Relationship Id="rId19" Type="http://schemas.openxmlformats.org/officeDocument/2006/relationships/worksheet" Target="worksheets/sheet19.xml"/><Relationship Id="rId14" Type="http://schemas.openxmlformats.org/officeDocument/2006/relationships/worksheet" Target="worksheets/sheet14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56" Type="http://schemas.openxmlformats.org/officeDocument/2006/relationships/worksheet" Target="worksheets/sheet56.xml"/><Relationship Id="rId77" Type="http://schemas.openxmlformats.org/officeDocument/2006/relationships/worksheet" Target="worksheets/sheet77.xml"/><Relationship Id="rId100" Type="http://schemas.openxmlformats.org/officeDocument/2006/relationships/worksheet" Target="worksheets/sheet100.xml"/><Relationship Id="rId105" Type="http://schemas.openxmlformats.org/officeDocument/2006/relationships/worksheet" Target="worksheets/sheet105.xml"/><Relationship Id="rId126" Type="http://schemas.openxmlformats.org/officeDocument/2006/relationships/worksheet" Target="worksheets/sheet126.xml"/><Relationship Id="rId147" Type="http://schemas.openxmlformats.org/officeDocument/2006/relationships/worksheet" Target="worksheets/sheet147.xml"/><Relationship Id="rId168" Type="http://schemas.openxmlformats.org/officeDocument/2006/relationships/worksheet" Target="worksheets/sheet168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72" Type="http://schemas.openxmlformats.org/officeDocument/2006/relationships/worksheet" Target="worksheets/sheet72.xml"/><Relationship Id="rId93" Type="http://schemas.openxmlformats.org/officeDocument/2006/relationships/worksheet" Target="worksheets/sheet93.xml"/><Relationship Id="rId98" Type="http://schemas.openxmlformats.org/officeDocument/2006/relationships/worksheet" Target="worksheets/sheet98.xml"/><Relationship Id="rId121" Type="http://schemas.openxmlformats.org/officeDocument/2006/relationships/worksheet" Target="worksheets/sheet121.xml"/><Relationship Id="rId142" Type="http://schemas.openxmlformats.org/officeDocument/2006/relationships/worksheet" Target="worksheets/sheet142.xml"/><Relationship Id="rId163" Type="http://schemas.openxmlformats.org/officeDocument/2006/relationships/worksheet" Target="worksheets/sheet163.xml"/><Relationship Id="rId3" Type="http://schemas.openxmlformats.org/officeDocument/2006/relationships/worksheet" Target="worksheets/sheet3.xml"/><Relationship Id="rId25" Type="http://schemas.openxmlformats.org/officeDocument/2006/relationships/worksheet" Target="worksheets/sheet25.xml"/><Relationship Id="rId46" Type="http://schemas.openxmlformats.org/officeDocument/2006/relationships/worksheet" Target="worksheets/sheet46.xml"/><Relationship Id="rId67" Type="http://schemas.openxmlformats.org/officeDocument/2006/relationships/worksheet" Target="worksheets/sheet67.xml"/><Relationship Id="rId116" Type="http://schemas.openxmlformats.org/officeDocument/2006/relationships/worksheet" Target="worksheets/sheet116.xml"/><Relationship Id="rId137" Type="http://schemas.openxmlformats.org/officeDocument/2006/relationships/worksheet" Target="worksheets/sheet137.xml"/><Relationship Id="rId158" Type="http://schemas.openxmlformats.org/officeDocument/2006/relationships/worksheet" Target="worksheets/sheet158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62" Type="http://schemas.openxmlformats.org/officeDocument/2006/relationships/worksheet" Target="worksheets/sheet62.xml"/><Relationship Id="rId83" Type="http://schemas.openxmlformats.org/officeDocument/2006/relationships/worksheet" Target="worksheets/sheet83.xml"/><Relationship Id="rId88" Type="http://schemas.openxmlformats.org/officeDocument/2006/relationships/worksheet" Target="worksheets/sheet88.xml"/><Relationship Id="rId111" Type="http://schemas.openxmlformats.org/officeDocument/2006/relationships/worksheet" Target="worksheets/sheet111.xml"/><Relationship Id="rId132" Type="http://schemas.openxmlformats.org/officeDocument/2006/relationships/worksheet" Target="worksheets/sheet132.xml"/><Relationship Id="rId153" Type="http://schemas.openxmlformats.org/officeDocument/2006/relationships/worksheet" Target="worksheets/sheet153.xml"/><Relationship Id="rId174" Type="http://schemas.openxmlformats.org/officeDocument/2006/relationships/theme" Target="theme/theme1.xml"/><Relationship Id="rId15" Type="http://schemas.openxmlformats.org/officeDocument/2006/relationships/worksheet" Target="worksheets/sheet15.xml"/><Relationship Id="rId36" Type="http://schemas.openxmlformats.org/officeDocument/2006/relationships/worksheet" Target="worksheets/sheet36.xml"/><Relationship Id="rId57" Type="http://schemas.openxmlformats.org/officeDocument/2006/relationships/worksheet" Target="worksheets/sheet57.xml"/><Relationship Id="rId106" Type="http://schemas.openxmlformats.org/officeDocument/2006/relationships/worksheet" Target="worksheets/sheet106.xml"/><Relationship Id="rId127" Type="http://schemas.openxmlformats.org/officeDocument/2006/relationships/worksheet" Target="worksheets/sheet127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0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7.bin"/></Relationships>
</file>

<file path=xl/worksheets/_rels/sheet10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8.bin"/></Relationships>
</file>

<file path=xl/worksheets/_rels/sheet10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9.bin"/></Relationships>
</file>

<file path=xl/worksheets/_rels/sheet10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0.bin"/></Relationships>
</file>

<file path=xl/worksheets/_rels/sheet10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1.bin"/></Relationships>
</file>

<file path=xl/worksheets/_rels/sheet10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2.bin"/></Relationships>
</file>

<file path=xl/worksheets/_rels/sheet10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3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4.bin"/></Relationships>
</file>

<file path=xl/worksheets/_rels/sheet1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5.bin"/></Relationships>
</file>

<file path=xl/worksheets/_rels/sheet1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6.bin"/></Relationships>
</file>

<file path=xl/worksheets/_rels/sheet1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7.bin"/></Relationships>
</file>

<file path=xl/worksheets/_rels/sheet1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8.bin"/></Relationships>
</file>

<file path=xl/worksheets/_rels/sheet1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9.bin"/></Relationships>
</file>

<file path=xl/worksheets/_rels/sheet1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0.bin"/></Relationships>
</file>

<file path=xl/worksheets/_rels/sheet1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2.bin"/></Relationships>
</file>

<file path=xl/worksheets/_rels/sheet1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3.bin"/></Relationships>
</file>

<file path=xl/worksheets/_rels/sheet1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4.bin"/></Relationships>
</file>

<file path=xl/worksheets/_rels/sheet1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5.bin"/></Relationships>
</file>

<file path=xl/worksheets/_rels/sheet1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6.bin"/></Relationships>
</file>

<file path=xl/worksheets/_rels/sheet1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7.bin"/></Relationships>
</file>

<file path=xl/worksheets/_rels/sheet1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8.bin"/></Relationships>
</file>

<file path=xl/worksheets/_rels/sheet1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9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0.bin"/></Relationships>
</file>

<file path=xl/worksheets/_rels/sheet1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1.bin"/></Relationships>
</file>

<file path=xl/worksheets/_rels/sheet1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2.bin"/></Relationships>
</file>

<file path=xl/worksheets/_rels/sheet1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3.bin"/></Relationships>
</file>

<file path=xl/worksheets/_rels/sheet1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4.bin"/></Relationships>
</file>

<file path=xl/worksheets/_rels/sheet1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5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6.bin"/></Relationships>
</file>

<file path=xl/worksheets/_rels/sheet1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7.bin"/></Relationships>
</file>

<file path=xl/worksheets/_rels/sheet1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8.bin"/></Relationships>
</file>

<file path=xl/worksheets/_rels/sheet1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9.bin"/></Relationships>
</file>

<file path=xl/worksheets/_rels/sheet1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0.bin"/></Relationships>
</file>

<file path=xl/worksheets/_rels/sheet1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1.bin"/></Relationships>
</file>

<file path=xl/worksheets/_rels/sheet1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2.bin"/></Relationships>
</file>

<file path=xl/worksheets/_rels/sheet1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3.bin"/></Relationships>
</file>

<file path=xl/worksheets/_rels/sheet1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5.bin"/></Relationships>
</file>

<file path=xl/worksheets/_rels/sheet1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6.bin"/></Relationships>
</file>

<file path=xl/worksheets/_rels/sheet15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7.bin"/></Relationships>
</file>

<file path=xl/worksheets/_rels/sheet15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8.bin"/></Relationships>
</file>

<file path=xl/worksheets/_rels/sheet15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9.bin"/></Relationships>
</file>

<file path=xl/worksheets/_rels/sheet15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0.bin"/></Relationships>
</file>

<file path=xl/worksheets/_rels/sheet15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1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2.bin"/></Relationships>
</file>

<file path=xl/worksheets/_rels/sheet16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3.bin"/></Relationships>
</file>

<file path=xl/worksheets/_rels/sheet16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4.bin"/></Relationships>
</file>

<file path=xl/worksheets/_rels/sheet16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5.bin"/></Relationships>
</file>

<file path=xl/worksheets/_rels/sheet16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6.bin"/></Relationships>
</file>

<file path=xl/worksheets/_rels/sheet16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7.bin"/></Relationships>
</file>

<file path=xl/worksheets/_rels/sheet16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8.bin"/></Relationships>
</file>

<file path=xl/worksheets/_rels/sheet16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9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0.bin"/></Relationships>
</file>

<file path=xl/worksheets/_rels/sheet17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1.bin"/></Relationships>
</file>

<file path=xl/worksheets/_rels/sheet17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2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5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5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5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5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5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6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6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6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2.bin"/></Relationships>
</file>

<file path=xl/worksheets/_rels/sheet6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3.bin"/></Relationships>
</file>

<file path=xl/worksheets/_rels/sheet6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4.bin"/></Relationships>
</file>

<file path=xl/worksheets/_rels/sheet6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5.bin"/></Relationships>
</file>

<file path=xl/worksheets/_rels/sheet6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7.bin"/></Relationships>
</file>

<file path=xl/worksheets/_rels/sheet7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8.bin"/></Relationships>
</file>

<file path=xl/worksheets/_rels/sheet7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9.bin"/></Relationships>
</file>

<file path=xl/worksheets/_rels/sheet7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0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1.bin"/></Relationships>
</file>

<file path=xl/worksheets/_rels/sheet8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2.bin"/></Relationships>
</file>

<file path=xl/worksheets/_rels/sheet8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3.bin"/></Relationships>
</file>

<file path=xl/worksheets/_rels/sheet8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4.bin"/></Relationships>
</file>

<file path=xl/worksheets/_rels/sheet8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5.bin"/></Relationships>
</file>

<file path=xl/worksheets/_rels/sheet8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6.bin"/></Relationships>
</file>

<file path=xl/worksheets/_rels/sheet8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7.bin"/></Relationships>
</file>

<file path=xl/worksheets/_rels/sheet8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8.bin"/></Relationships>
</file>

<file path=xl/worksheets/_rels/sheet8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9.bin"/></Relationships>
</file>

<file path=xl/worksheets/_rels/sheet8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0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1.bin"/></Relationships>
</file>

<file path=xl/worksheets/_rels/sheet9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2.bin"/></Relationships>
</file>

<file path=xl/worksheets/_rels/sheet9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3.bin"/></Relationships>
</file>

<file path=xl/worksheets/_rels/sheet9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4.bin"/></Relationships>
</file>

<file path=xl/worksheets/_rels/sheet9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5.bin"/></Relationships>
</file>

<file path=xl/worksheets/_rels/sheet9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6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Arkusz1"/>
  <dimension ref="A1:L81"/>
  <sheetViews>
    <sheetView tabSelected="1" zoomScale="80" zoomScaleNormal="80" workbookViewId="0">
      <selection activeCell="K26" sqref="K26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99" customWidth="1"/>
    <col min="6" max="6" width="7.42578125" customWidth="1"/>
    <col min="7" max="7" width="17.28515625" customWidth="1"/>
    <col min="8" max="8" width="19" customWidth="1"/>
    <col min="9" max="9" width="13.28515625" customWidth="1"/>
    <col min="10" max="10" width="15.140625" customWidth="1"/>
    <col min="12" max="12" width="11" bestFit="1" customWidth="1"/>
  </cols>
  <sheetData>
    <row r="1" spans="2:12">
      <c r="B1" s="1"/>
      <c r="C1" s="1"/>
      <c r="D1" s="2"/>
      <c r="E1" s="2"/>
    </row>
    <row r="2" spans="2:12" ht="15.75">
      <c r="B2" s="333" t="s">
        <v>0</v>
      </c>
      <c r="C2" s="333"/>
      <c r="D2" s="333"/>
      <c r="E2" s="333"/>
      <c r="H2" s="188"/>
      <c r="I2" s="188"/>
      <c r="J2" s="190"/>
      <c r="L2" s="78"/>
    </row>
    <row r="3" spans="2:12" ht="15.75">
      <c r="B3" s="333" t="s">
        <v>263</v>
      </c>
      <c r="C3" s="333"/>
      <c r="D3" s="333"/>
      <c r="E3" s="333"/>
      <c r="H3" s="188"/>
      <c r="I3" s="188"/>
      <c r="J3" s="190"/>
    </row>
    <row r="4" spans="2:12" ht="15">
      <c r="B4" s="105"/>
      <c r="C4" s="105"/>
      <c r="D4" s="105"/>
      <c r="E4" s="105"/>
      <c r="H4" s="187"/>
      <c r="I4" s="187"/>
      <c r="J4" s="190"/>
    </row>
    <row r="5" spans="2:12" ht="14.25">
      <c r="B5" s="334" t="s">
        <v>1</v>
      </c>
      <c r="C5" s="334"/>
      <c r="D5" s="334"/>
      <c r="E5" s="334"/>
    </row>
    <row r="6" spans="2:12" ht="14.25" customHeight="1">
      <c r="B6" s="335" t="s">
        <v>84</v>
      </c>
      <c r="C6" s="335"/>
      <c r="D6" s="335"/>
      <c r="E6" s="335"/>
    </row>
    <row r="7" spans="2:12" ht="14.25">
      <c r="B7" s="221"/>
      <c r="C7" s="221"/>
      <c r="D7" s="221"/>
      <c r="E7" s="221"/>
    </row>
    <row r="8" spans="2:12" ht="12.75" customHeight="1">
      <c r="B8" s="337" t="s">
        <v>18</v>
      </c>
      <c r="C8" s="337"/>
      <c r="D8" s="337"/>
      <c r="E8" s="337"/>
    </row>
    <row r="9" spans="2:12" ht="15.75" customHeight="1" thickBot="1">
      <c r="B9" s="336" t="s">
        <v>209</v>
      </c>
      <c r="C9" s="336"/>
      <c r="D9" s="336"/>
      <c r="E9" s="336"/>
    </row>
    <row r="10" spans="2:12" ht="13.5" thickBot="1">
      <c r="B10" s="222"/>
      <c r="C10" s="87" t="s">
        <v>2</v>
      </c>
      <c r="D10" s="75" t="s">
        <v>246</v>
      </c>
      <c r="E10" s="30" t="s">
        <v>262</v>
      </c>
      <c r="G10" s="78"/>
    </row>
    <row r="11" spans="2:12">
      <c r="B11" s="110" t="s">
        <v>3</v>
      </c>
      <c r="C11" s="250" t="s">
        <v>215</v>
      </c>
      <c r="D11" s="74">
        <f>D12+D13+D14</f>
        <v>257596191.25</v>
      </c>
      <c r="E11" s="9">
        <f>E12+E13+E14</f>
        <v>242187805.13</v>
      </c>
    </row>
    <row r="12" spans="2:12">
      <c r="B12" s="129" t="s">
        <v>4</v>
      </c>
      <c r="C12" s="251" t="s">
        <v>5</v>
      </c>
      <c r="D12" s="276">
        <f>266194327.03-8600638.78</f>
        <v>257593688.25</v>
      </c>
      <c r="E12" s="277">
        <f>248496000+1934400+898761.13-9141578.58</f>
        <v>242187582.54999998</v>
      </c>
    </row>
    <row r="13" spans="2:12" ht="12.75" customHeight="1">
      <c r="B13" s="129" t="s">
        <v>6</v>
      </c>
      <c r="C13" s="251" t="s">
        <v>7</v>
      </c>
      <c r="D13" s="278">
        <v>82.03</v>
      </c>
      <c r="E13" s="100"/>
    </row>
    <row r="14" spans="2:12">
      <c r="B14" s="129" t="s">
        <v>8</v>
      </c>
      <c r="C14" s="251" t="s">
        <v>10</v>
      </c>
      <c r="D14" s="278">
        <f>D15</f>
        <v>2420.9699999999998</v>
      </c>
      <c r="E14" s="100">
        <f>E15</f>
        <v>222.58</v>
      </c>
    </row>
    <row r="15" spans="2:12">
      <c r="B15" s="129" t="s">
        <v>212</v>
      </c>
      <c r="C15" s="251" t="s">
        <v>11</v>
      </c>
      <c r="D15" s="278">
        <v>2420.9699999999998</v>
      </c>
      <c r="E15" s="100">
        <v>222.58</v>
      </c>
    </row>
    <row r="16" spans="2:12">
      <c r="B16" s="130" t="s">
        <v>213</v>
      </c>
      <c r="C16" s="252" t="s">
        <v>12</v>
      </c>
      <c r="D16" s="279"/>
      <c r="E16" s="101"/>
    </row>
    <row r="17" spans="2:10">
      <c r="B17" s="10" t="s">
        <v>13</v>
      </c>
      <c r="C17" s="253" t="s">
        <v>65</v>
      </c>
      <c r="D17" s="280">
        <f>SUM(D18:D19)</f>
        <v>262464.32</v>
      </c>
      <c r="E17" s="113">
        <f>SUM(E18:E19)</f>
        <v>491917.6</v>
      </c>
    </row>
    <row r="18" spans="2:10">
      <c r="B18" s="129" t="s">
        <v>4</v>
      </c>
      <c r="C18" s="251" t="s">
        <v>11</v>
      </c>
      <c r="D18" s="279">
        <v>262464.32</v>
      </c>
      <c r="E18" s="101">
        <v>491917.6</v>
      </c>
    </row>
    <row r="19" spans="2:10">
      <c r="B19" s="129" t="s">
        <v>6</v>
      </c>
      <c r="C19" s="251" t="s">
        <v>214</v>
      </c>
      <c r="D19" s="278"/>
      <c r="E19" s="100"/>
    </row>
    <row r="20" spans="2:10" ht="13.5" thickBot="1">
      <c r="B20" s="131" t="s">
        <v>8</v>
      </c>
      <c r="C20" s="73" t="s">
        <v>14</v>
      </c>
      <c r="D20" s="91"/>
      <c r="E20" s="102"/>
    </row>
    <row r="21" spans="2:10" ht="13.5" customHeight="1" thickBot="1">
      <c r="B21" s="341" t="s">
        <v>216</v>
      </c>
      <c r="C21" s="342"/>
      <c r="D21" s="92">
        <f>D11-D17</f>
        <v>257333726.93000001</v>
      </c>
      <c r="E21" s="173">
        <f>E11-E17</f>
        <v>241695887.53</v>
      </c>
      <c r="F21" s="88"/>
      <c r="G21" s="88"/>
      <c r="H21" s="197"/>
      <c r="J21" s="197"/>
    </row>
    <row r="22" spans="2:10">
      <c r="B22" s="3"/>
      <c r="C22" s="7"/>
      <c r="D22" s="8"/>
      <c r="E22" s="8"/>
      <c r="G22" s="78"/>
    </row>
    <row r="23" spans="2:10" ht="14.25" customHeight="1">
      <c r="B23" s="337" t="s">
        <v>210</v>
      </c>
      <c r="C23" s="337"/>
      <c r="D23" s="337"/>
      <c r="E23" s="337"/>
      <c r="G23" s="78"/>
    </row>
    <row r="24" spans="2:10" ht="16.5" customHeight="1" thickBot="1">
      <c r="B24" s="336" t="s">
        <v>211</v>
      </c>
      <c r="C24" s="336"/>
      <c r="D24" s="336"/>
      <c r="E24" s="336"/>
    </row>
    <row r="25" spans="2:10" ht="13.5" thickBot="1">
      <c r="B25" s="222"/>
      <c r="C25" s="5" t="s">
        <v>2</v>
      </c>
      <c r="D25" s="75" t="s">
        <v>264</v>
      </c>
      <c r="E25" s="30" t="s">
        <v>262</v>
      </c>
    </row>
    <row r="26" spans="2:10">
      <c r="B26" s="116" t="s">
        <v>15</v>
      </c>
      <c r="C26" s="117" t="s">
        <v>16</v>
      </c>
      <c r="D26" s="289">
        <v>306731797.72999996</v>
      </c>
      <c r="E26" s="297">
        <f>D21</f>
        <v>257333726.93000001</v>
      </c>
      <c r="F26" s="187"/>
      <c r="G26" s="199"/>
    </row>
    <row r="27" spans="2:10">
      <c r="B27" s="10" t="s">
        <v>17</v>
      </c>
      <c r="C27" s="11" t="s">
        <v>217</v>
      </c>
      <c r="D27" s="290">
        <v>-23553626.210000001</v>
      </c>
      <c r="E27" s="172">
        <f>E28-E32</f>
        <v>-16502623.090000002</v>
      </c>
      <c r="F27" s="189"/>
      <c r="G27" s="190"/>
      <c r="H27" s="78"/>
      <c r="I27" s="78"/>
      <c r="J27" s="78"/>
    </row>
    <row r="28" spans="2:10">
      <c r="B28" s="10" t="s">
        <v>18</v>
      </c>
      <c r="C28" s="11" t="s">
        <v>19</v>
      </c>
      <c r="D28" s="290">
        <v>3950527.56</v>
      </c>
      <c r="E28" s="80">
        <f>SUM(E29:E31)</f>
        <v>3163866.92</v>
      </c>
      <c r="F28" s="189"/>
      <c r="G28" s="190"/>
      <c r="H28" s="78"/>
      <c r="I28" s="78"/>
      <c r="J28" s="78"/>
    </row>
    <row r="29" spans="2:10">
      <c r="B29" s="127" t="s">
        <v>4</v>
      </c>
      <c r="C29" s="6" t="s">
        <v>20</v>
      </c>
      <c r="D29" s="291">
        <v>3612081.67</v>
      </c>
      <c r="E29" s="103">
        <v>2883023.15</v>
      </c>
      <c r="F29" s="189"/>
      <c r="G29" s="189"/>
      <c r="H29" s="78"/>
      <c r="I29" s="78"/>
      <c r="J29" s="78"/>
    </row>
    <row r="30" spans="2:10">
      <c r="B30" s="127" t="s">
        <v>6</v>
      </c>
      <c r="C30" s="6" t="s">
        <v>21</v>
      </c>
      <c r="D30" s="291"/>
      <c r="E30" s="103"/>
      <c r="F30" s="189"/>
      <c r="G30" s="189"/>
      <c r="H30" s="78"/>
      <c r="I30" s="78"/>
      <c r="J30" s="78"/>
    </row>
    <row r="31" spans="2:10">
      <c r="B31" s="127" t="s">
        <v>8</v>
      </c>
      <c r="C31" s="6" t="s">
        <v>22</v>
      </c>
      <c r="D31" s="291">
        <v>338445.89</v>
      </c>
      <c r="E31" s="103">
        <v>280843.77</v>
      </c>
      <c r="F31" s="189"/>
      <c r="G31" s="189"/>
      <c r="H31" s="78"/>
      <c r="I31" s="78"/>
      <c r="J31" s="78"/>
    </row>
    <row r="32" spans="2:10">
      <c r="B32" s="112" t="s">
        <v>23</v>
      </c>
      <c r="C32" s="12" t="s">
        <v>24</v>
      </c>
      <c r="D32" s="290">
        <v>27504153.77</v>
      </c>
      <c r="E32" s="80">
        <f>SUM(E33:E39)</f>
        <v>19666490.010000002</v>
      </c>
      <c r="F32" s="189"/>
      <c r="G32" s="190"/>
      <c r="H32" s="78"/>
      <c r="I32" s="78"/>
      <c r="J32" s="78"/>
    </row>
    <row r="33" spans="2:10">
      <c r="B33" s="127" t="s">
        <v>4</v>
      </c>
      <c r="C33" s="6" t="s">
        <v>25</v>
      </c>
      <c r="D33" s="291">
        <v>23595754.919999998</v>
      </c>
      <c r="E33" s="103">
        <f>16815428.26+540939.8</f>
        <v>17356368.060000002</v>
      </c>
      <c r="F33" s="189"/>
      <c r="G33" s="189"/>
      <c r="H33" s="78"/>
      <c r="I33" s="78"/>
      <c r="J33" s="78"/>
    </row>
    <row r="34" spans="2:10">
      <c r="B34" s="127" t="s">
        <v>6</v>
      </c>
      <c r="C34" s="6" t="s">
        <v>26</v>
      </c>
      <c r="D34" s="291"/>
      <c r="E34" s="103"/>
      <c r="F34" s="189"/>
      <c r="G34" s="189"/>
      <c r="H34" s="78"/>
      <c r="I34" s="78"/>
      <c r="J34" s="78"/>
    </row>
    <row r="35" spans="2:10">
      <c r="B35" s="127" t="s">
        <v>8</v>
      </c>
      <c r="C35" s="6" t="s">
        <v>27</v>
      </c>
      <c r="D35" s="291">
        <v>1916067.82</v>
      </c>
      <c r="E35" s="103">
        <v>1284558.6800000002</v>
      </c>
      <c r="F35" s="189"/>
      <c r="G35" s="189"/>
      <c r="H35" s="78"/>
      <c r="I35" s="78"/>
      <c r="J35" s="78"/>
    </row>
    <row r="36" spans="2:10">
      <c r="B36" s="127" t="s">
        <v>9</v>
      </c>
      <c r="C36" s="6" t="s">
        <v>28</v>
      </c>
      <c r="D36" s="291"/>
      <c r="E36" s="103"/>
      <c r="F36" s="189"/>
      <c r="G36" s="189"/>
      <c r="H36" s="78"/>
      <c r="I36" s="78"/>
      <c r="J36" s="78"/>
    </row>
    <row r="37" spans="2:10" ht="25.5">
      <c r="B37" s="127" t="s">
        <v>29</v>
      </c>
      <c r="C37" s="6" t="s">
        <v>30</v>
      </c>
      <c r="D37" s="291"/>
      <c r="E37" s="103"/>
      <c r="F37" s="189"/>
      <c r="G37" s="191"/>
      <c r="H37" s="78"/>
      <c r="I37" s="78"/>
      <c r="J37" s="78"/>
    </row>
    <row r="38" spans="2:10">
      <c r="B38" s="127" t="s">
        <v>31</v>
      </c>
      <c r="C38" s="6" t="s">
        <v>32</v>
      </c>
      <c r="D38" s="291"/>
      <c r="E38" s="103"/>
      <c r="F38" s="189"/>
      <c r="G38" s="191"/>
      <c r="H38" s="78"/>
      <c r="I38" s="78"/>
      <c r="J38" s="78"/>
    </row>
    <row r="39" spans="2:10">
      <c r="B39" s="128" t="s">
        <v>33</v>
      </c>
      <c r="C39" s="13" t="s">
        <v>34</v>
      </c>
      <c r="D39" s="292">
        <v>1992331.03</v>
      </c>
      <c r="E39" s="174">
        <v>1025563.27</v>
      </c>
      <c r="F39" s="189"/>
      <c r="G39" s="193"/>
      <c r="H39" s="78"/>
      <c r="I39" s="78"/>
      <c r="J39" s="78"/>
    </row>
    <row r="40" spans="2:10" ht="13.5" thickBot="1">
      <c r="B40" s="119" t="s">
        <v>35</v>
      </c>
      <c r="C40" s="120" t="s">
        <v>36</v>
      </c>
      <c r="D40" s="293">
        <v>-446463.62</v>
      </c>
      <c r="E40" s="295">
        <v>864783.69</v>
      </c>
      <c r="F40" s="187"/>
      <c r="G40" s="188"/>
      <c r="H40" s="78"/>
    </row>
    <row r="41" spans="2:10" ht="13.5" thickBot="1">
      <c r="B41" s="122" t="s">
        <v>37</v>
      </c>
      <c r="C41" s="123" t="s">
        <v>38</v>
      </c>
      <c r="D41" s="294">
        <v>282731707.89999998</v>
      </c>
      <c r="E41" s="296">
        <f>E26+E27+E40</f>
        <v>241695887.53</v>
      </c>
      <c r="F41" s="192"/>
      <c r="G41" s="193"/>
    </row>
    <row r="42" spans="2:10" ht="13.5" customHeight="1">
      <c r="B42" s="114"/>
      <c r="C42" s="114"/>
      <c r="D42" s="115"/>
      <c r="E42" s="115"/>
      <c r="F42" s="88"/>
      <c r="G42" s="71"/>
    </row>
    <row r="43" spans="2:10" ht="13.5">
      <c r="B43" s="338" t="s">
        <v>60</v>
      </c>
      <c r="C43" s="339"/>
      <c r="D43" s="339"/>
      <c r="E43" s="339"/>
      <c r="G43" s="78"/>
    </row>
    <row r="44" spans="2:10" ht="19.5" customHeight="1" thickBot="1">
      <c r="B44" s="336" t="s">
        <v>244</v>
      </c>
      <c r="C44" s="340"/>
      <c r="D44" s="340"/>
      <c r="E44" s="340"/>
      <c r="G44" s="78"/>
    </row>
    <row r="45" spans="2:10" ht="13.5" thickBot="1">
      <c r="B45" s="4"/>
      <c r="C45" s="31" t="s">
        <v>39</v>
      </c>
      <c r="D45" s="75" t="s">
        <v>264</v>
      </c>
      <c r="E45" s="30" t="s">
        <v>262</v>
      </c>
      <c r="G45" s="78"/>
    </row>
    <row r="46" spans="2:10">
      <c r="B46" s="14" t="s">
        <v>18</v>
      </c>
      <c r="C46" s="32" t="s">
        <v>218</v>
      </c>
      <c r="D46" s="194"/>
      <c r="E46" s="195"/>
      <c r="G46" s="246"/>
    </row>
    <row r="47" spans="2:10">
      <c r="B47" s="125" t="s">
        <v>4</v>
      </c>
      <c r="C47" s="16" t="s">
        <v>40</v>
      </c>
      <c r="D47" s="281">
        <v>13681525.652100001</v>
      </c>
      <c r="E47" s="282">
        <v>11453892.879713135</v>
      </c>
      <c r="G47" s="246"/>
    </row>
    <row r="48" spans="2:10">
      <c r="B48" s="146" t="s">
        <v>6</v>
      </c>
      <c r="C48" s="23" t="s">
        <v>41</v>
      </c>
      <c r="D48" s="283">
        <v>12635576.6545</v>
      </c>
      <c r="E48" s="284">
        <v>10717961.350113895</v>
      </c>
      <c r="G48" s="249"/>
    </row>
    <row r="49" spans="2:7">
      <c r="B49" s="143" t="s">
        <v>23</v>
      </c>
      <c r="C49" s="147" t="s">
        <v>219</v>
      </c>
      <c r="D49" s="285"/>
      <c r="E49" s="196"/>
    </row>
    <row r="50" spans="2:7">
      <c r="B50" s="125" t="s">
        <v>4</v>
      </c>
      <c r="C50" s="16" t="s">
        <v>40</v>
      </c>
      <c r="D50" s="281">
        <v>22.4194</v>
      </c>
      <c r="E50" s="225">
        <v>22.466922786206901</v>
      </c>
      <c r="G50" s="329"/>
    </row>
    <row r="51" spans="2:7">
      <c r="B51" s="125" t="s">
        <v>6</v>
      </c>
      <c r="C51" s="16" t="s">
        <v>220</v>
      </c>
      <c r="D51" s="286">
        <v>22.246099999999998</v>
      </c>
      <c r="E51" s="225">
        <v>22.344100000000001</v>
      </c>
      <c r="G51" s="226"/>
    </row>
    <row r="52" spans="2:7">
      <c r="B52" s="125" t="s">
        <v>8</v>
      </c>
      <c r="C52" s="16" t="s">
        <v>221</v>
      </c>
      <c r="D52" s="286">
        <v>22.375800000000002</v>
      </c>
      <c r="E52" s="225">
        <v>22.5505</v>
      </c>
    </row>
    <row r="53" spans="2:7" ht="13.5" thickBot="1">
      <c r="B53" s="126" t="s">
        <v>9</v>
      </c>
      <c r="C53" s="18" t="s">
        <v>41</v>
      </c>
      <c r="D53" s="287">
        <v>22.375845252722101</v>
      </c>
      <c r="E53" s="288">
        <v>22.550546660390001</v>
      </c>
    </row>
    <row r="54" spans="2:7">
      <c r="B54" s="132"/>
      <c r="C54" s="133"/>
      <c r="D54" s="134"/>
      <c r="E54" s="134"/>
    </row>
    <row r="55" spans="2:7" ht="13.5">
      <c r="B55" s="338" t="s">
        <v>62</v>
      </c>
      <c r="C55" s="339"/>
      <c r="D55" s="339"/>
      <c r="E55" s="339"/>
    </row>
    <row r="56" spans="2:7" ht="15.75" customHeight="1" thickBot="1">
      <c r="B56" s="336" t="s">
        <v>222</v>
      </c>
      <c r="C56" s="340"/>
      <c r="D56" s="340"/>
      <c r="E56" s="340"/>
    </row>
    <row r="57" spans="2:7" ht="23.25" thickBot="1">
      <c r="B57" s="331" t="s">
        <v>42</v>
      </c>
      <c r="C57" s="332"/>
      <c r="D57" s="19" t="s">
        <v>245</v>
      </c>
      <c r="E57" s="20" t="s">
        <v>223</v>
      </c>
    </row>
    <row r="58" spans="2:7">
      <c r="B58" s="21" t="s">
        <v>18</v>
      </c>
      <c r="C58" s="149" t="s">
        <v>43</v>
      </c>
      <c r="D58" s="150">
        <f>D59+D69</f>
        <v>242187582.54999998</v>
      </c>
      <c r="E58" s="33">
        <f>D58/E21</f>
        <v>1.002034354101035</v>
      </c>
    </row>
    <row r="59" spans="2:7" ht="25.5">
      <c r="B59" s="146" t="s">
        <v>4</v>
      </c>
      <c r="C59" s="23" t="s">
        <v>44</v>
      </c>
      <c r="D59" s="95">
        <f>250430400-9141578.58</f>
        <v>241288821.41999999</v>
      </c>
      <c r="E59" s="96">
        <f>D59/E21</f>
        <v>0.99831579215451283</v>
      </c>
    </row>
    <row r="60" spans="2:7" ht="25.5">
      <c r="B60" s="125" t="s">
        <v>6</v>
      </c>
      <c r="C60" s="16" t="s">
        <v>45</v>
      </c>
      <c r="D60" s="93">
        <v>0</v>
      </c>
      <c r="E60" s="94">
        <v>0</v>
      </c>
    </row>
    <row r="61" spans="2:7">
      <c r="B61" s="125" t="s">
        <v>8</v>
      </c>
      <c r="C61" s="16" t="s">
        <v>46</v>
      </c>
      <c r="D61" s="93">
        <v>0</v>
      </c>
      <c r="E61" s="94">
        <v>0</v>
      </c>
    </row>
    <row r="62" spans="2:7">
      <c r="B62" s="125" t="s">
        <v>9</v>
      </c>
      <c r="C62" s="16" t="s">
        <v>47</v>
      </c>
      <c r="D62" s="93">
        <v>0</v>
      </c>
      <c r="E62" s="94">
        <v>0</v>
      </c>
    </row>
    <row r="63" spans="2:7">
      <c r="B63" s="125" t="s">
        <v>29</v>
      </c>
      <c r="C63" s="16" t="s">
        <v>48</v>
      </c>
      <c r="D63" s="93">
        <v>0</v>
      </c>
      <c r="E63" s="94">
        <v>0</v>
      </c>
    </row>
    <row r="64" spans="2:7">
      <c r="B64" s="146" t="s">
        <v>31</v>
      </c>
      <c r="C64" s="23" t="s">
        <v>49</v>
      </c>
      <c r="D64" s="95">
        <v>0</v>
      </c>
      <c r="E64" s="96">
        <v>0</v>
      </c>
    </row>
    <row r="65" spans="2:5" ht="13.5" customHeight="1">
      <c r="B65" s="146" t="s">
        <v>33</v>
      </c>
      <c r="C65" s="23" t="s">
        <v>224</v>
      </c>
      <c r="D65" s="95">
        <v>0</v>
      </c>
      <c r="E65" s="96">
        <v>0</v>
      </c>
    </row>
    <row r="66" spans="2:5">
      <c r="B66" s="146" t="s">
        <v>50</v>
      </c>
      <c r="C66" s="23" t="s">
        <v>51</v>
      </c>
      <c r="D66" s="95">
        <v>0</v>
      </c>
      <c r="E66" s="96">
        <v>0</v>
      </c>
    </row>
    <row r="67" spans="2:5">
      <c r="B67" s="125" t="s">
        <v>52</v>
      </c>
      <c r="C67" s="16" t="s">
        <v>53</v>
      </c>
      <c r="D67" s="93">
        <v>0</v>
      </c>
      <c r="E67" s="94">
        <v>0</v>
      </c>
    </row>
    <row r="68" spans="2:5">
      <c r="B68" s="125" t="s">
        <v>54</v>
      </c>
      <c r="C68" s="16" t="s">
        <v>55</v>
      </c>
      <c r="D68" s="93">
        <v>0</v>
      </c>
      <c r="E68" s="94">
        <v>0</v>
      </c>
    </row>
    <row r="69" spans="2:5">
      <c r="B69" s="125" t="s">
        <v>56</v>
      </c>
      <c r="C69" s="16" t="s">
        <v>57</v>
      </c>
      <c r="D69" s="93">
        <v>898761.13</v>
      </c>
      <c r="E69" s="94">
        <f>D69/E21</f>
        <v>3.7185619465223345E-3</v>
      </c>
    </row>
    <row r="70" spans="2:5">
      <c r="B70" s="153" t="s">
        <v>58</v>
      </c>
      <c r="C70" s="136" t="s">
        <v>59</v>
      </c>
      <c r="D70" s="137">
        <v>0</v>
      </c>
      <c r="E70" s="138">
        <v>0</v>
      </c>
    </row>
    <row r="71" spans="2:5">
      <c r="B71" s="154" t="s">
        <v>23</v>
      </c>
      <c r="C71" s="144" t="s">
        <v>61</v>
      </c>
      <c r="D71" s="145">
        <v>0</v>
      </c>
      <c r="E71" s="70">
        <v>0</v>
      </c>
    </row>
    <row r="72" spans="2:5">
      <c r="B72" s="155" t="s">
        <v>60</v>
      </c>
      <c r="C72" s="140" t="s">
        <v>63</v>
      </c>
      <c r="D72" s="141">
        <f>E14</f>
        <v>222.58</v>
      </c>
      <c r="E72" s="142">
        <f>D72/E21</f>
        <v>9.2090933889958196E-7</v>
      </c>
    </row>
    <row r="73" spans="2:5">
      <c r="B73" s="156" t="s">
        <v>62</v>
      </c>
      <c r="C73" s="25" t="s">
        <v>65</v>
      </c>
      <c r="D73" s="26">
        <f>E17</f>
        <v>491917.6</v>
      </c>
      <c r="E73" s="27">
        <f>D73/E21</f>
        <v>2.0352750103741078E-3</v>
      </c>
    </row>
    <row r="74" spans="2:5">
      <c r="B74" s="154" t="s">
        <v>64</v>
      </c>
      <c r="C74" s="144" t="s">
        <v>66</v>
      </c>
      <c r="D74" s="145">
        <f>D58+D71+D72-D73</f>
        <v>241695887.53</v>
      </c>
      <c r="E74" s="70">
        <f>E58+E72-E73</f>
        <v>0.99999999999999989</v>
      </c>
    </row>
    <row r="75" spans="2:5">
      <c r="B75" s="125" t="s">
        <v>4</v>
      </c>
      <c r="C75" s="16" t="s">
        <v>67</v>
      </c>
      <c r="D75" s="93">
        <f>D74</f>
        <v>241695887.53</v>
      </c>
      <c r="E75" s="94">
        <f>E74</f>
        <v>0.99999999999999989</v>
      </c>
    </row>
    <row r="76" spans="2:5">
      <c r="B76" s="125" t="s">
        <v>6</v>
      </c>
      <c r="C76" s="16" t="s">
        <v>225</v>
      </c>
      <c r="D76" s="93">
        <v>0</v>
      </c>
      <c r="E76" s="94">
        <v>0</v>
      </c>
    </row>
    <row r="77" spans="2:5" ht="13.5" thickBot="1">
      <c r="B77" s="126" t="s">
        <v>8</v>
      </c>
      <c r="C77" s="18" t="s">
        <v>226</v>
      </c>
      <c r="D77" s="97">
        <v>0</v>
      </c>
      <c r="E77" s="98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7:C57"/>
    <mergeCell ref="B2:E2"/>
    <mergeCell ref="B3:E3"/>
    <mergeCell ref="B5:E5"/>
    <mergeCell ref="B6:E6"/>
    <mergeCell ref="B9:E9"/>
    <mergeCell ref="B8:E8"/>
    <mergeCell ref="B23:E23"/>
    <mergeCell ref="B24:E24"/>
    <mergeCell ref="B43:E43"/>
    <mergeCell ref="B44:E44"/>
    <mergeCell ref="B55:E55"/>
    <mergeCell ref="B56:E56"/>
    <mergeCell ref="B21:C21"/>
  </mergeCells>
  <phoneticPr fontId="7" type="noConversion"/>
  <pageMargins left="0.47244094488188981" right="0.74803149606299213" top="0.47244094488188981" bottom="0.47244094488188981" header="0.51181102362204722" footer="0.51181102362204722"/>
  <pageSetup paperSize="9" scale="70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sheetPr codeName="Arkusz10"/>
  <dimension ref="A1:L81"/>
  <sheetViews>
    <sheetView zoomScale="80" zoomScaleNormal="80" workbookViewId="0">
      <selection activeCell="K26" sqref="K26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99" customWidth="1"/>
    <col min="6" max="6" width="7.42578125" customWidth="1"/>
    <col min="7" max="7" width="17.28515625" customWidth="1"/>
    <col min="8" max="8" width="19" customWidth="1"/>
    <col min="9" max="9" width="13.28515625" customWidth="1"/>
    <col min="10" max="10" width="13.5703125" customWidth="1"/>
    <col min="11" max="11" width="5.5703125" customWidth="1"/>
    <col min="12" max="12" width="11.7109375" customWidth="1"/>
  </cols>
  <sheetData>
    <row r="1" spans="2:12">
      <c r="B1" s="1"/>
      <c r="C1" s="1"/>
      <c r="D1" s="2"/>
      <c r="E1" s="2"/>
    </row>
    <row r="2" spans="2:12" ht="15.75">
      <c r="B2" s="333" t="s">
        <v>0</v>
      </c>
      <c r="C2" s="333"/>
      <c r="D2" s="333"/>
      <c r="E2" s="333"/>
      <c r="H2" s="188"/>
      <c r="I2" s="188"/>
      <c r="J2" s="190"/>
      <c r="L2" s="78"/>
    </row>
    <row r="3" spans="2:12" ht="15.75">
      <c r="B3" s="333" t="s">
        <v>263</v>
      </c>
      <c r="C3" s="333"/>
      <c r="D3" s="333"/>
      <c r="E3" s="333"/>
      <c r="H3" s="188"/>
      <c r="I3" s="188"/>
      <c r="J3" s="190"/>
    </row>
    <row r="4" spans="2:12" ht="15">
      <c r="B4" s="105"/>
      <c r="C4" s="105"/>
      <c r="D4" s="105"/>
      <c r="E4" s="105"/>
      <c r="H4" s="187"/>
      <c r="I4" s="187"/>
      <c r="J4" s="190"/>
    </row>
    <row r="5" spans="2:12" ht="21" customHeight="1">
      <c r="B5" s="334" t="s">
        <v>1</v>
      </c>
      <c r="C5" s="334"/>
      <c r="D5" s="334"/>
      <c r="E5" s="334"/>
    </row>
    <row r="6" spans="2:12" ht="14.25">
      <c r="B6" s="335" t="s">
        <v>90</v>
      </c>
      <c r="C6" s="335"/>
      <c r="D6" s="335"/>
      <c r="E6" s="335"/>
    </row>
    <row r="7" spans="2:12" ht="14.25">
      <c r="B7" s="109"/>
      <c r="C7" s="109"/>
      <c r="D7" s="109"/>
      <c r="E7" s="109"/>
    </row>
    <row r="8" spans="2:12" ht="13.5">
      <c r="B8" s="337" t="s">
        <v>18</v>
      </c>
      <c r="C8" s="339"/>
      <c r="D8" s="339"/>
      <c r="E8" s="339"/>
    </row>
    <row r="9" spans="2:12" ht="16.5" thickBot="1">
      <c r="B9" s="336" t="s">
        <v>209</v>
      </c>
      <c r="C9" s="336"/>
      <c r="D9" s="336"/>
      <c r="E9" s="336"/>
    </row>
    <row r="10" spans="2:12" ht="13.5" thickBot="1">
      <c r="B10" s="106"/>
      <c r="C10" s="87" t="s">
        <v>2</v>
      </c>
      <c r="D10" s="75" t="s">
        <v>246</v>
      </c>
      <c r="E10" s="30" t="s">
        <v>262</v>
      </c>
      <c r="G10" s="78"/>
    </row>
    <row r="11" spans="2:12">
      <c r="B11" s="110" t="s">
        <v>3</v>
      </c>
      <c r="C11" s="151" t="s">
        <v>215</v>
      </c>
      <c r="D11" s="74">
        <v>16732776.200000001</v>
      </c>
      <c r="E11" s="9">
        <f>E12+E13+E14</f>
        <v>18168207.280000001</v>
      </c>
    </row>
    <row r="12" spans="2:12">
      <c r="B12" s="129" t="s">
        <v>4</v>
      </c>
      <c r="C12" s="6" t="s">
        <v>5</v>
      </c>
      <c r="D12" s="89">
        <v>16682496.590000002</v>
      </c>
      <c r="E12" s="100">
        <f>17884011.68+303264.85-93186.7</f>
        <v>18094089.830000002</v>
      </c>
    </row>
    <row r="13" spans="2:12">
      <c r="B13" s="129" t="s">
        <v>6</v>
      </c>
      <c r="C13" s="72" t="s">
        <v>7</v>
      </c>
      <c r="D13" s="89">
        <v>19.36</v>
      </c>
      <c r="E13" s="100"/>
    </row>
    <row r="14" spans="2:12">
      <c r="B14" s="129" t="s">
        <v>8</v>
      </c>
      <c r="C14" s="72" t="s">
        <v>10</v>
      </c>
      <c r="D14" s="89">
        <v>50260.25</v>
      </c>
      <c r="E14" s="100">
        <f>E15</f>
        <v>74117.45</v>
      </c>
    </row>
    <row r="15" spans="2:12">
      <c r="B15" s="129" t="s">
        <v>212</v>
      </c>
      <c r="C15" s="72" t="s">
        <v>11</v>
      </c>
      <c r="D15" s="89">
        <v>50260.25</v>
      </c>
      <c r="E15" s="100">
        <v>74117.45</v>
      </c>
    </row>
    <row r="16" spans="2:12">
      <c r="B16" s="130" t="s">
        <v>213</v>
      </c>
      <c r="C16" s="111" t="s">
        <v>12</v>
      </c>
      <c r="D16" s="90"/>
      <c r="E16" s="101"/>
    </row>
    <row r="17" spans="2:10">
      <c r="B17" s="10" t="s">
        <v>13</v>
      </c>
      <c r="C17" s="12" t="s">
        <v>65</v>
      </c>
      <c r="D17" s="152">
        <v>45292.72</v>
      </c>
      <c r="E17" s="113">
        <f>SUM(E18:E19)</f>
        <v>41023.199999999997</v>
      </c>
    </row>
    <row r="18" spans="2:10">
      <c r="B18" s="129" t="s">
        <v>4</v>
      </c>
      <c r="C18" s="6" t="s">
        <v>11</v>
      </c>
      <c r="D18" s="89">
        <v>45292.72</v>
      </c>
      <c r="E18" s="101">
        <v>41023.199999999997</v>
      </c>
    </row>
    <row r="19" spans="2:10" ht="13.5" customHeight="1">
      <c r="B19" s="129" t="s">
        <v>6</v>
      </c>
      <c r="C19" s="72" t="s">
        <v>214</v>
      </c>
      <c r="D19" s="89"/>
      <c r="E19" s="100"/>
    </row>
    <row r="20" spans="2:10" ht="13.5" thickBot="1">
      <c r="B20" s="131" t="s">
        <v>8</v>
      </c>
      <c r="C20" s="73" t="s">
        <v>14</v>
      </c>
      <c r="D20" s="91"/>
      <c r="E20" s="102"/>
    </row>
    <row r="21" spans="2:10" ht="13.5" thickBot="1">
      <c r="B21" s="343" t="s">
        <v>216</v>
      </c>
      <c r="C21" s="344"/>
      <c r="D21" s="92">
        <f>D11-D17</f>
        <v>16687483.48</v>
      </c>
      <c r="E21" s="173">
        <f>E11-E17</f>
        <v>18127184.080000002</v>
      </c>
      <c r="F21" s="88"/>
      <c r="G21" s="88"/>
      <c r="H21" s="197"/>
      <c r="J21" s="71"/>
    </row>
    <row r="22" spans="2:10">
      <c r="B22" s="3"/>
      <c r="C22" s="7"/>
      <c r="D22" s="8"/>
      <c r="E22" s="8"/>
      <c r="G22" s="78"/>
    </row>
    <row r="23" spans="2:10" ht="15.75">
      <c r="B23" s="337"/>
      <c r="C23" s="345"/>
      <c r="D23" s="345"/>
      <c r="E23" s="345"/>
      <c r="G23" s="78"/>
    </row>
    <row r="24" spans="2:10" ht="18" customHeight="1" thickBot="1">
      <c r="B24" s="336" t="s">
        <v>211</v>
      </c>
      <c r="C24" s="346"/>
      <c r="D24" s="346"/>
      <c r="E24" s="346"/>
    </row>
    <row r="25" spans="2:10" ht="13.5" thickBot="1">
      <c r="B25" s="106"/>
      <c r="C25" s="5" t="s">
        <v>2</v>
      </c>
      <c r="D25" s="75" t="s">
        <v>264</v>
      </c>
      <c r="E25" s="30" t="s">
        <v>262</v>
      </c>
    </row>
    <row r="26" spans="2:10">
      <c r="B26" s="116" t="s">
        <v>15</v>
      </c>
      <c r="C26" s="117" t="s">
        <v>16</v>
      </c>
      <c r="D26" s="263">
        <v>16441778.170000002</v>
      </c>
      <c r="E26" s="118">
        <f>D21</f>
        <v>16687483.48</v>
      </c>
      <c r="G26" s="83"/>
    </row>
    <row r="27" spans="2:10">
      <c r="B27" s="10" t="s">
        <v>17</v>
      </c>
      <c r="C27" s="11" t="s">
        <v>217</v>
      </c>
      <c r="D27" s="264">
        <v>-39669.350000000093</v>
      </c>
      <c r="E27" s="172">
        <f>E28-E32</f>
        <v>-476451</v>
      </c>
      <c r="F27" s="78"/>
      <c r="G27" s="83"/>
      <c r="H27" s="78"/>
      <c r="I27" s="83"/>
      <c r="J27" s="83"/>
    </row>
    <row r="28" spans="2:10">
      <c r="B28" s="10" t="s">
        <v>18</v>
      </c>
      <c r="C28" s="11" t="s">
        <v>19</v>
      </c>
      <c r="D28" s="264">
        <v>2322397.0099999998</v>
      </c>
      <c r="E28" s="80">
        <f>SUM(E29:E31)</f>
        <v>2429056.2999999998</v>
      </c>
      <c r="F28" s="78"/>
      <c r="G28" s="78"/>
      <c r="H28" s="78"/>
      <c r="I28" s="83"/>
      <c r="J28" s="83"/>
    </row>
    <row r="29" spans="2:10">
      <c r="B29" s="127" t="s">
        <v>4</v>
      </c>
      <c r="C29" s="6" t="s">
        <v>20</v>
      </c>
      <c r="D29" s="265">
        <v>2040182.65</v>
      </c>
      <c r="E29" s="103">
        <v>1853185.75</v>
      </c>
      <c r="F29" s="78"/>
      <c r="G29" s="78"/>
      <c r="H29" s="78"/>
      <c r="I29" s="83"/>
      <c r="J29" s="83"/>
    </row>
    <row r="30" spans="2:10">
      <c r="B30" s="127" t="s">
        <v>6</v>
      </c>
      <c r="C30" s="6" t="s">
        <v>21</v>
      </c>
      <c r="D30" s="265"/>
      <c r="E30" s="103"/>
      <c r="F30" s="78"/>
      <c r="G30" s="78"/>
      <c r="H30" s="78"/>
      <c r="I30" s="83"/>
      <c r="J30" s="83"/>
    </row>
    <row r="31" spans="2:10">
      <c r="B31" s="127" t="s">
        <v>8</v>
      </c>
      <c r="C31" s="6" t="s">
        <v>22</v>
      </c>
      <c r="D31" s="265">
        <v>282214.36</v>
      </c>
      <c r="E31" s="103">
        <v>575870.55000000005</v>
      </c>
      <c r="F31" s="78"/>
      <c r="G31" s="78"/>
      <c r="H31" s="78"/>
      <c r="I31" s="83"/>
      <c r="J31" s="83"/>
    </row>
    <row r="32" spans="2:10">
      <c r="B32" s="112" t="s">
        <v>23</v>
      </c>
      <c r="C32" s="12" t="s">
        <v>24</v>
      </c>
      <c r="D32" s="264">
        <v>2362066.36</v>
      </c>
      <c r="E32" s="80">
        <f>SUM(E33:E39)</f>
        <v>2905507.3</v>
      </c>
      <c r="F32" s="78"/>
      <c r="G32" s="83"/>
      <c r="H32" s="78"/>
      <c r="I32" s="83"/>
      <c r="J32" s="83"/>
    </row>
    <row r="33" spans="2:10">
      <c r="B33" s="127" t="s">
        <v>4</v>
      </c>
      <c r="C33" s="6" t="s">
        <v>25</v>
      </c>
      <c r="D33" s="265">
        <v>1308703.7799999998</v>
      </c>
      <c r="E33" s="103">
        <f>1898055.64+29637.25</f>
        <v>1927692.89</v>
      </c>
      <c r="F33" s="78"/>
      <c r="G33" s="78"/>
      <c r="H33" s="78"/>
      <c r="I33" s="83"/>
      <c r="J33" s="83"/>
    </row>
    <row r="34" spans="2:10">
      <c r="B34" s="127" t="s">
        <v>6</v>
      </c>
      <c r="C34" s="6" t="s">
        <v>26</v>
      </c>
      <c r="D34" s="265"/>
      <c r="E34" s="103"/>
      <c r="F34" s="78"/>
      <c r="G34" s="78"/>
      <c r="H34" s="78"/>
      <c r="I34" s="83"/>
      <c r="J34" s="83"/>
    </row>
    <row r="35" spans="2:10">
      <c r="B35" s="127" t="s">
        <v>8</v>
      </c>
      <c r="C35" s="6" t="s">
        <v>27</v>
      </c>
      <c r="D35" s="265">
        <v>316496.62</v>
      </c>
      <c r="E35" s="103">
        <v>277620.49</v>
      </c>
      <c r="F35" s="78"/>
      <c r="G35" s="78"/>
      <c r="H35" s="78"/>
      <c r="I35" s="83"/>
      <c r="J35" s="83"/>
    </row>
    <row r="36" spans="2:10">
      <c r="B36" s="127" t="s">
        <v>9</v>
      </c>
      <c r="C36" s="6" t="s">
        <v>28</v>
      </c>
      <c r="D36" s="265"/>
      <c r="E36" s="103"/>
      <c r="F36" s="78"/>
      <c r="G36" s="78"/>
      <c r="H36" s="78"/>
      <c r="I36" s="83"/>
      <c r="J36" s="83"/>
    </row>
    <row r="37" spans="2:10" ht="25.5">
      <c r="B37" s="127" t="s">
        <v>29</v>
      </c>
      <c r="C37" s="6" t="s">
        <v>30</v>
      </c>
      <c r="D37" s="265"/>
      <c r="E37" s="103"/>
      <c r="F37" s="78"/>
      <c r="G37" s="78"/>
      <c r="H37" s="78"/>
      <c r="I37" s="83"/>
      <c r="J37" s="83"/>
    </row>
    <row r="38" spans="2:10">
      <c r="B38" s="127" t="s">
        <v>31</v>
      </c>
      <c r="C38" s="6" t="s">
        <v>32</v>
      </c>
      <c r="D38" s="265"/>
      <c r="E38" s="103"/>
      <c r="F38" s="78"/>
      <c r="G38" s="78"/>
      <c r="H38" s="78"/>
      <c r="I38" s="83"/>
      <c r="J38" s="83"/>
    </row>
    <row r="39" spans="2:10">
      <c r="B39" s="128" t="s">
        <v>33</v>
      </c>
      <c r="C39" s="13" t="s">
        <v>34</v>
      </c>
      <c r="D39" s="266">
        <v>736865.96</v>
      </c>
      <c r="E39" s="174">
        <v>700193.92</v>
      </c>
      <c r="F39" s="78"/>
      <c r="G39" s="78"/>
      <c r="H39" s="78"/>
      <c r="I39" s="83"/>
      <c r="J39" s="83"/>
    </row>
    <row r="40" spans="2:10" ht="13.5" thickBot="1">
      <c r="B40" s="119" t="s">
        <v>35</v>
      </c>
      <c r="C40" s="120" t="s">
        <v>36</v>
      </c>
      <c r="D40" s="267">
        <v>-822921.18</v>
      </c>
      <c r="E40" s="121">
        <v>1916151.6</v>
      </c>
      <c r="G40" s="83"/>
    </row>
    <row r="41" spans="2:10" ht="13.5" thickBot="1">
      <c r="B41" s="122" t="s">
        <v>37</v>
      </c>
      <c r="C41" s="123" t="s">
        <v>38</v>
      </c>
      <c r="D41" s="268">
        <v>15579187.640000002</v>
      </c>
      <c r="E41" s="173">
        <f>E26+E27+E40</f>
        <v>18127184.080000002</v>
      </c>
      <c r="F41" s="88"/>
      <c r="G41" s="83"/>
    </row>
    <row r="42" spans="2:10">
      <c r="B42" s="114"/>
      <c r="C42" s="114"/>
      <c r="D42" s="115"/>
      <c r="E42" s="115"/>
      <c r="F42" s="88"/>
      <c r="G42" s="71"/>
    </row>
    <row r="43" spans="2:10" ht="13.5">
      <c r="B43" s="338" t="s">
        <v>60</v>
      </c>
      <c r="C43" s="339"/>
      <c r="D43" s="339"/>
      <c r="E43" s="339"/>
      <c r="G43" s="78"/>
    </row>
    <row r="44" spans="2:10" ht="17.25" customHeight="1" thickBot="1">
      <c r="B44" s="336" t="s">
        <v>244</v>
      </c>
      <c r="C44" s="340"/>
      <c r="D44" s="340"/>
      <c r="E44" s="340"/>
      <c r="G44" s="78"/>
    </row>
    <row r="45" spans="2:10" ht="13.5" thickBot="1">
      <c r="B45" s="106"/>
      <c r="C45" s="31" t="s">
        <v>39</v>
      </c>
      <c r="D45" s="75" t="s">
        <v>264</v>
      </c>
      <c r="E45" s="30" t="s">
        <v>262</v>
      </c>
      <c r="G45" s="78"/>
    </row>
    <row r="46" spans="2:10">
      <c r="B46" s="14" t="s">
        <v>18</v>
      </c>
      <c r="C46" s="32" t="s">
        <v>218</v>
      </c>
      <c r="D46" s="124"/>
      <c r="E46" s="29"/>
      <c r="G46" s="78"/>
    </row>
    <row r="47" spans="2:10">
      <c r="B47" s="125" t="s">
        <v>4</v>
      </c>
      <c r="C47" s="16" t="s">
        <v>40</v>
      </c>
      <c r="D47" s="269">
        <v>1715620.8659999999</v>
      </c>
      <c r="E47" s="82">
        <v>1612649.2980929622</v>
      </c>
      <c r="G47" s="246"/>
    </row>
    <row r="48" spans="2:10">
      <c r="B48" s="146" t="s">
        <v>6</v>
      </c>
      <c r="C48" s="23" t="s">
        <v>41</v>
      </c>
      <c r="D48" s="270">
        <v>1707899.3884999999</v>
      </c>
      <c r="E48" s="82">
        <v>1570063.0415546973</v>
      </c>
      <c r="G48" s="249"/>
    </row>
    <row r="49" spans="2:7">
      <c r="B49" s="143" t="s">
        <v>23</v>
      </c>
      <c r="C49" s="147" t="s">
        <v>219</v>
      </c>
      <c r="D49" s="271"/>
      <c r="E49" s="148"/>
    </row>
    <row r="50" spans="2:7">
      <c r="B50" s="125" t="s">
        <v>4</v>
      </c>
      <c r="C50" s="16" t="s">
        <v>40</v>
      </c>
      <c r="D50" s="269">
        <v>9.5835732100497797</v>
      </c>
      <c r="E50" s="82">
        <v>10.3478688762236</v>
      </c>
      <c r="G50" s="329"/>
    </row>
    <row r="51" spans="2:7">
      <c r="B51" s="125" t="s">
        <v>6</v>
      </c>
      <c r="C51" s="16" t="s">
        <v>220</v>
      </c>
      <c r="D51" s="275">
        <v>8.7256999999999998</v>
      </c>
      <c r="E51" s="84">
        <v>10.347899999999999</v>
      </c>
      <c r="G51" s="226"/>
    </row>
    <row r="52" spans="2:7" ht="12.75" customHeight="1">
      <c r="B52" s="125" t="s">
        <v>8</v>
      </c>
      <c r="C52" s="16" t="s">
        <v>221</v>
      </c>
      <c r="D52" s="275">
        <v>9.845600000000001</v>
      </c>
      <c r="E52" s="84">
        <v>11.792</v>
      </c>
    </row>
    <row r="53" spans="2:7" ht="13.5" thickBot="1">
      <c r="B53" s="126" t="s">
        <v>9</v>
      </c>
      <c r="C53" s="18" t="s">
        <v>41</v>
      </c>
      <c r="D53" s="273">
        <v>9.1218415703531406</v>
      </c>
      <c r="E53" s="176">
        <v>11.5455135241259</v>
      </c>
    </row>
    <row r="54" spans="2:7">
      <c r="B54" s="132"/>
      <c r="C54" s="133"/>
      <c r="D54" s="134"/>
      <c r="E54" s="134"/>
    </row>
    <row r="55" spans="2:7" ht="13.5">
      <c r="B55" s="338" t="s">
        <v>62</v>
      </c>
      <c r="C55" s="339"/>
      <c r="D55" s="339"/>
      <c r="E55" s="339"/>
    </row>
    <row r="56" spans="2:7" ht="15.75" customHeight="1" thickBot="1">
      <c r="B56" s="336" t="s">
        <v>222</v>
      </c>
      <c r="C56" s="340"/>
      <c r="D56" s="340"/>
      <c r="E56" s="340"/>
    </row>
    <row r="57" spans="2:7" ht="23.25" thickBot="1">
      <c r="B57" s="331" t="s">
        <v>42</v>
      </c>
      <c r="C57" s="332"/>
      <c r="D57" s="19" t="s">
        <v>245</v>
      </c>
      <c r="E57" s="20" t="s">
        <v>223</v>
      </c>
    </row>
    <row r="58" spans="2:7">
      <c r="B58" s="21" t="s">
        <v>18</v>
      </c>
      <c r="C58" s="149" t="s">
        <v>43</v>
      </c>
      <c r="D58" s="150">
        <f>SUM(D59:D70)</f>
        <v>18094089.830000002</v>
      </c>
      <c r="E58" s="33">
        <f>D58/E21</f>
        <v>0.99817433033978431</v>
      </c>
    </row>
    <row r="59" spans="2:7" ht="25.5">
      <c r="B59" s="22" t="s">
        <v>4</v>
      </c>
      <c r="C59" s="23" t="s">
        <v>44</v>
      </c>
      <c r="D59" s="95">
        <v>0</v>
      </c>
      <c r="E59" s="96">
        <v>0</v>
      </c>
    </row>
    <row r="60" spans="2:7" ht="24" customHeight="1">
      <c r="B60" s="15" t="s">
        <v>6</v>
      </c>
      <c r="C60" s="16" t="s">
        <v>45</v>
      </c>
      <c r="D60" s="93">
        <v>0</v>
      </c>
      <c r="E60" s="94">
        <v>0</v>
      </c>
    </row>
    <row r="61" spans="2:7">
      <c r="B61" s="15" t="s">
        <v>8</v>
      </c>
      <c r="C61" s="16" t="s">
        <v>46</v>
      </c>
      <c r="D61" s="93">
        <v>0</v>
      </c>
      <c r="E61" s="94">
        <v>0</v>
      </c>
    </row>
    <row r="62" spans="2:7">
      <c r="B62" s="15" t="s">
        <v>9</v>
      </c>
      <c r="C62" s="16" t="s">
        <v>47</v>
      </c>
      <c r="D62" s="93">
        <v>0</v>
      </c>
      <c r="E62" s="94">
        <v>0</v>
      </c>
    </row>
    <row r="63" spans="2:7">
      <c r="B63" s="15" t="s">
        <v>29</v>
      </c>
      <c r="C63" s="16" t="s">
        <v>48</v>
      </c>
      <c r="D63" s="93">
        <v>0</v>
      </c>
      <c r="E63" s="94">
        <v>0</v>
      </c>
    </row>
    <row r="64" spans="2:7">
      <c r="B64" s="22" t="s">
        <v>31</v>
      </c>
      <c r="C64" s="23" t="s">
        <v>49</v>
      </c>
      <c r="D64" s="95">
        <f>17884011.68-93186.7</f>
        <v>17790824.98</v>
      </c>
      <c r="E64" s="96">
        <f>D64/E21</f>
        <v>0.98144449250829247</v>
      </c>
    </row>
    <row r="65" spans="2:5">
      <c r="B65" s="22" t="s">
        <v>33</v>
      </c>
      <c r="C65" s="23" t="s">
        <v>224</v>
      </c>
      <c r="D65" s="95">
        <v>0</v>
      </c>
      <c r="E65" s="96">
        <v>0</v>
      </c>
    </row>
    <row r="66" spans="2:5">
      <c r="B66" s="22" t="s">
        <v>50</v>
      </c>
      <c r="C66" s="23" t="s">
        <v>51</v>
      </c>
      <c r="D66" s="95">
        <v>0</v>
      </c>
      <c r="E66" s="96">
        <v>0</v>
      </c>
    </row>
    <row r="67" spans="2:5">
      <c r="B67" s="15" t="s">
        <v>52</v>
      </c>
      <c r="C67" s="16" t="s">
        <v>53</v>
      </c>
      <c r="D67" s="93">
        <v>0</v>
      </c>
      <c r="E67" s="94">
        <v>0</v>
      </c>
    </row>
    <row r="68" spans="2:5">
      <c r="B68" s="15" t="s">
        <v>54</v>
      </c>
      <c r="C68" s="16" t="s">
        <v>55</v>
      </c>
      <c r="D68" s="93">
        <v>0</v>
      </c>
      <c r="E68" s="94">
        <v>0</v>
      </c>
    </row>
    <row r="69" spans="2:5">
      <c r="B69" s="15" t="s">
        <v>56</v>
      </c>
      <c r="C69" s="16" t="s">
        <v>57</v>
      </c>
      <c r="D69" s="93">
        <v>303264.84999999998</v>
      </c>
      <c r="E69" s="94">
        <f>D69/E21</f>
        <v>1.6729837831491803E-2</v>
      </c>
    </row>
    <row r="70" spans="2:5">
      <c r="B70" s="135" t="s">
        <v>58</v>
      </c>
      <c r="C70" s="136" t="s">
        <v>59</v>
      </c>
      <c r="D70" s="137">
        <v>0</v>
      </c>
      <c r="E70" s="138">
        <v>0</v>
      </c>
    </row>
    <row r="71" spans="2:5">
      <c r="B71" s="143" t="s">
        <v>23</v>
      </c>
      <c r="C71" s="144" t="s">
        <v>61</v>
      </c>
      <c r="D71" s="145">
        <f>E13</f>
        <v>0</v>
      </c>
      <c r="E71" s="70">
        <v>0</v>
      </c>
    </row>
    <row r="72" spans="2:5">
      <c r="B72" s="139" t="s">
        <v>60</v>
      </c>
      <c r="C72" s="140" t="s">
        <v>63</v>
      </c>
      <c r="D72" s="141">
        <f>E14</f>
        <v>74117.45</v>
      </c>
      <c r="E72" s="142">
        <f>D72/E21</f>
        <v>4.0887459228581956E-3</v>
      </c>
    </row>
    <row r="73" spans="2:5">
      <c r="B73" s="24" t="s">
        <v>62</v>
      </c>
      <c r="C73" s="25" t="s">
        <v>65</v>
      </c>
      <c r="D73" s="26">
        <f>E17</f>
        <v>41023.199999999997</v>
      </c>
      <c r="E73" s="27">
        <f>D73/E21</f>
        <v>2.2630762626425533E-3</v>
      </c>
    </row>
    <row r="74" spans="2:5">
      <c r="B74" s="143" t="s">
        <v>64</v>
      </c>
      <c r="C74" s="144" t="s">
        <v>66</v>
      </c>
      <c r="D74" s="145">
        <f>D58+D71+D72-D73</f>
        <v>18127184.080000002</v>
      </c>
      <c r="E74" s="70">
        <f>E58+E72-E73</f>
        <v>1</v>
      </c>
    </row>
    <row r="75" spans="2:5">
      <c r="B75" s="15" t="s">
        <v>4</v>
      </c>
      <c r="C75" s="16" t="s">
        <v>67</v>
      </c>
      <c r="D75" s="93">
        <f>D74</f>
        <v>18127184.080000002</v>
      </c>
      <c r="E75" s="94">
        <f>E74</f>
        <v>1</v>
      </c>
    </row>
    <row r="76" spans="2:5">
      <c r="B76" s="15" t="s">
        <v>6</v>
      </c>
      <c r="C76" s="16" t="s">
        <v>225</v>
      </c>
      <c r="D76" s="93">
        <v>0</v>
      </c>
      <c r="E76" s="94">
        <v>0</v>
      </c>
    </row>
    <row r="77" spans="2:5" ht="13.5" thickBot="1">
      <c r="B77" s="17" t="s">
        <v>8</v>
      </c>
      <c r="C77" s="18" t="s">
        <v>226</v>
      </c>
      <c r="D77" s="97">
        <v>0</v>
      </c>
      <c r="E77" s="98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honeticPr fontId="7" type="noConversion"/>
  <pageMargins left="0.55118110236220474" right="0.74803149606299213" top="0.51181102362204722" bottom="0.47244094488188981" header="0.51181102362204722" footer="0.51181102362204722"/>
  <pageSetup paperSize="9" scale="70" orientation="portrait" r:id="rId1"/>
  <headerFooter alignWithMargins="0"/>
</worksheet>
</file>

<file path=xl/worksheets/sheet100.xml><?xml version="1.0" encoding="utf-8"?>
<worksheet xmlns="http://schemas.openxmlformats.org/spreadsheetml/2006/main" xmlns:r="http://schemas.openxmlformats.org/officeDocument/2006/relationships">
  <sheetPr codeName="Arkusz100"/>
  <dimension ref="A1:L81"/>
  <sheetViews>
    <sheetView zoomScale="80" zoomScaleNormal="80" workbookViewId="0">
      <selection activeCell="K2" sqref="K2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99" customWidth="1"/>
    <col min="6" max="6" width="7.42578125" customWidth="1"/>
    <col min="7" max="7" width="17.28515625" customWidth="1"/>
    <col min="8" max="8" width="19" customWidth="1"/>
    <col min="9" max="9" width="13.28515625" customWidth="1"/>
    <col min="10" max="10" width="13.5703125" customWidth="1"/>
  </cols>
  <sheetData>
    <row r="1" spans="2:12">
      <c r="B1" s="1"/>
      <c r="C1" s="1"/>
      <c r="D1" s="2"/>
      <c r="E1" s="2"/>
    </row>
    <row r="2" spans="2:12" ht="15.75">
      <c r="B2" s="333" t="s">
        <v>0</v>
      </c>
      <c r="C2" s="333"/>
      <c r="D2" s="333"/>
      <c r="E2" s="333"/>
      <c r="H2" s="188"/>
      <c r="I2" s="188"/>
      <c r="J2" s="190"/>
      <c r="L2" s="78"/>
    </row>
    <row r="3" spans="2:12" ht="15.75">
      <c r="B3" s="333" t="s">
        <v>263</v>
      </c>
      <c r="C3" s="333"/>
      <c r="D3" s="333"/>
      <c r="E3" s="333"/>
      <c r="H3" s="188"/>
      <c r="I3" s="188"/>
      <c r="J3" s="190"/>
    </row>
    <row r="4" spans="2:12" ht="15">
      <c r="B4" s="171"/>
      <c r="C4" s="171"/>
      <c r="D4" s="171"/>
      <c r="E4" s="171"/>
      <c r="H4" s="187"/>
      <c r="I4" s="187"/>
      <c r="J4" s="190"/>
    </row>
    <row r="5" spans="2:12" ht="14.25">
      <c r="B5" s="334" t="s">
        <v>1</v>
      </c>
      <c r="C5" s="334"/>
      <c r="D5" s="334"/>
      <c r="E5" s="334"/>
    </row>
    <row r="6" spans="2:12" ht="14.25">
      <c r="B6" s="335" t="s">
        <v>270</v>
      </c>
      <c r="C6" s="335"/>
      <c r="D6" s="335"/>
      <c r="E6" s="335"/>
    </row>
    <row r="7" spans="2:12" ht="14.25">
      <c r="B7" s="258"/>
      <c r="C7" s="258"/>
      <c r="D7" s="258"/>
      <c r="E7" s="258"/>
    </row>
    <row r="8" spans="2:12" ht="13.5">
      <c r="B8" s="337" t="s">
        <v>18</v>
      </c>
      <c r="C8" s="339"/>
      <c r="D8" s="339"/>
      <c r="E8" s="339"/>
    </row>
    <row r="9" spans="2:12" ht="16.5" thickBot="1">
      <c r="B9" s="336" t="s">
        <v>209</v>
      </c>
      <c r="C9" s="336"/>
      <c r="D9" s="336"/>
      <c r="E9" s="336"/>
    </row>
    <row r="10" spans="2:12" ht="13.5" thickBot="1">
      <c r="B10" s="259"/>
      <c r="C10" s="87" t="s">
        <v>2</v>
      </c>
      <c r="D10" s="75" t="s">
        <v>246</v>
      </c>
      <c r="E10" s="30" t="s">
        <v>262</v>
      </c>
    </row>
    <row r="11" spans="2:12">
      <c r="B11" s="110" t="s">
        <v>3</v>
      </c>
      <c r="C11" s="151" t="s">
        <v>215</v>
      </c>
      <c r="D11" s="74"/>
      <c r="E11" s="9">
        <f>E12</f>
        <v>57724.81</v>
      </c>
    </row>
    <row r="12" spans="2:12">
      <c r="B12" s="129" t="s">
        <v>4</v>
      </c>
      <c r="C12" s="6" t="s">
        <v>5</v>
      </c>
      <c r="D12" s="89"/>
      <c r="E12" s="100">
        <v>57724.81</v>
      </c>
    </row>
    <row r="13" spans="2:12">
      <c r="B13" s="129" t="s">
        <v>6</v>
      </c>
      <c r="C13" s="72" t="s">
        <v>7</v>
      </c>
      <c r="D13" s="89"/>
      <c r="E13" s="100"/>
    </row>
    <row r="14" spans="2:12">
      <c r="B14" s="129" t="s">
        <v>8</v>
      </c>
      <c r="C14" s="72" t="s">
        <v>10</v>
      </c>
      <c r="D14" s="89"/>
      <c r="E14" s="100"/>
      <c r="G14" s="71"/>
    </row>
    <row r="15" spans="2:12">
      <c r="B15" s="129" t="s">
        <v>212</v>
      </c>
      <c r="C15" s="72" t="s">
        <v>11</v>
      </c>
      <c r="D15" s="89"/>
      <c r="E15" s="100"/>
    </row>
    <row r="16" spans="2:12">
      <c r="B16" s="130" t="s">
        <v>213</v>
      </c>
      <c r="C16" s="111" t="s">
        <v>12</v>
      </c>
      <c r="D16" s="90"/>
      <c r="E16" s="101"/>
    </row>
    <row r="17" spans="2:10">
      <c r="B17" s="10" t="s">
        <v>13</v>
      </c>
      <c r="C17" s="12" t="s">
        <v>65</v>
      </c>
      <c r="D17" s="152"/>
      <c r="E17" s="113"/>
    </row>
    <row r="18" spans="2:10">
      <c r="B18" s="129" t="s">
        <v>4</v>
      </c>
      <c r="C18" s="6" t="s">
        <v>11</v>
      </c>
      <c r="D18" s="89"/>
      <c r="E18" s="101"/>
    </row>
    <row r="19" spans="2:10" ht="13.5" customHeight="1">
      <c r="B19" s="129" t="s">
        <v>6</v>
      </c>
      <c r="C19" s="72" t="s">
        <v>214</v>
      </c>
      <c r="D19" s="89"/>
      <c r="E19" s="100"/>
    </row>
    <row r="20" spans="2:10" ht="13.5" thickBot="1">
      <c r="B20" s="131" t="s">
        <v>8</v>
      </c>
      <c r="C20" s="73" t="s">
        <v>14</v>
      </c>
      <c r="D20" s="91"/>
      <c r="E20" s="102"/>
    </row>
    <row r="21" spans="2:10" ht="13.5" thickBot="1">
      <c r="B21" s="343" t="s">
        <v>216</v>
      </c>
      <c r="C21" s="344"/>
      <c r="D21" s="92"/>
      <c r="E21" s="173">
        <f>E11</f>
        <v>57724.81</v>
      </c>
      <c r="F21" s="88"/>
      <c r="G21" s="88"/>
      <c r="H21" s="197"/>
      <c r="J21" s="71"/>
    </row>
    <row r="22" spans="2:10">
      <c r="B22" s="3"/>
      <c r="C22" s="7"/>
      <c r="D22" s="8"/>
      <c r="E22" s="8"/>
      <c r="G22" s="78"/>
    </row>
    <row r="23" spans="2:10" ht="13.5">
      <c r="B23" s="337" t="s">
        <v>210</v>
      </c>
      <c r="C23" s="345"/>
      <c r="D23" s="345"/>
      <c r="E23" s="345"/>
      <c r="G23" s="78"/>
    </row>
    <row r="24" spans="2:10" ht="15.75" customHeight="1" thickBot="1">
      <c r="B24" s="336" t="s">
        <v>211</v>
      </c>
      <c r="C24" s="346"/>
      <c r="D24" s="346"/>
      <c r="E24" s="346"/>
    </row>
    <row r="25" spans="2:10" ht="13.5" thickBot="1">
      <c r="B25" s="259"/>
      <c r="C25" s="5" t="s">
        <v>2</v>
      </c>
      <c r="D25" s="75" t="s">
        <v>264</v>
      </c>
      <c r="E25" s="30" t="s">
        <v>262</v>
      </c>
    </row>
    <row r="26" spans="2:10">
      <c r="B26" s="116" t="s">
        <v>15</v>
      </c>
      <c r="C26" s="117" t="s">
        <v>16</v>
      </c>
      <c r="D26" s="263"/>
      <c r="E26" s="118">
        <f>D21</f>
        <v>0</v>
      </c>
      <c r="G26" s="83"/>
    </row>
    <row r="27" spans="2:10">
      <c r="B27" s="10" t="s">
        <v>17</v>
      </c>
      <c r="C27" s="11" t="s">
        <v>217</v>
      </c>
      <c r="D27" s="264"/>
      <c r="E27" s="172">
        <f>E28-E32</f>
        <v>57509.689999999995</v>
      </c>
      <c r="F27" s="78"/>
      <c r="G27" s="83"/>
      <c r="H27" s="78"/>
      <c r="I27" s="78"/>
      <c r="J27" s="83"/>
    </row>
    <row r="28" spans="2:10">
      <c r="B28" s="10" t="s">
        <v>18</v>
      </c>
      <c r="C28" s="11" t="s">
        <v>19</v>
      </c>
      <c r="D28" s="264"/>
      <c r="E28" s="80">
        <f>SUM(E29:E31)</f>
        <v>84641.29</v>
      </c>
      <c r="F28" s="78"/>
      <c r="G28" s="78"/>
      <c r="H28" s="78"/>
      <c r="I28" s="78"/>
      <c r="J28" s="83"/>
    </row>
    <row r="29" spans="2:10">
      <c r="B29" s="127" t="s">
        <v>4</v>
      </c>
      <c r="C29" s="6" t="s">
        <v>20</v>
      </c>
      <c r="D29" s="265"/>
      <c r="E29" s="103"/>
      <c r="F29" s="78"/>
      <c r="G29" s="78"/>
      <c r="H29" s="78"/>
      <c r="I29" s="78"/>
      <c r="J29" s="83"/>
    </row>
    <row r="30" spans="2:10">
      <c r="B30" s="127" t="s">
        <v>6</v>
      </c>
      <c r="C30" s="6" t="s">
        <v>21</v>
      </c>
      <c r="D30" s="265"/>
      <c r="E30" s="103"/>
      <c r="F30" s="78"/>
      <c r="G30" s="78"/>
      <c r="H30" s="78"/>
      <c r="I30" s="78"/>
      <c r="J30" s="83"/>
    </row>
    <row r="31" spans="2:10">
      <c r="B31" s="127" t="s">
        <v>8</v>
      </c>
      <c r="C31" s="6" t="s">
        <v>22</v>
      </c>
      <c r="D31" s="265"/>
      <c r="E31" s="103">
        <v>84641.29</v>
      </c>
      <c r="F31" s="78"/>
      <c r="G31" s="78"/>
      <c r="H31" s="78"/>
      <c r="I31" s="78"/>
      <c r="J31" s="83"/>
    </row>
    <row r="32" spans="2:10">
      <c r="B32" s="112" t="s">
        <v>23</v>
      </c>
      <c r="C32" s="12" t="s">
        <v>24</v>
      </c>
      <c r="D32" s="264"/>
      <c r="E32" s="80">
        <f>SUM(E33:E39)</f>
        <v>27131.599999999999</v>
      </c>
      <c r="F32" s="78"/>
      <c r="G32" s="83"/>
      <c r="H32" s="78"/>
      <c r="I32" s="78"/>
      <c r="J32" s="83"/>
    </row>
    <row r="33" spans="2:10">
      <c r="B33" s="127" t="s">
        <v>4</v>
      </c>
      <c r="C33" s="6" t="s">
        <v>25</v>
      </c>
      <c r="D33" s="265"/>
      <c r="E33" s="103">
        <v>26983.7</v>
      </c>
      <c r="F33" s="78"/>
      <c r="G33" s="78"/>
      <c r="H33" s="78"/>
      <c r="I33" s="78"/>
      <c r="J33" s="83"/>
    </row>
    <row r="34" spans="2:10">
      <c r="B34" s="127" t="s">
        <v>6</v>
      </c>
      <c r="C34" s="6" t="s">
        <v>26</v>
      </c>
      <c r="D34" s="265"/>
      <c r="E34" s="103"/>
      <c r="F34" s="78"/>
      <c r="G34" s="78"/>
      <c r="H34" s="78"/>
      <c r="I34" s="78"/>
      <c r="J34" s="83"/>
    </row>
    <row r="35" spans="2:10">
      <c r="B35" s="127" t="s">
        <v>8</v>
      </c>
      <c r="C35" s="6" t="s">
        <v>27</v>
      </c>
      <c r="D35" s="265"/>
      <c r="E35" s="103">
        <v>6.62</v>
      </c>
      <c r="F35" s="78"/>
      <c r="G35" s="78"/>
      <c r="H35" s="78"/>
      <c r="I35" s="78"/>
      <c r="J35" s="83"/>
    </row>
    <row r="36" spans="2:10">
      <c r="B36" s="127" t="s">
        <v>9</v>
      </c>
      <c r="C36" s="6" t="s">
        <v>28</v>
      </c>
      <c r="D36" s="265"/>
      <c r="E36" s="103"/>
      <c r="F36" s="78"/>
      <c r="G36" s="78"/>
      <c r="H36" s="78"/>
      <c r="I36" s="78"/>
      <c r="J36" s="83"/>
    </row>
    <row r="37" spans="2:10" ht="25.5">
      <c r="B37" s="127" t="s">
        <v>29</v>
      </c>
      <c r="C37" s="6" t="s">
        <v>30</v>
      </c>
      <c r="D37" s="265"/>
      <c r="E37" s="103">
        <v>141.28</v>
      </c>
      <c r="F37" s="78"/>
      <c r="G37" s="78"/>
      <c r="H37" s="78"/>
      <c r="I37" s="78"/>
      <c r="J37" s="83"/>
    </row>
    <row r="38" spans="2:10">
      <c r="B38" s="127" t="s">
        <v>31</v>
      </c>
      <c r="C38" s="6" t="s">
        <v>32</v>
      </c>
      <c r="D38" s="265"/>
      <c r="E38" s="103"/>
      <c r="F38" s="78"/>
      <c r="G38" s="78"/>
      <c r="H38" s="78"/>
      <c r="I38" s="78"/>
      <c r="J38" s="83"/>
    </row>
    <row r="39" spans="2:10">
      <c r="B39" s="128" t="s">
        <v>33</v>
      </c>
      <c r="C39" s="13" t="s">
        <v>34</v>
      </c>
      <c r="D39" s="266"/>
      <c r="E39" s="174"/>
      <c r="F39" s="78"/>
      <c r="G39" s="78"/>
      <c r="H39" s="78"/>
      <c r="I39" s="78"/>
      <c r="J39" s="83"/>
    </row>
    <row r="40" spans="2:10" ht="13.5" thickBot="1">
      <c r="B40" s="119" t="s">
        <v>35</v>
      </c>
      <c r="C40" s="120" t="s">
        <v>36</v>
      </c>
      <c r="D40" s="267"/>
      <c r="E40" s="121">
        <v>215.12</v>
      </c>
      <c r="G40" s="83"/>
    </row>
    <row r="41" spans="2:10" ht="13.5" thickBot="1">
      <c r="B41" s="122" t="s">
        <v>37</v>
      </c>
      <c r="C41" s="123" t="s">
        <v>38</v>
      </c>
      <c r="D41" s="268"/>
      <c r="E41" s="173">
        <f>E26+E27+E40</f>
        <v>57724.81</v>
      </c>
      <c r="F41" s="88"/>
      <c r="G41" s="83"/>
    </row>
    <row r="42" spans="2:10">
      <c r="B42" s="114"/>
      <c r="C42" s="114"/>
      <c r="D42" s="115"/>
      <c r="E42" s="115"/>
      <c r="F42" s="88"/>
      <c r="G42" s="71"/>
    </row>
    <row r="43" spans="2:10" ht="13.5">
      <c r="B43" s="338" t="s">
        <v>60</v>
      </c>
      <c r="C43" s="339"/>
      <c r="D43" s="339"/>
      <c r="E43" s="339"/>
      <c r="G43" s="78"/>
    </row>
    <row r="44" spans="2:10" ht="18" customHeight="1" thickBot="1">
      <c r="B44" s="336" t="s">
        <v>244</v>
      </c>
      <c r="C44" s="340"/>
      <c r="D44" s="340"/>
      <c r="E44" s="340"/>
      <c r="G44" s="78"/>
    </row>
    <row r="45" spans="2:10" ht="13.5" thickBot="1">
      <c r="B45" s="259"/>
      <c r="C45" s="31" t="s">
        <v>39</v>
      </c>
      <c r="D45" s="75" t="s">
        <v>264</v>
      </c>
      <c r="E45" s="30" t="s">
        <v>262</v>
      </c>
      <c r="G45" s="78"/>
    </row>
    <row r="46" spans="2:10">
      <c r="B46" s="14" t="s">
        <v>18</v>
      </c>
      <c r="C46" s="32" t="s">
        <v>218</v>
      </c>
      <c r="D46" s="124"/>
      <c r="E46" s="29"/>
      <c r="G46" s="78"/>
    </row>
    <row r="47" spans="2:10">
      <c r="B47" s="125" t="s">
        <v>4</v>
      </c>
      <c r="C47" s="16" t="s">
        <v>40</v>
      </c>
      <c r="D47" s="269"/>
      <c r="E47" s="175"/>
      <c r="G47" s="78"/>
    </row>
    <row r="48" spans="2:10">
      <c r="B48" s="146" t="s">
        <v>6</v>
      </c>
      <c r="C48" s="23" t="s">
        <v>41</v>
      </c>
      <c r="D48" s="270"/>
      <c r="E48" s="175">
        <v>501.99849999999998</v>
      </c>
      <c r="G48" s="78"/>
    </row>
    <row r="49" spans="2:7">
      <c r="B49" s="143" t="s">
        <v>23</v>
      </c>
      <c r="C49" s="147" t="s">
        <v>219</v>
      </c>
      <c r="D49" s="271"/>
      <c r="E49" s="175"/>
    </row>
    <row r="50" spans="2:7">
      <c r="B50" s="125" t="s">
        <v>4</v>
      </c>
      <c r="C50" s="16" t="s">
        <v>40</v>
      </c>
      <c r="D50" s="269"/>
      <c r="E50" s="175"/>
      <c r="G50" s="226"/>
    </row>
    <row r="51" spans="2:7">
      <c r="B51" s="125" t="s">
        <v>6</v>
      </c>
      <c r="C51" s="16" t="s">
        <v>220</v>
      </c>
      <c r="D51" s="272"/>
      <c r="E51" s="175">
        <v>114.07</v>
      </c>
      <c r="G51" s="226"/>
    </row>
    <row r="52" spans="2:7">
      <c r="B52" s="125" t="s">
        <v>8</v>
      </c>
      <c r="C52" s="16" t="s">
        <v>221</v>
      </c>
      <c r="D52" s="272"/>
      <c r="E52" s="84">
        <v>114.99</v>
      </c>
    </row>
    <row r="53" spans="2:7" ht="13.5" thickBot="1">
      <c r="B53" s="126" t="s">
        <v>9</v>
      </c>
      <c r="C53" s="18" t="s">
        <v>41</v>
      </c>
      <c r="D53" s="273"/>
      <c r="E53" s="176">
        <v>114.99</v>
      </c>
    </row>
    <row r="54" spans="2:7">
      <c r="B54" s="132"/>
      <c r="C54" s="133"/>
      <c r="D54" s="134"/>
      <c r="E54" s="134"/>
    </row>
    <row r="55" spans="2:7" ht="13.5">
      <c r="B55" s="338" t="s">
        <v>62</v>
      </c>
      <c r="C55" s="339"/>
      <c r="D55" s="339"/>
      <c r="E55" s="339"/>
    </row>
    <row r="56" spans="2:7" ht="14.25" thickBot="1">
      <c r="B56" s="336" t="s">
        <v>222</v>
      </c>
      <c r="C56" s="340"/>
      <c r="D56" s="340"/>
      <c r="E56" s="340"/>
    </row>
    <row r="57" spans="2:7" ht="23.25" thickBot="1">
      <c r="B57" s="331" t="s">
        <v>42</v>
      </c>
      <c r="C57" s="332"/>
      <c r="D57" s="19" t="s">
        <v>245</v>
      </c>
      <c r="E57" s="20" t="s">
        <v>223</v>
      </c>
    </row>
    <row r="58" spans="2:7">
      <c r="B58" s="21" t="s">
        <v>18</v>
      </c>
      <c r="C58" s="149" t="s">
        <v>43</v>
      </c>
      <c r="D58" s="150">
        <f>D64</f>
        <v>57724.81</v>
      </c>
      <c r="E58" s="33">
        <f>D58/E21</f>
        <v>1</v>
      </c>
    </row>
    <row r="59" spans="2:7" ht="25.5">
      <c r="B59" s="146" t="s">
        <v>4</v>
      </c>
      <c r="C59" s="23" t="s">
        <v>44</v>
      </c>
      <c r="D59" s="95">
        <v>0</v>
      </c>
      <c r="E59" s="96">
        <v>0</v>
      </c>
    </row>
    <row r="60" spans="2:7" ht="25.5">
      <c r="B60" s="125" t="s">
        <v>6</v>
      </c>
      <c r="C60" s="16" t="s">
        <v>45</v>
      </c>
      <c r="D60" s="93">
        <v>0</v>
      </c>
      <c r="E60" s="94">
        <v>0</v>
      </c>
    </row>
    <row r="61" spans="2:7">
      <c r="B61" s="125" t="s">
        <v>8</v>
      </c>
      <c r="C61" s="16" t="s">
        <v>46</v>
      </c>
      <c r="D61" s="93">
        <v>0</v>
      </c>
      <c r="E61" s="94">
        <v>0</v>
      </c>
    </row>
    <row r="62" spans="2:7">
      <c r="B62" s="125" t="s">
        <v>9</v>
      </c>
      <c r="C62" s="16" t="s">
        <v>47</v>
      </c>
      <c r="D62" s="93">
        <v>0</v>
      </c>
      <c r="E62" s="94">
        <v>0</v>
      </c>
    </row>
    <row r="63" spans="2:7">
      <c r="B63" s="125" t="s">
        <v>29</v>
      </c>
      <c r="C63" s="16" t="s">
        <v>48</v>
      </c>
      <c r="D63" s="93">
        <v>0</v>
      </c>
      <c r="E63" s="94">
        <v>0</v>
      </c>
    </row>
    <row r="64" spans="2:7">
      <c r="B64" s="146" t="s">
        <v>31</v>
      </c>
      <c r="C64" s="23" t="s">
        <v>49</v>
      </c>
      <c r="D64" s="95">
        <f>E21</f>
        <v>57724.81</v>
      </c>
      <c r="E64" s="96">
        <f>E58</f>
        <v>1</v>
      </c>
    </row>
    <row r="65" spans="2:5">
      <c r="B65" s="146" t="s">
        <v>33</v>
      </c>
      <c r="C65" s="23" t="s">
        <v>224</v>
      </c>
      <c r="D65" s="95">
        <v>0</v>
      </c>
      <c r="E65" s="96">
        <v>0</v>
      </c>
    </row>
    <row r="66" spans="2:5">
      <c r="B66" s="146" t="s">
        <v>50</v>
      </c>
      <c r="C66" s="23" t="s">
        <v>51</v>
      </c>
      <c r="D66" s="95">
        <v>0</v>
      </c>
      <c r="E66" s="96">
        <v>0</v>
      </c>
    </row>
    <row r="67" spans="2:5">
      <c r="B67" s="125" t="s">
        <v>52</v>
      </c>
      <c r="C67" s="16" t="s">
        <v>53</v>
      </c>
      <c r="D67" s="93">
        <v>0</v>
      </c>
      <c r="E67" s="94">
        <v>0</v>
      </c>
    </row>
    <row r="68" spans="2:5">
      <c r="B68" s="125" t="s">
        <v>54</v>
      </c>
      <c r="C68" s="16" t="s">
        <v>55</v>
      </c>
      <c r="D68" s="93">
        <v>0</v>
      </c>
      <c r="E68" s="94">
        <v>0</v>
      </c>
    </row>
    <row r="69" spans="2:5">
      <c r="B69" s="125" t="s">
        <v>56</v>
      </c>
      <c r="C69" s="16" t="s">
        <v>57</v>
      </c>
      <c r="D69" s="93">
        <v>0</v>
      </c>
      <c r="E69" s="94">
        <v>0</v>
      </c>
    </row>
    <row r="70" spans="2:5">
      <c r="B70" s="153" t="s">
        <v>58</v>
      </c>
      <c r="C70" s="136" t="s">
        <v>59</v>
      </c>
      <c r="D70" s="137">
        <v>0</v>
      </c>
      <c r="E70" s="138">
        <v>0</v>
      </c>
    </row>
    <row r="71" spans="2:5">
      <c r="B71" s="154" t="s">
        <v>23</v>
      </c>
      <c r="C71" s="144" t="s">
        <v>61</v>
      </c>
      <c r="D71" s="145">
        <v>0</v>
      </c>
      <c r="E71" s="70">
        <v>0</v>
      </c>
    </row>
    <row r="72" spans="2:5">
      <c r="B72" s="155" t="s">
        <v>60</v>
      </c>
      <c r="C72" s="140" t="s">
        <v>63</v>
      </c>
      <c r="D72" s="141">
        <f>E14</f>
        <v>0</v>
      </c>
      <c r="E72" s="142">
        <v>0</v>
      </c>
    </row>
    <row r="73" spans="2:5">
      <c r="B73" s="156" t="s">
        <v>62</v>
      </c>
      <c r="C73" s="25" t="s">
        <v>65</v>
      </c>
      <c r="D73" s="26">
        <v>0</v>
      </c>
      <c r="E73" s="27">
        <v>0</v>
      </c>
    </row>
    <row r="74" spans="2:5">
      <c r="B74" s="154" t="s">
        <v>64</v>
      </c>
      <c r="C74" s="144" t="s">
        <v>66</v>
      </c>
      <c r="D74" s="145">
        <f>D58</f>
        <v>57724.81</v>
      </c>
      <c r="E74" s="70">
        <f>E58+E72-E73</f>
        <v>1</v>
      </c>
    </row>
    <row r="75" spans="2:5">
      <c r="B75" s="125" t="s">
        <v>4</v>
      </c>
      <c r="C75" s="16" t="s">
        <v>67</v>
      </c>
      <c r="D75" s="93">
        <f>D74</f>
        <v>57724.81</v>
      </c>
      <c r="E75" s="94">
        <f>E74</f>
        <v>1</v>
      </c>
    </row>
    <row r="76" spans="2:5">
      <c r="B76" s="125" t="s">
        <v>6</v>
      </c>
      <c r="C76" s="16" t="s">
        <v>225</v>
      </c>
      <c r="D76" s="93">
        <v>0</v>
      </c>
      <c r="E76" s="94">
        <v>0</v>
      </c>
    </row>
    <row r="77" spans="2:5" ht="13.5" thickBot="1">
      <c r="B77" s="126" t="s">
        <v>8</v>
      </c>
      <c r="C77" s="18" t="s">
        <v>226</v>
      </c>
      <c r="D77" s="97">
        <v>0</v>
      </c>
      <c r="E77" s="98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6:E56"/>
    <mergeCell ref="B57:C57"/>
    <mergeCell ref="B21:C21"/>
    <mergeCell ref="B23:E23"/>
    <mergeCell ref="B24:E24"/>
    <mergeCell ref="B43:E43"/>
    <mergeCell ref="B44:E44"/>
    <mergeCell ref="B55:E55"/>
    <mergeCell ref="B9:E9"/>
    <mergeCell ref="B2:E2"/>
    <mergeCell ref="B3:E3"/>
    <mergeCell ref="B5:E5"/>
    <mergeCell ref="B6:E6"/>
    <mergeCell ref="B8:E8"/>
  </mergeCells>
  <pageMargins left="0.7" right="0.7" top="0.75" bottom="0.75" header="0.3" footer="0.3"/>
</worksheet>
</file>

<file path=xl/worksheets/sheet101.xml><?xml version="1.0" encoding="utf-8"?>
<worksheet xmlns="http://schemas.openxmlformats.org/spreadsheetml/2006/main" xmlns:r="http://schemas.openxmlformats.org/officeDocument/2006/relationships">
  <sheetPr codeName="Arkusz101"/>
  <dimension ref="A1:L81"/>
  <sheetViews>
    <sheetView zoomScale="80" zoomScaleNormal="80" workbookViewId="0">
      <selection activeCell="K2" sqref="K2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99" customWidth="1"/>
    <col min="6" max="6" width="7.42578125" customWidth="1"/>
    <col min="7" max="7" width="17.28515625" customWidth="1"/>
    <col min="8" max="8" width="19" customWidth="1"/>
    <col min="9" max="9" width="13.28515625" customWidth="1"/>
    <col min="10" max="10" width="13.5703125" customWidth="1"/>
  </cols>
  <sheetData>
    <row r="1" spans="2:12">
      <c r="B1" s="1"/>
      <c r="C1" s="1"/>
      <c r="D1" s="2"/>
      <c r="E1" s="2"/>
    </row>
    <row r="2" spans="2:12" ht="15.75">
      <c r="B2" s="333" t="s">
        <v>0</v>
      </c>
      <c r="C2" s="333"/>
      <c r="D2" s="333"/>
      <c r="E2" s="333"/>
      <c r="H2" s="188"/>
      <c r="I2" s="188"/>
      <c r="J2" s="190"/>
      <c r="L2" s="78"/>
    </row>
    <row r="3" spans="2:12" ht="15.75">
      <c r="B3" s="333" t="s">
        <v>263</v>
      </c>
      <c r="C3" s="333"/>
      <c r="D3" s="333"/>
      <c r="E3" s="333"/>
      <c r="H3" s="188"/>
      <c r="I3" s="188"/>
      <c r="J3" s="190"/>
    </row>
    <row r="4" spans="2:12" ht="15">
      <c r="B4" s="165"/>
      <c r="C4" s="165"/>
      <c r="D4" s="165"/>
      <c r="E4" s="165"/>
      <c r="H4" s="187"/>
      <c r="I4" s="187"/>
      <c r="J4" s="190"/>
    </row>
    <row r="5" spans="2:12" ht="21" customHeight="1">
      <c r="B5" s="334" t="s">
        <v>1</v>
      </c>
      <c r="C5" s="334"/>
      <c r="D5" s="334"/>
      <c r="E5" s="334"/>
    </row>
    <row r="6" spans="2:12" ht="14.25">
      <c r="B6" s="335" t="s">
        <v>124</v>
      </c>
      <c r="C6" s="335"/>
      <c r="D6" s="335"/>
      <c r="E6" s="335"/>
    </row>
    <row r="7" spans="2:12" ht="14.25">
      <c r="B7" s="163"/>
      <c r="C7" s="163"/>
      <c r="D7" s="163"/>
      <c r="E7" s="163"/>
    </row>
    <row r="8" spans="2:12" ht="13.5">
      <c r="B8" s="337" t="s">
        <v>18</v>
      </c>
      <c r="C8" s="339"/>
      <c r="D8" s="339"/>
      <c r="E8" s="339"/>
    </row>
    <row r="9" spans="2:12" ht="16.5" thickBot="1">
      <c r="B9" s="336" t="s">
        <v>209</v>
      </c>
      <c r="C9" s="336"/>
      <c r="D9" s="336"/>
      <c r="E9" s="336"/>
    </row>
    <row r="10" spans="2:12" ht="13.5" thickBot="1">
      <c r="B10" s="164"/>
      <c r="C10" s="87" t="s">
        <v>2</v>
      </c>
      <c r="D10" s="75" t="s">
        <v>246</v>
      </c>
      <c r="E10" s="30" t="s">
        <v>262</v>
      </c>
    </row>
    <row r="11" spans="2:12">
      <c r="B11" s="110" t="s">
        <v>3</v>
      </c>
      <c r="C11" s="151" t="s">
        <v>215</v>
      </c>
      <c r="D11" s="74">
        <v>81196.12</v>
      </c>
      <c r="E11" s="9">
        <f>E12</f>
        <v>83167.41</v>
      </c>
    </row>
    <row r="12" spans="2:12">
      <c r="B12" s="129" t="s">
        <v>4</v>
      </c>
      <c r="C12" s="6" t="s">
        <v>5</v>
      </c>
      <c r="D12" s="89">
        <v>81196.12</v>
      </c>
      <c r="E12" s="100">
        <v>83167.41</v>
      </c>
    </row>
    <row r="13" spans="2:12">
      <c r="B13" s="129" t="s">
        <v>6</v>
      </c>
      <c r="C13" s="72" t="s">
        <v>7</v>
      </c>
      <c r="D13" s="89"/>
      <c r="E13" s="100"/>
    </row>
    <row r="14" spans="2:12">
      <c r="B14" s="129" t="s">
        <v>8</v>
      </c>
      <c r="C14" s="72" t="s">
        <v>10</v>
      </c>
      <c r="D14" s="89"/>
      <c r="E14" s="100"/>
      <c r="G14" s="71"/>
    </row>
    <row r="15" spans="2:12">
      <c r="B15" s="129" t="s">
        <v>212</v>
      </c>
      <c r="C15" s="72" t="s">
        <v>11</v>
      </c>
      <c r="D15" s="89"/>
      <c r="E15" s="100"/>
    </row>
    <row r="16" spans="2:12">
      <c r="B16" s="130" t="s">
        <v>213</v>
      </c>
      <c r="C16" s="111" t="s">
        <v>12</v>
      </c>
      <c r="D16" s="90"/>
      <c r="E16" s="101"/>
    </row>
    <row r="17" spans="2:10">
      <c r="B17" s="10" t="s">
        <v>13</v>
      </c>
      <c r="C17" s="12" t="s">
        <v>65</v>
      </c>
      <c r="D17" s="152"/>
      <c r="E17" s="113"/>
    </row>
    <row r="18" spans="2:10">
      <c r="B18" s="129" t="s">
        <v>4</v>
      </c>
      <c r="C18" s="6" t="s">
        <v>11</v>
      </c>
      <c r="D18" s="89"/>
      <c r="E18" s="101"/>
    </row>
    <row r="19" spans="2:10" ht="13.5" customHeight="1">
      <c r="B19" s="129" t="s">
        <v>6</v>
      </c>
      <c r="C19" s="72" t="s">
        <v>214</v>
      </c>
      <c r="D19" s="89"/>
      <c r="E19" s="100"/>
    </row>
    <row r="20" spans="2:10" ht="13.5" thickBot="1">
      <c r="B20" s="131" t="s">
        <v>8</v>
      </c>
      <c r="C20" s="73" t="s">
        <v>14</v>
      </c>
      <c r="D20" s="91"/>
      <c r="E20" s="102"/>
    </row>
    <row r="21" spans="2:10" ht="13.5" thickBot="1">
      <c r="B21" s="343" t="s">
        <v>216</v>
      </c>
      <c r="C21" s="344"/>
      <c r="D21" s="92">
        <f>D11</f>
        <v>81196.12</v>
      </c>
      <c r="E21" s="173">
        <f>E11</f>
        <v>83167.41</v>
      </c>
      <c r="F21" s="88"/>
      <c r="G21" s="88"/>
      <c r="H21" s="197"/>
      <c r="J21" s="71"/>
    </row>
    <row r="22" spans="2:10">
      <c r="B22" s="3"/>
      <c r="C22" s="7"/>
      <c r="D22" s="8"/>
      <c r="E22" s="8"/>
      <c r="G22" s="78"/>
    </row>
    <row r="23" spans="2:10" ht="13.5">
      <c r="B23" s="337" t="s">
        <v>210</v>
      </c>
      <c r="C23" s="345"/>
      <c r="D23" s="345"/>
      <c r="E23" s="345"/>
      <c r="G23" s="78"/>
    </row>
    <row r="24" spans="2:10" ht="15.75" customHeight="1" thickBot="1">
      <c r="B24" s="336" t="s">
        <v>211</v>
      </c>
      <c r="C24" s="346"/>
      <c r="D24" s="346"/>
      <c r="E24" s="346"/>
    </row>
    <row r="25" spans="2:10" ht="13.5" thickBot="1">
      <c r="B25" s="164"/>
      <c r="C25" s="5" t="s">
        <v>2</v>
      </c>
      <c r="D25" s="75" t="s">
        <v>264</v>
      </c>
      <c r="E25" s="30" t="s">
        <v>262</v>
      </c>
    </row>
    <row r="26" spans="2:10">
      <c r="B26" s="116" t="s">
        <v>15</v>
      </c>
      <c r="C26" s="117" t="s">
        <v>16</v>
      </c>
      <c r="D26" s="263">
        <v>382125.79</v>
      </c>
      <c r="E26" s="118">
        <f>D21</f>
        <v>81196.12</v>
      </c>
      <c r="G26" s="83"/>
    </row>
    <row r="27" spans="2:10">
      <c r="B27" s="10" t="s">
        <v>17</v>
      </c>
      <c r="C27" s="11" t="s">
        <v>217</v>
      </c>
      <c r="D27" s="264">
        <v>-222865.31999999998</v>
      </c>
      <c r="E27" s="172">
        <f>E28-E32</f>
        <v>-8693.6400000000031</v>
      </c>
      <c r="F27" s="78"/>
      <c r="G27" s="83"/>
      <c r="H27" s="78"/>
      <c r="I27" s="78"/>
      <c r="J27" s="83"/>
    </row>
    <row r="28" spans="2:10">
      <c r="B28" s="10" t="s">
        <v>18</v>
      </c>
      <c r="C28" s="11" t="s">
        <v>19</v>
      </c>
      <c r="D28" s="264"/>
      <c r="E28" s="80">
        <f>SUM(E29:E31)</f>
        <v>11831.98</v>
      </c>
      <c r="F28" s="78"/>
      <c r="G28" s="78"/>
      <c r="H28" s="78"/>
      <c r="I28" s="78"/>
      <c r="J28" s="83"/>
    </row>
    <row r="29" spans="2:10">
      <c r="B29" s="127" t="s">
        <v>4</v>
      </c>
      <c r="C29" s="6" t="s">
        <v>20</v>
      </c>
      <c r="D29" s="265"/>
      <c r="E29" s="103">
        <v>0</v>
      </c>
      <c r="F29" s="78"/>
      <c r="G29" s="78"/>
      <c r="H29" s="78"/>
      <c r="I29" s="78"/>
      <c r="J29" s="83"/>
    </row>
    <row r="30" spans="2:10">
      <c r="B30" s="127" t="s">
        <v>6</v>
      </c>
      <c r="C30" s="6" t="s">
        <v>21</v>
      </c>
      <c r="D30" s="265"/>
      <c r="E30" s="103"/>
      <c r="F30" s="78"/>
      <c r="G30" s="78"/>
      <c r="H30" s="78"/>
      <c r="I30" s="78"/>
      <c r="J30" s="83"/>
    </row>
    <row r="31" spans="2:10">
      <c r="B31" s="127" t="s">
        <v>8</v>
      </c>
      <c r="C31" s="6" t="s">
        <v>22</v>
      </c>
      <c r="D31" s="265"/>
      <c r="E31" s="103">
        <v>11831.98</v>
      </c>
      <c r="F31" s="78"/>
      <c r="G31" s="78"/>
      <c r="H31" s="78"/>
      <c r="I31" s="78"/>
      <c r="J31" s="83"/>
    </row>
    <row r="32" spans="2:10">
      <c r="B32" s="112" t="s">
        <v>23</v>
      </c>
      <c r="C32" s="12" t="s">
        <v>24</v>
      </c>
      <c r="D32" s="264">
        <v>222865.31999999998</v>
      </c>
      <c r="E32" s="80">
        <f>SUM(E33:E39)</f>
        <v>20525.620000000003</v>
      </c>
      <c r="F32" s="78"/>
      <c r="G32" s="83"/>
      <c r="H32" s="78"/>
      <c r="I32" s="78"/>
      <c r="J32" s="83"/>
    </row>
    <row r="33" spans="2:10">
      <c r="B33" s="127" t="s">
        <v>4</v>
      </c>
      <c r="C33" s="6" t="s">
        <v>25</v>
      </c>
      <c r="D33" s="265"/>
      <c r="E33" s="103">
        <v>4646.6400000000003</v>
      </c>
      <c r="F33" s="78"/>
      <c r="G33" s="78"/>
      <c r="H33" s="78"/>
      <c r="I33" s="78"/>
      <c r="J33" s="83"/>
    </row>
    <row r="34" spans="2:10">
      <c r="B34" s="127" t="s">
        <v>6</v>
      </c>
      <c r="C34" s="6" t="s">
        <v>26</v>
      </c>
      <c r="D34" s="265"/>
      <c r="E34" s="103"/>
      <c r="F34" s="78"/>
      <c r="G34" s="78"/>
      <c r="H34" s="78"/>
      <c r="I34" s="78"/>
      <c r="J34" s="83"/>
    </row>
    <row r="35" spans="2:10">
      <c r="B35" s="127" t="s">
        <v>8</v>
      </c>
      <c r="C35" s="6" t="s">
        <v>27</v>
      </c>
      <c r="D35" s="265">
        <v>100.62</v>
      </c>
      <c r="E35" s="103">
        <v>114.21</v>
      </c>
      <c r="F35" s="78"/>
      <c r="G35" s="78"/>
      <c r="H35" s="78"/>
      <c r="I35" s="78"/>
      <c r="J35" s="83"/>
    </row>
    <row r="36" spans="2:10">
      <c r="B36" s="127" t="s">
        <v>9</v>
      </c>
      <c r="C36" s="6" t="s">
        <v>28</v>
      </c>
      <c r="D36" s="265"/>
      <c r="E36" s="103"/>
      <c r="F36" s="78"/>
      <c r="G36" s="78"/>
      <c r="H36" s="78"/>
      <c r="I36" s="78"/>
      <c r="J36" s="83"/>
    </row>
    <row r="37" spans="2:10" ht="25.5">
      <c r="B37" s="127" t="s">
        <v>29</v>
      </c>
      <c r="C37" s="6" t="s">
        <v>30</v>
      </c>
      <c r="D37" s="265">
        <v>2089.65</v>
      </c>
      <c r="E37" s="103">
        <v>792.77</v>
      </c>
      <c r="F37" s="78"/>
      <c r="G37" s="78"/>
      <c r="H37" s="78"/>
      <c r="I37" s="78"/>
      <c r="J37" s="83"/>
    </row>
    <row r="38" spans="2:10">
      <c r="B38" s="127" t="s">
        <v>31</v>
      </c>
      <c r="C38" s="6" t="s">
        <v>32</v>
      </c>
      <c r="D38" s="265"/>
      <c r="E38" s="103"/>
      <c r="F38" s="78"/>
      <c r="G38" s="78"/>
      <c r="H38" s="78"/>
      <c r="I38" s="78"/>
      <c r="J38" s="83"/>
    </row>
    <row r="39" spans="2:10">
      <c r="B39" s="128" t="s">
        <v>33</v>
      </c>
      <c r="C39" s="13" t="s">
        <v>34</v>
      </c>
      <c r="D39" s="266">
        <v>220675.05</v>
      </c>
      <c r="E39" s="174">
        <v>14972</v>
      </c>
      <c r="F39" s="78"/>
      <c r="G39" s="78"/>
      <c r="H39" s="78"/>
      <c r="I39" s="78"/>
      <c r="J39" s="83"/>
    </row>
    <row r="40" spans="2:10" ht="13.5" thickBot="1">
      <c r="B40" s="119" t="s">
        <v>35</v>
      </c>
      <c r="C40" s="120" t="s">
        <v>36</v>
      </c>
      <c r="D40" s="267">
        <v>-28770.53</v>
      </c>
      <c r="E40" s="121">
        <v>10664.93</v>
      </c>
      <c r="G40" s="83"/>
    </row>
    <row r="41" spans="2:10" ht="13.5" thickBot="1">
      <c r="B41" s="122" t="s">
        <v>37</v>
      </c>
      <c r="C41" s="123" t="s">
        <v>38</v>
      </c>
      <c r="D41" s="268">
        <v>130489.94</v>
      </c>
      <c r="E41" s="173">
        <f>E26+E27+E40</f>
        <v>83167.41</v>
      </c>
      <c r="F41" s="88"/>
      <c r="G41" s="83"/>
    </row>
    <row r="42" spans="2:10">
      <c r="B42" s="114"/>
      <c r="C42" s="114"/>
      <c r="D42" s="115"/>
      <c r="E42" s="115"/>
      <c r="F42" s="88"/>
      <c r="G42" s="71"/>
    </row>
    <row r="43" spans="2:10" ht="13.5">
      <c r="B43" s="338" t="s">
        <v>60</v>
      </c>
      <c r="C43" s="339"/>
      <c r="D43" s="339"/>
      <c r="E43" s="339"/>
      <c r="G43" s="78"/>
    </row>
    <row r="44" spans="2:10" ht="18" customHeight="1" thickBot="1">
      <c r="B44" s="336" t="s">
        <v>244</v>
      </c>
      <c r="C44" s="340"/>
      <c r="D44" s="340"/>
      <c r="E44" s="340"/>
      <c r="G44" s="78"/>
    </row>
    <row r="45" spans="2:10" ht="13.5" thickBot="1">
      <c r="B45" s="164"/>
      <c r="C45" s="31" t="s">
        <v>39</v>
      </c>
      <c r="D45" s="75" t="s">
        <v>264</v>
      </c>
      <c r="E45" s="30" t="s">
        <v>262</v>
      </c>
      <c r="G45" s="78"/>
    </row>
    <row r="46" spans="2:10">
      <c r="B46" s="14" t="s">
        <v>18</v>
      </c>
      <c r="C46" s="32" t="s">
        <v>218</v>
      </c>
      <c r="D46" s="124"/>
      <c r="E46" s="29"/>
      <c r="G46" s="78"/>
    </row>
    <row r="47" spans="2:10">
      <c r="B47" s="125" t="s">
        <v>4</v>
      </c>
      <c r="C47" s="16" t="s">
        <v>40</v>
      </c>
      <c r="D47" s="269">
        <v>4167.5841</v>
      </c>
      <c r="E47" s="175">
        <v>810.50229999999999</v>
      </c>
      <c r="G47" s="78"/>
    </row>
    <row r="48" spans="2:10">
      <c r="B48" s="146" t="s">
        <v>6</v>
      </c>
      <c r="C48" s="23" t="s">
        <v>41</v>
      </c>
      <c r="D48" s="270">
        <v>1515.7385999999999</v>
      </c>
      <c r="E48" s="175">
        <v>722.50379999999996</v>
      </c>
      <c r="G48" s="78"/>
    </row>
    <row r="49" spans="2:7">
      <c r="B49" s="143" t="s">
        <v>23</v>
      </c>
      <c r="C49" s="147" t="s">
        <v>219</v>
      </c>
      <c r="D49" s="271"/>
      <c r="E49" s="175"/>
    </row>
    <row r="50" spans="2:7">
      <c r="B50" s="125" t="s">
        <v>4</v>
      </c>
      <c r="C50" s="16" t="s">
        <v>40</v>
      </c>
      <c r="D50" s="269">
        <v>91.69</v>
      </c>
      <c r="E50" s="175">
        <v>100.18</v>
      </c>
      <c r="G50" s="226"/>
    </row>
    <row r="51" spans="2:7">
      <c r="B51" s="125" t="s">
        <v>6</v>
      </c>
      <c r="C51" s="16" t="s">
        <v>220</v>
      </c>
      <c r="D51" s="272">
        <v>82.63</v>
      </c>
      <c r="E51" s="84">
        <v>100.05</v>
      </c>
      <c r="G51" s="226"/>
    </row>
    <row r="52" spans="2:7">
      <c r="B52" s="125" t="s">
        <v>8</v>
      </c>
      <c r="C52" s="16" t="s">
        <v>221</v>
      </c>
      <c r="D52" s="272">
        <v>91.69</v>
      </c>
      <c r="E52" s="84">
        <v>115.46</v>
      </c>
    </row>
    <row r="53" spans="2:7" ht="12.75" customHeight="1" thickBot="1">
      <c r="B53" s="126" t="s">
        <v>9</v>
      </c>
      <c r="C53" s="18" t="s">
        <v>41</v>
      </c>
      <c r="D53" s="273">
        <v>86.09</v>
      </c>
      <c r="E53" s="176">
        <v>115.11</v>
      </c>
    </row>
    <row r="54" spans="2:7">
      <c r="B54" s="132"/>
      <c r="C54" s="133"/>
      <c r="D54" s="134"/>
      <c r="E54" s="134"/>
    </row>
    <row r="55" spans="2:7" ht="13.5">
      <c r="B55" s="338" t="s">
        <v>62</v>
      </c>
      <c r="C55" s="339"/>
      <c r="D55" s="339"/>
      <c r="E55" s="339"/>
    </row>
    <row r="56" spans="2:7" ht="16.5" customHeight="1" thickBot="1">
      <c r="B56" s="336" t="s">
        <v>222</v>
      </c>
      <c r="C56" s="340"/>
      <c r="D56" s="340"/>
      <c r="E56" s="340"/>
    </row>
    <row r="57" spans="2:7" ht="23.25" thickBot="1">
      <c r="B57" s="331" t="s">
        <v>42</v>
      </c>
      <c r="C57" s="332"/>
      <c r="D57" s="19" t="s">
        <v>245</v>
      </c>
      <c r="E57" s="20" t="s">
        <v>223</v>
      </c>
    </row>
    <row r="58" spans="2:7">
      <c r="B58" s="21" t="s">
        <v>18</v>
      </c>
      <c r="C58" s="149" t="s">
        <v>43</v>
      </c>
      <c r="D58" s="150">
        <f>D64</f>
        <v>83167.41</v>
      </c>
      <c r="E58" s="33">
        <f>D58/E21</f>
        <v>1</v>
      </c>
    </row>
    <row r="59" spans="2:7" ht="25.5">
      <c r="B59" s="146" t="s">
        <v>4</v>
      </c>
      <c r="C59" s="23" t="s">
        <v>44</v>
      </c>
      <c r="D59" s="95">
        <v>0</v>
      </c>
      <c r="E59" s="96">
        <v>0</v>
      </c>
    </row>
    <row r="60" spans="2:7" ht="25.5">
      <c r="B60" s="125" t="s">
        <v>6</v>
      </c>
      <c r="C60" s="16" t="s">
        <v>45</v>
      </c>
      <c r="D60" s="93">
        <v>0</v>
      </c>
      <c r="E60" s="94">
        <v>0</v>
      </c>
    </row>
    <row r="61" spans="2:7">
      <c r="B61" s="125" t="s">
        <v>8</v>
      </c>
      <c r="C61" s="16" t="s">
        <v>46</v>
      </c>
      <c r="D61" s="93">
        <v>0</v>
      </c>
      <c r="E61" s="94">
        <v>0</v>
      </c>
    </row>
    <row r="62" spans="2:7">
      <c r="B62" s="125" t="s">
        <v>9</v>
      </c>
      <c r="C62" s="16" t="s">
        <v>47</v>
      </c>
      <c r="D62" s="93">
        <v>0</v>
      </c>
      <c r="E62" s="94">
        <v>0</v>
      </c>
    </row>
    <row r="63" spans="2:7">
      <c r="B63" s="125" t="s">
        <v>29</v>
      </c>
      <c r="C63" s="16" t="s">
        <v>48</v>
      </c>
      <c r="D63" s="93">
        <v>0</v>
      </c>
      <c r="E63" s="94">
        <v>0</v>
      </c>
    </row>
    <row r="64" spans="2:7">
      <c r="B64" s="146" t="s">
        <v>31</v>
      </c>
      <c r="C64" s="23" t="s">
        <v>49</v>
      </c>
      <c r="D64" s="95">
        <f>E21</f>
        <v>83167.41</v>
      </c>
      <c r="E64" s="96">
        <f>E58</f>
        <v>1</v>
      </c>
    </row>
    <row r="65" spans="2:5">
      <c r="B65" s="146" t="s">
        <v>33</v>
      </c>
      <c r="C65" s="23" t="s">
        <v>224</v>
      </c>
      <c r="D65" s="95">
        <v>0</v>
      </c>
      <c r="E65" s="96">
        <v>0</v>
      </c>
    </row>
    <row r="66" spans="2:5">
      <c r="B66" s="146" t="s">
        <v>50</v>
      </c>
      <c r="C66" s="23" t="s">
        <v>51</v>
      </c>
      <c r="D66" s="95">
        <v>0</v>
      </c>
      <c r="E66" s="96">
        <v>0</v>
      </c>
    </row>
    <row r="67" spans="2:5">
      <c r="B67" s="125" t="s">
        <v>52</v>
      </c>
      <c r="C67" s="16" t="s">
        <v>53</v>
      </c>
      <c r="D67" s="93">
        <v>0</v>
      </c>
      <c r="E67" s="94">
        <v>0</v>
      </c>
    </row>
    <row r="68" spans="2:5">
      <c r="B68" s="125" t="s">
        <v>54</v>
      </c>
      <c r="C68" s="16" t="s">
        <v>55</v>
      </c>
      <c r="D68" s="93">
        <v>0</v>
      </c>
      <c r="E68" s="94">
        <v>0</v>
      </c>
    </row>
    <row r="69" spans="2:5">
      <c r="B69" s="125" t="s">
        <v>56</v>
      </c>
      <c r="C69" s="16" t="s">
        <v>57</v>
      </c>
      <c r="D69" s="93">
        <v>0</v>
      </c>
      <c r="E69" s="94">
        <v>0</v>
      </c>
    </row>
    <row r="70" spans="2:5">
      <c r="B70" s="153" t="s">
        <v>58</v>
      </c>
      <c r="C70" s="136" t="s">
        <v>59</v>
      </c>
      <c r="D70" s="137">
        <v>0</v>
      </c>
      <c r="E70" s="138">
        <v>0</v>
      </c>
    </row>
    <row r="71" spans="2:5">
      <c r="B71" s="154" t="s">
        <v>23</v>
      </c>
      <c r="C71" s="144" t="s">
        <v>61</v>
      </c>
      <c r="D71" s="145">
        <v>0</v>
      </c>
      <c r="E71" s="70">
        <v>0</v>
      </c>
    </row>
    <row r="72" spans="2:5">
      <c r="B72" s="155" t="s">
        <v>60</v>
      </c>
      <c r="C72" s="140" t="s">
        <v>63</v>
      </c>
      <c r="D72" s="141">
        <f>E14</f>
        <v>0</v>
      </c>
      <c r="E72" s="142">
        <v>0</v>
      </c>
    </row>
    <row r="73" spans="2:5">
      <c r="B73" s="156" t="s">
        <v>62</v>
      </c>
      <c r="C73" s="25" t="s">
        <v>65</v>
      </c>
      <c r="D73" s="26">
        <v>0</v>
      </c>
      <c r="E73" s="27">
        <v>0</v>
      </c>
    </row>
    <row r="74" spans="2:5">
      <c r="B74" s="154" t="s">
        <v>64</v>
      </c>
      <c r="C74" s="144" t="s">
        <v>66</v>
      </c>
      <c r="D74" s="145">
        <f>D58</f>
        <v>83167.41</v>
      </c>
      <c r="E74" s="70">
        <f>E58+E72-E73</f>
        <v>1</v>
      </c>
    </row>
    <row r="75" spans="2:5">
      <c r="B75" s="125" t="s">
        <v>4</v>
      </c>
      <c r="C75" s="16" t="s">
        <v>67</v>
      </c>
      <c r="D75" s="93">
        <f>D74</f>
        <v>83167.41</v>
      </c>
      <c r="E75" s="94">
        <f>E74</f>
        <v>1</v>
      </c>
    </row>
    <row r="76" spans="2:5">
      <c r="B76" s="125" t="s">
        <v>6</v>
      </c>
      <c r="C76" s="16" t="s">
        <v>225</v>
      </c>
      <c r="D76" s="93">
        <v>0</v>
      </c>
      <c r="E76" s="94">
        <v>0</v>
      </c>
    </row>
    <row r="77" spans="2:5" ht="13.5" thickBot="1">
      <c r="B77" s="126" t="s">
        <v>8</v>
      </c>
      <c r="C77" s="18" t="s">
        <v>226</v>
      </c>
      <c r="D77" s="97">
        <v>0</v>
      </c>
      <c r="E77" s="98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ageMargins left="0.7" right="0.7" top="0.75" bottom="0.75" header="0.3" footer="0.3"/>
</worksheet>
</file>

<file path=xl/worksheets/sheet102.xml><?xml version="1.0" encoding="utf-8"?>
<worksheet xmlns="http://schemas.openxmlformats.org/spreadsheetml/2006/main" xmlns:r="http://schemas.openxmlformats.org/officeDocument/2006/relationships">
  <sheetPr codeName="Arkusz102">
    <pageSetUpPr fitToPage="1"/>
  </sheetPr>
  <dimension ref="A1:L81"/>
  <sheetViews>
    <sheetView zoomScale="80" zoomScaleNormal="80" workbookViewId="0">
      <selection activeCell="K2" sqref="K2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99" customWidth="1"/>
    <col min="6" max="6" width="7.42578125" customWidth="1"/>
    <col min="7" max="7" width="17.28515625" customWidth="1"/>
    <col min="8" max="8" width="19" customWidth="1"/>
    <col min="9" max="9" width="13.28515625" customWidth="1"/>
    <col min="10" max="10" width="13.5703125" customWidth="1"/>
  </cols>
  <sheetData>
    <row r="1" spans="2:12">
      <c r="B1" s="1"/>
      <c r="C1" s="1"/>
      <c r="D1" s="2"/>
      <c r="E1" s="2"/>
    </row>
    <row r="2" spans="2:12" ht="15.75">
      <c r="B2" s="333" t="s">
        <v>0</v>
      </c>
      <c r="C2" s="333"/>
      <c r="D2" s="333"/>
      <c r="E2" s="333"/>
      <c r="H2" s="188"/>
      <c r="I2" s="188"/>
      <c r="J2" s="190"/>
      <c r="L2" s="78"/>
    </row>
    <row r="3" spans="2:12" ht="15.75">
      <c r="B3" s="333" t="s">
        <v>263</v>
      </c>
      <c r="C3" s="333"/>
      <c r="D3" s="333"/>
      <c r="E3" s="333"/>
      <c r="H3" s="188"/>
      <c r="I3" s="188"/>
      <c r="J3" s="190"/>
    </row>
    <row r="4" spans="2:12" ht="15">
      <c r="B4" s="165"/>
      <c r="C4" s="165"/>
      <c r="D4" s="165"/>
      <c r="E4" s="165"/>
      <c r="H4" s="187"/>
      <c r="I4" s="187"/>
      <c r="J4" s="190"/>
    </row>
    <row r="5" spans="2:12" ht="21" customHeight="1">
      <c r="B5" s="334" t="s">
        <v>1</v>
      </c>
      <c r="C5" s="334"/>
      <c r="D5" s="334"/>
      <c r="E5" s="334"/>
    </row>
    <row r="6" spans="2:12" ht="14.25">
      <c r="B6" s="335" t="s">
        <v>179</v>
      </c>
      <c r="C6" s="335"/>
      <c r="D6" s="335"/>
      <c r="E6" s="335"/>
    </row>
    <row r="7" spans="2:12" ht="14.25">
      <c r="B7" s="163"/>
      <c r="C7" s="163"/>
      <c r="D7" s="163"/>
      <c r="E7" s="163"/>
    </row>
    <row r="8" spans="2:12" ht="13.5">
      <c r="B8" s="337" t="s">
        <v>18</v>
      </c>
      <c r="C8" s="339"/>
      <c r="D8" s="339"/>
      <c r="E8" s="339"/>
    </row>
    <row r="9" spans="2:12" ht="16.5" thickBot="1">
      <c r="B9" s="336" t="s">
        <v>209</v>
      </c>
      <c r="C9" s="336"/>
      <c r="D9" s="336"/>
      <c r="E9" s="336"/>
    </row>
    <row r="10" spans="2:12" ht="13.5" thickBot="1">
      <c r="B10" s="164"/>
      <c r="C10" s="87" t="s">
        <v>2</v>
      </c>
      <c r="D10" s="75" t="s">
        <v>246</v>
      </c>
      <c r="E10" s="30" t="s">
        <v>262</v>
      </c>
    </row>
    <row r="11" spans="2:12">
      <c r="B11" s="110" t="s">
        <v>3</v>
      </c>
      <c r="C11" s="151" t="s">
        <v>215</v>
      </c>
      <c r="D11" s="74">
        <v>52673.43</v>
      </c>
      <c r="E11" s="9">
        <f>E12</f>
        <v>40526.57</v>
      </c>
    </row>
    <row r="12" spans="2:12">
      <c r="B12" s="129" t="s">
        <v>4</v>
      </c>
      <c r="C12" s="6" t="s">
        <v>5</v>
      </c>
      <c r="D12" s="89">
        <v>52673.43</v>
      </c>
      <c r="E12" s="100">
        <v>40526.57</v>
      </c>
    </row>
    <row r="13" spans="2:12">
      <c r="B13" s="129" t="s">
        <v>6</v>
      </c>
      <c r="C13" s="72" t="s">
        <v>7</v>
      </c>
      <c r="D13" s="89"/>
      <c r="E13" s="100"/>
    </row>
    <row r="14" spans="2:12">
      <c r="B14" s="129" t="s">
        <v>8</v>
      </c>
      <c r="C14" s="72" t="s">
        <v>10</v>
      </c>
      <c r="D14" s="89"/>
      <c r="E14" s="100"/>
      <c r="G14" s="71"/>
    </row>
    <row r="15" spans="2:12">
      <c r="B15" s="129" t="s">
        <v>212</v>
      </c>
      <c r="C15" s="72" t="s">
        <v>11</v>
      </c>
      <c r="D15" s="89"/>
      <c r="E15" s="100"/>
    </row>
    <row r="16" spans="2:12">
      <c r="B16" s="130" t="s">
        <v>213</v>
      </c>
      <c r="C16" s="111" t="s">
        <v>12</v>
      </c>
      <c r="D16" s="90"/>
      <c r="E16" s="101"/>
    </row>
    <row r="17" spans="2:10">
      <c r="B17" s="10" t="s">
        <v>13</v>
      </c>
      <c r="C17" s="12" t="s">
        <v>65</v>
      </c>
      <c r="D17" s="152"/>
      <c r="E17" s="113"/>
    </row>
    <row r="18" spans="2:10">
      <c r="B18" s="129" t="s">
        <v>4</v>
      </c>
      <c r="C18" s="6" t="s">
        <v>11</v>
      </c>
      <c r="D18" s="89"/>
      <c r="E18" s="101"/>
    </row>
    <row r="19" spans="2:10" ht="13.5" customHeight="1">
      <c r="B19" s="129" t="s">
        <v>6</v>
      </c>
      <c r="C19" s="72" t="s">
        <v>214</v>
      </c>
      <c r="D19" s="89"/>
      <c r="E19" s="100"/>
    </row>
    <row r="20" spans="2:10" ht="13.5" thickBot="1">
      <c r="B20" s="131" t="s">
        <v>8</v>
      </c>
      <c r="C20" s="73" t="s">
        <v>14</v>
      </c>
      <c r="D20" s="91"/>
      <c r="E20" s="102"/>
    </row>
    <row r="21" spans="2:10" ht="13.5" thickBot="1">
      <c r="B21" s="343" t="s">
        <v>216</v>
      </c>
      <c r="C21" s="344"/>
      <c r="D21" s="92">
        <f>D11</f>
        <v>52673.43</v>
      </c>
      <c r="E21" s="173">
        <f>E11</f>
        <v>40526.57</v>
      </c>
      <c r="F21" s="88"/>
      <c r="G21" s="88"/>
      <c r="H21" s="197"/>
      <c r="J21" s="71"/>
    </row>
    <row r="22" spans="2:10">
      <c r="B22" s="3"/>
      <c r="C22" s="7"/>
      <c r="D22" s="8"/>
      <c r="E22" s="8"/>
      <c r="G22" s="78"/>
    </row>
    <row r="23" spans="2:10" ht="13.5">
      <c r="B23" s="337" t="s">
        <v>210</v>
      </c>
      <c r="C23" s="345"/>
      <c r="D23" s="345"/>
      <c r="E23" s="345"/>
      <c r="G23" s="78"/>
    </row>
    <row r="24" spans="2:10" ht="15.75" customHeight="1" thickBot="1">
      <c r="B24" s="336" t="s">
        <v>211</v>
      </c>
      <c r="C24" s="346"/>
      <c r="D24" s="346"/>
      <c r="E24" s="346"/>
    </row>
    <row r="25" spans="2:10" ht="13.5" thickBot="1">
      <c r="B25" s="164"/>
      <c r="C25" s="5" t="s">
        <v>2</v>
      </c>
      <c r="D25" s="75" t="s">
        <v>264</v>
      </c>
      <c r="E25" s="30" t="s">
        <v>262</v>
      </c>
    </row>
    <row r="26" spans="2:10">
      <c r="B26" s="116" t="s">
        <v>15</v>
      </c>
      <c r="C26" s="117" t="s">
        <v>16</v>
      </c>
      <c r="D26" s="263">
        <v>58468.14</v>
      </c>
      <c r="E26" s="118">
        <f>D21</f>
        <v>52673.43</v>
      </c>
      <c r="G26" s="83"/>
    </row>
    <row r="27" spans="2:10">
      <c r="B27" s="10" t="s">
        <v>17</v>
      </c>
      <c r="C27" s="11" t="s">
        <v>217</v>
      </c>
      <c r="D27" s="264">
        <v>-6221.21</v>
      </c>
      <c r="E27" s="172">
        <f>E28-E32</f>
        <v>-19685.739999999998</v>
      </c>
      <c r="F27" s="78"/>
      <c r="G27" s="83"/>
      <c r="H27" s="78"/>
      <c r="I27" s="78"/>
      <c r="J27" s="83"/>
    </row>
    <row r="28" spans="2:10">
      <c r="B28" s="10" t="s">
        <v>18</v>
      </c>
      <c r="C28" s="11" t="s">
        <v>19</v>
      </c>
      <c r="D28" s="264"/>
      <c r="E28" s="80">
        <f>SUM(E29:E31)</f>
        <v>0</v>
      </c>
      <c r="F28" s="78"/>
      <c r="G28" s="78"/>
      <c r="H28" s="78"/>
      <c r="I28" s="78"/>
      <c r="J28" s="83"/>
    </row>
    <row r="29" spans="2:10">
      <c r="B29" s="127" t="s">
        <v>4</v>
      </c>
      <c r="C29" s="6" t="s">
        <v>20</v>
      </c>
      <c r="D29" s="265"/>
      <c r="E29" s="103"/>
      <c r="F29" s="78"/>
      <c r="G29" s="78"/>
      <c r="H29" s="78"/>
      <c r="I29" s="78"/>
      <c r="J29" s="83"/>
    </row>
    <row r="30" spans="2:10">
      <c r="B30" s="127" t="s">
        <v>6</v>
      </c>
      <c r="C30" s="6" t="s">
        <v>21</v>
      </c>
      <c r="D30" s="265"/>
      <c r="E30" s="103"/>
      <c r="F30" s="78"/>
      <c r="G30" s="78"/>
      <c r="H30" s="78"/>
      <c r="I30" s="78"/>
      <c r="J30" s="83"/>
    </row>
    <row r="31" spans="2:10">
      <c r="B31" s="127" t="s">
        <v>8</v>
      </c>
      <c r="C31" s="6" t="s">
        <v>22</v>
      </c>
      <c r="D31" s="265"/>
      <c r="E31" s="103"/>
      <c r="F31" s="78"/>
      <c r="G31" s="78"/>
      <c r="H31" s="78"/>
      <c r="I31" s="78"/>
      <c r="J31" s="83"/>
    </row>
    <row r="32" spans="2:10">
      <c r="B32" s="112" t="s">
        <v>23</v>
      </c>
      <c r="C32" s="12" t="s">
        <v>24</v>
      </c>
      <c r="D32" s="264">
        <v>6221.21</v>
      </c>
      <c r="E32" s="80">
        <f>SUM(E33:E39)</f>
        <v>19685.739999999998</v>
      </c>
      <c r="F32" s="78"/>
      <c r="G32" s="83"/>
      <c r="H32" s="78"/>
      <c r="I32" s="78"/>
      <c r="J32" s="83"/>
    </row>
    <row r="33" spans="2:10">
      <c r="B33" s="127" t="s">
        <v>4</v>
      </c>
      <c r="C33" s="6" t="s">
        <v>25</v>
      </c>
      <c r="D33" s="265">
        <v>5656.6</v>
      </c>
      <c r="E33" s="103">
        <v>10124.33</v>
      </c>
      <c r="F33" s="78"/>
      <c r="G33" s="78"/>
      <c r="H33" s="78"/>
      <c r="I33" s="78"/>
      <c r="J33" s="83"/>
    </row>
    <row r="34" spans="2:10">
      <c r="B34" s="127" t="s">
        <v>6</v>
      </c>
      <c r="C34" s="6" t="s">
        <v>26</v>
      </c>
      <c r="D34" s="265"/>
      <c r="E34" s="103"/>
      <c r="F34" s="78"/>
      <c r="G34" s="78"/>
      <c r="H34" s="78"/>
      <c r="I34" s="78"/>
      <c r="J34" s="83"/>
    </row>
    <row r="35" spans="2:10">
      <c r="B35" s="127" t="s">
        <v>8</v>
      </c>
      <c r="C35" s="6" t="s">
        <v>27</v>
      </c>
      <c r="D35" s="265">
        <v>58.12</v>
      </c>
      <c r="E35" s="103">
        <v>34.58</v>
      </c>
      <c r="F35" s="78"/>
      <c r="G35" s="78"/>
      <c r="H35" s="78"/>
      <c r="I35" s="78"/>
      <c r="J35" s="83"/>
    </row>
    <row r="36" spans="2:10">
      <c r="B36" s="127" t="s">
        <v>9</v>
      </c>
      <c r="C36" s="6" t="s">
        <v>28</v>
      </c>
      <c r="D36" s="265"/>
      <c r="E36" s="103"/>
      <c r="F36" s="78"/>
      <c r="G36" s="78"/>
      <c r="H36" s="78"/>
      <c r="I36" s="78"/>
      <c r="J36" s="83"/>
    </row>
    <row r="37" spans="2:10" ht="25.5">
      <c r="B37" s="127" t="s">
        <v>29</v>
      </c>
      <c r="C37" s="6" t="s">
        <v>30</v>
      </c>
      <c r="D37" s="265">
        <v>506.49</v>
      </c>
      <c r="E37" s="103">
        <v>462.87</v>
      </c>
      <c r="F37" s="78"/>
      <c r="G37" s="78"/>
      <c r="H37" s="78"/>
      <c r="I37" s="78"/>
      <c r="J37" s="83"/>
    </row>
    <row r="38" spans="2:10">
      <c r="B38" s="127" t="s">
        <v>31</v>
      </c>
      <c r="C38" s="6" t="s">
        <v>32</v>
      </c>
      <c r="D38" s="265"/>
      <c r="E38" s="103"/>
      <c r="F38" s="78"/>
      <c r="G38" s="78"/>
      <c r="H38" s="78"/>
      <c r="I38" s="78"/>
      <c r="J38" s="83"/>
    </row>
    <row r="39" spans="2:10">
      <c r="B39" s="128" t="s">
        <v>33</v>
      </c>
      <c r="C39" s="13" t="s">
        <v>34</v>
      </c>
      <c r="D39" s="266"/>
      <c r="E39" s="174">
        <v>9063.9599999999991</v>
      </c>
      <c r="F39" s="78"/>
      <c r="G39" s="78"/>
      <c r="H39" s="78"/>
      <c r="I39" s="78"/>
      <c r="J39" s="83"/>
    </row>
    <row r="40" spans="2:10" ht="13.5" thickBot="1">
      <c r="B40" s="119" t="s">
        <v>35</v>
      </c>
      <c r="C40" s="120" t="s">
        <v>36</v>
      </c>
      <c r="D40" s="267">
        <v>-4264.43</v>
      </c>
      <c r="E40" s="121">
        <v>7538.88</v>
      </c>
      <c r="G40" s="83"/>
    </row>
    <row r="41" spans="2:10" ht="13.5" thickBot="1">
      <c r="B41" s="122" t="s">
        <v>37</v>
      </c>
      <c r="C41" s="123" t="s">
        <v>38</v>
      </c>
      <c r="D41" s="268">
        <v>47982.5</v>
      </c>
      <c r="E41" s="173">
        <f>E26+E27+E40</f>
        <v>40526.57</v>
      </c>
      <c r="F41" s="88"/>
      <c r="G41" s="83"/>
    </row>
    <row r="42" spans="2:10">
      <c r="B42" s="114"/>
      <c r="C42" s="114"/>
      <c r="D42" s="115"/>
      <c r="E42" s="115"/>
      <c r="F42" s="88"/>
      <c r="G42" s="71"/>
    </row>
    <row r="43" spans="2:10" ht="13.5">
      <c r="B43" s="338" t="s">
        <v>60</v>
      </c>
      <c r="C43" s="339"/>
      <c r="D43" s="339"/>
      <c r="E43" s="339"/>
      <c r="G43" s="78"/>
    </row>
    <row r="44" spans="2:10" ht="18" customHeight="1" thickBot="1">
      <c r="B44" s="336" t="s">
        <v>244</v>
      </c>
      <c r="C44" s="340"/>
      <c r="D44" s="340"/>
      <c r="E44" s="340"/>
      <c r="G44" s="78"/>
    </row>
    <row r="45" spans="2:10" ht="13.5" thickBot="1">
      <c r="B45" s="164"/>
      <c r="C45" s="31" t="s">
        <v>39</v>
      </c>
      <c r="D45" s="75" t="s">
        <v>264</v>
      </c>
      <c r="E45" s="30" t="s">
        <v>262</v>
      </c>
      <c r="G45" s="78"/>
    </row>
    <row r="46" spans="2:10">
      <c r="B46" s="14" t="s">
        <v>18</v>
      </c>
      <c r="C46" s="32" t="s">
        <v>218</v>
      </c>
      <c r="D46" s="124"/>
      <c r="E46" s="29"/>
      <c r="G46" s="78"/>
    </row>
    <row r="47" spans="2:10">
      <c r="B47" s="125" t="s">
        <v>4</v>
      </c>
      <c r="C47" s="16" t="s">
        <v>40</v>
      </c>
      <c r="D47" s="269">
        <v>500.49770000000001</v>
      </c>
      <c r="E47" s="175">
        <v>427.44</v>
      </c>
      <c r="G47" s="78"/>
    </row>
    <row r="48" spans="2:10">
      <c r="B48" s="146" t="s">
        <v>6</v>
      </c>
      <c r="C48" s="23" t="s">
        <v>41</v>
      </c>
      <c r="D48" s="270">
        <v>443.46120000000002</v>
      </c>
      <c r="E48" s="175">
        <v>285.0772</v>
      </c>
      <c r="G48" s="78"/>
    </row>
    <row r="49" spans="2:7">
      <c r="B49" s="143" t="s">
        <v>23</v>
      </c>
      <c r="C49" s="147" t="s">
        <v>219</v>
      </c>
      <c r="D49" s="271"/>
      <c r="E49" s="175"/>
    </row>
    <row r="50" spans="2:7">
      <c r="B50" s="125" t="s">
        <v>4</v>
      </c>
      <c r="C50" s="16" t="s">
        <v>40</v>
      </c>
      <c r="D50" s="269">
        <v>116.82</v>
      </c>
      <c r="E50" s="175">
        <v>123.23</v>
      </c>
      <c r="G50" s="226"/>
    </row>
    <row r="51" spans="2:7">
      <c r="B51" s="125" t="s">
        <v>6</v>
      </c>
      <c r="C51" s="16" t="s">
        <v>220</v>
      </c>
      <c r="D51" s="272">
        <v>104.60000000000001</v>
      </c>
      <c r="E51" s="84">
        <v>123.23</v>
      </c>
      <c r="G51" s="226"/>
    </row>
    <row r="52" spans="2:7">
      <c r="B52" s="125" t="s">
        <v>8</v>
      </c>
      <c r="C52" s="16" t="s">
        <v>221</v>
      </c>
      <c r="D52" s="272">
        <v>117.75</v>
      </c>
      <c r="E52" s="84">
        <v>146.72</v>
      </c>
    </row>
    <row r="53" spans="2:7" ht="13.5" customHeight="1" thickBot="1">
      <c r="B53" s="126" t="s">
        <v>9</v>
      </c>
      <c r="C53" s="18" t="s">
        <v>41</v>
      </c>
      <c r="D53" s="273">
        <v>108.2</v>
      </c>
      <c r="E53" s="176">
        <v>142.16</v>
      </c>
    </row>
    <row r="54" spans="2:7">
      <c r="B54" s="132"/>
      <c r="C54" s="133"/>
      <c r="D54" s="134"/>
      <c r="E54" s="134"/>
    </row>
    <row r="55" spans="2:7" ht="13.5">
      <c r="B55" s="338" t="s">
        <v>62</v>
      </c>
      <c r="C55" s="339"/>
      <c r="D55" s="339"/>
      <c r="E55" s="339"/>
    </row>
    <row r="56" spans="2:7" ht="17.25" customHeight="1" thickBot="1">
      <c r="B56" s="336" t="s">
        <v>222</v>
      </c>
      <c r="C56" s="340"/>
      <c r="D56" s="340"/>
      <c r="E56" s="340"/>
    </row>
    <row r="57" spans="2:7" ht="23.25" thickBot="1">
      <c r="B57" s="331" t="s">
        <v>42</v>
      </c>
      <c r="C57" s="332"/>
      <c r="D57" s="19" t="s">
        <v>245</v>
      </c>
      <c r="E57" s="20" t="s">
        <v>223</v>
      </c>
    </row>
    <row r="58" spans="2:7">
      <c r="B58" s="21" t="s">
        <v>18</v>
      </c>
      <c r="C58" s="149" t="s">
        <v>43</v>
      </c>
      <c r="D58" s="150">
        <f>D64</f>
        <v>40526.57</v>
      </c>
      <c r="E58" s="33">
        <f>D58/E21</f>
        <v>1</v>
      </c>
    </row>
    <row r="59" spans="2:7" ht="25.5">
      <c r="B59" s="146" t="s">
        <v>4</v>
      </c>
      <c r="C59" s="23" t="s">
        <v>44</v>
      </c>
      <c r="D59" s="95">
        <v>0</v>
      </c>
      <c r="E59" s="96">
        <v>0</v>
      </c>
    </row>
    <row r="60" spans="2:7" ht="25.5">
      <c r="B60" s="125" t="s">
        <v>6</v>
      </c>
      <c r="C60" s="16" t="s">
        <v>45</v>
      </c>
      <c r="D60" s="93">
        <v>0</v>
      </c>
      <c r="E60" s="94">
        <v>0</v>
      </c>
    </row>
    <row r="61" spans="2:7" ht="12.75" customHeight="1">
      <c r="B61" s="125" t="s">
        <v>8</v>
      </c>
      <c r="C61" s="16" t="s">
        <v>46</v>
      </c>
      <c r="D61" s="93">
        <v>0</v>
      </c>
      <c r="E61" s="94">
        <v>0</v>
      </c>
    </row>
    <row r="62" spans="2:7">
      <c r="B62" s="125" t="s">
        <v>9</v>
      </c>
      <c r="C62" s="16" t="s">
        <v>47</v>
      </c>
      <c r="D62" s="93">
        <v>0</v>
      </c>
      <c r="E62" s="94">
        <v>0</v>
      </c>
    </row>
    <row r="63" spans="2:7">
      <c r="B63" s="125" t="s">
        <v>29</v>
      </c>
      <c r="C63" s="16" t="s">
        <v>48</v>
      </c>
      <c r="D63" s="93">
        <v>0</v>
      </c>
      <c r="E63" s="94">
        <v>0</v>
      </c>
    </row>
    <row r="64" spans="2:7">
      <c r="B64" s="146" t="s">
        <v>31</v>
      </c>
      <c r="C64" s="23" t="s">
        <v>49</v>
      </c>
      <c r="D64" s="95">
        <f>E21</f>
        <v>40526.57</v>
      </c>
      <c r="E64" s="96">
        <f>E58</f>
        <v>1</v>
      </c>
    </row>
    <row r="65" spans="2:5">
      <c r="B65" s="146" t="s">
        <v>33</v>
      </c>
      <c r="C65" s="23" t="s">
        <v>224</v>
      </c>
      <c r="D65" s="95">
        <v>0</v>
      </c>
      <c r="E65" s="96">
        <v>0</v>
      </c>
    </row>
    <row r="66" spans="2:5">
      <c r="B66" s="146" t="s">
        <v>50</v>
      </c>
      <c r="C66" s="23" t="s">
        <v>51</v>
      </c>
      <c r="D66" s="95">
        <v>0</v>
      </c>
      <c r="E66" s="96">
        <v>0</v>
      </c>
    </row>
    <row r="67" spans="2:5">
      <c r="B67" s="125" t="s">
        <v>52</v>
      </c>
      <c r="C67" s="16" t="s">
        <v>53</v>
      </c>
      <c r="D67" s="93">
        <v>0</v>
      </c>
      <c r="E67" s="94">
        <v>0</v>
      </c>
    </row>
    <row r="68" spans="2:5">
      <c r="B68" s="125" t="s">
        <v>54</v>
      </c>
      <c r="C68" s="16" t="s">
        <v>55</v>
      </c>
      <c r="D68" s="93">
        <v>0</v>
      </c>
      <c r="E68" s="94">
        <v>0</v>
      </c>
    </row>
    <row r="69" spans="2:5">
      <c r="B69" s="125" t="s">
        <v>56</v>
      </c>
      <c r="C69" s="16" t="s">
        <v>57</v>
      </c>
      <c r="D69" s="93">
        <v>0</v>
      </c>
      <c r="E69" s="94">
        <v>0</v>
      </c>
    </row>
    <row r="70" spans="2:5">
      <c r="B70" s="153" t="s">
        <v>58</v>
      </c>
      <c r="C70" s="136" t="s">
        <v>59</v>
      </c>
      <c r="D70" s="137">
        <v>0</v>
      </c>
      <c r="E70" s="138">
        <v>0</v>
      </c>
    </row>
    <row r="71" spans="2:5">
      <c r="B71" s="154" t="s">
        <v>23</v>
      </c>
      <c r="C71" s="144" t="s">
        <v>61</v>
      </c>
      <c r="D71" s="145">
        <v>0</v>
      </c>
      <c r="E71" s="70">
        <v>0</v>
      </c>
    </row>
    <row r="72" spans="2:5">
      <c r="B72" s="155" t="s">
        <v>60</v>
      </c>
      <c r="C72" s="140" t="s">
        <v>63</v>
      </c>
      <c r="D72" s="141">
        <f>E14</f>
        <v>0</v>
      </c>
      <c r="E72" s="142">
        <v>0</v>
      </c>
    </row>
    <row r="73" spans="2:5">
      <c r="B73" s="156" t="s">
        <v>62</v>
      </c>
      <c r="C73" s="25" t="s">
        <v>65</v>
      </c>
      <c r="D73" s="26">
        <v>0</v>
      </c>
      <c r="E73" s="27">
        <v>0</v>
      </c>
    </row>
    <row r="74" spans="2:5">
      <c r="B74" s="154" t="s">
        <v>64</v>
      </c>
      <c r="C74" s="144" t="s">
        <v>66</v>
      </c>
      <c r="D74" s="145">
        <f>D58</f>
        <v>40526.57</v>
      </c>
      <c r="E74" s="70">
        <f>E58+E72-E73</f>
        <v>1</v>
      </c>
    </row>
    <row r="75" spans="2:5">
      <c r="B75" s="125" t="s">
        <v>4</v>
      </c>
      <c r="C75" s="16" t="s">
        <v>67</v>
      </c>
      <c r="D75" s="93">
        <f>D74</f>
        <v>40526.57</v>
      </c>
      <c r="E75" s="94">
        <f>E74</f>
        <v>1</v>
      </c>
    </row>
    <row r="76" spans="2:5">
      <c r="B76" s="125" t="s">
        <v>6</v>
      </c>
      <c r="C76" s="16" t="s">
        <v>225</v>
      </c>
      <c r="D76" s="93">
        <v>0</v>
      </c>
      <c r="E76" s="94">
        <v>0</v>
      </c>
    </row>
    <row r="77" spans="2:5" ht="13.5" thickBot="1">
      <c r="B77" s="126" t="s">
        <v>8</v>
      </c>
      <c r="C77" s="18" t="s">
        <v>226</v>
      </c>
      <c r="D77" s="97">
        <v>0</v>
      </c>
      <c r="E77" s="98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ageMargins left="0.70866141732283472" right="0.70866141732283472" top="0.74803149606299213" bottom="0.74803149606299213" header="0.31496062992125984" footer="0.31496062992125984"/>
  <pageSetup paperSize="9" scale="73" orientation="portrait" r:id="rId1"/>
</worksheet>
</file>

<file path=xl/worksheets/sheet103.xml><?xml version="1.0" encoding="utf-8"?>
<worksheet xmlns="http://schemas.openxmlformats.org/spreadsheetml/2006/main" xmlns:r="http://schemas.openxmlformats.org/officeDocument/2006/relationships">
  <sheetPr codeName="Arkusz103"/>
  <dimension ref="A1:L81"/>
  <sheetViews>
    <sheetView zoomScale="80" zoomScaleNormal="80" workbookViewId="0">
      <selection activeCell="K2" sqref="K2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99" customWidth="1"/>
    <col min="6" max="6" width="7.42578125" customWidth="1"/>
    <col min="7" max="7" width="17.28515625" customWidth="1"/>
    <col min="8" max="8" width="19" customWidth="1"/>
    <col min="9" max="9" width="13.28515625" customWidth="1"/>
    <col min="10" max="10" width="13.5703125" customWidth="1"/>
  </cols>
  <sheetData>
    <row r="1" spans="2:12">
      <c r="B1" s="1"/>
      <c r="C1" s="1"/>
      <c r="D1" s="2"/>
      <c r="E1" s="2"/>
    </row>
    <row r="2" spans="2:12" ht="15.75">
      <c r="B2" s="333" t="s">
        <v>0</v>
      </c>
      <c r="C2" s="333"/>
      <c r="D2" s="333"/>
      <c r="E2" s="333"/>
      <c r="H2" s="188"/>
      <c r="I2" s="188"/>
      <c r="J2" s="190"/>
      <c r="L2" s="78"/>
    </row>
    <row r="3" spans="2:12" ht="15.75">
      <c r="B3" s="333" t="s">
        <v>263</v>
      </c>
      <c r="C3" s="333"/>
      <c r="D3" s="333"/>
      <c r="E3" s="333"/>
      <c r="H3" s="188"/>
      <c r="I3" s="188"/>
      <c r="J3" s="190"/>
    </row>
    <row r="4" spans="2:12" ht="15">
      <c r="B4" s="165"/>
      <c r="C4" s="165"/>
      <c r="D4" s="165"/>
      <c r="E4" s="165"/>
      <c r="H4" s="187"/>
      <c r="I4" s="187"/>
      <c r="J4" s="190"/>
    </row>
    <row r="5" spans="2:12" ht="21" customHeight="1">
      <c r="B5" s="334" t="s">
        <v>1</v>
      </c>
      <c r="C5" s="334"/>
      <c r="D5" s="334"/>
      <c r="E5" s="334"/>
    </row>
    <row r="6" spans="2:12" ht="14.25">
      <c r="B6" s="335" t="s">
        <v>170</v>
      </c>
      <c r="C6" s="335"/>
      <c r="D6" s="335"/>
      <c r="E6" s="335"/>
    </row>
    <row r="7" spans="2:12" ht="14.25">
      <c r="B7" s="163"/>
      <c r="C7" s="163"/>
      <c r="D7" s="163"/>
      <c r="E7" s="163"/>
    </row>
    <row r="8" spans="2:12" ht="13.5">
      <c r="B8" s="337" t="s">
        <v>18</v>
      </c>
      <c r="C8" s="339"/>
      <c r="D8" s="339"/>
      <c r="E8" s="339"/>
    </row>
    <row r="9" spans="2:12" ht="16.5" thickBot="1">
      <c r="B9" s="336" t="s">
        <v>209</v>
      </c>
      <c r="C9" s="336"/>
      <c r="D9" s="336"/>
      <c r="E9" s="336"/>
    </row>
    <row r="10" spans="2:12" ht="13.5" thickBot="1">
      <c r="B10" s="164"/>
      <c r="C10" s="87" t="s">
        <v>2</v>
      </c>
      <c r="D10" s="75" t="s">
        <v>246</v>
      </c>
      <c r="E10" s="30" t="s">
        <v>262</v>
      </c>
    </row>
    <row r="11" spans="2:12">
      <c r="B11" s="110" t="s">
        <v>3</v>
      </c>
      <c r="C11" s="151" t="s">
        <v>215</v>
      </c>
      <c r="D11" s="74">
        <v>7702.11</v>
      </c>
      <c r="E11" s="9">
        <f>E12</f>
        <v>55624.72</v>
      </c>
    </row>
    <row r="12" spans="2:12">
      <c r="B12" s="129" t="s">
        <v>4</v>
      </c>
      <c r="C12" s="6" t="s">
        <v>5</v>
      </c>
      <c r="D12" s="89">
        <v>7702.11</v>
      </c>
      <c r="E12" s="100">
        <v>55624.72</v>
      </c>
    </row>
    <row r="13" spans="2:12">
      <c r="B13" s="129" t="s">
        <v>6</v>
      </c>
      <c r="C13" s="72" t="s">
        <v>7</v>
      </c>
      <c r="D13" s="89"/>
      <c r="E13" s="100"/>
    </row>
    <row r="14" spans="2:12">
      <c r="B14" s="129" t="s">
        <v>8</v>
      </c>
      <c r="C14" s="72" t="s">
        <v>10</v>
      </c>
      <c r="D14" s="89"/>
      <c r="E14" s="100"/>
      <c r="G14" s="71"/>
    </row>
    <row r="15" spans="2:12">
      <c r="B15" s="129" t="s">
        <v>212</v>
      </c>
      <c r="C15" s="72" t="s">
        <v>11</v>
      </c>
      <c r="D15" s="89"/>
      <c r="E15" s="100"/>
    </row>
    <row r="16" spans="2:12">
      <c r="B16" s="130" t="s">
        <v>213</v>
      </c>
      <c r="C16" s="111" t="s">
        <v>12</v>
      </c>
      <c r="D16" s="90"/>
      <c r="E16" s="101"/>
    </row>
    <row r="17" spans="2:10">
      <c r="B17" s="10" t="s">
        <v>13</v>
      </c>
      <c r="C17" s="12" t="s">
        <v>65</v>
      </c>
      <c r="D17" s="152"/>
      <c r="E17" s="113"/>
    </row>
    <row r="18" spans="2:10">
      <c r="B18" s="129" t="s">
        <v>4</v>
      </c>
      <c r="C18" s="6" t="s">
        <v>11</v>
      </c>
      <c r="D18" s="89"/>
      <c r="E18" s="101"/>
    </row>
    <row r="19" spans="2:10" ht="13.5" customHeight="1">
      <c r="B19" s="129" t="s">
        <v>6</v>
      </c>
      <c r="C19" s="72" t="s">
        <v>214</v>
      </c>
      <c r="D19" s="89"/>
      <c r="E19" s="100"/>
    </row>
    <row r="20" spans="2:10" ht="13.5" thickBot="1">
      <c r="B20" s="131" t="s">
        <v>8</v>
      </c>
      <c r="C20" s="73" t="s">
        <v>14</v>
      </c>
      <c r="D20" s="91"/>
      <c r="E20" s="102"/>
    </row>
    <row r="21" spans="2:10" ht="13.5" thickBot="1">
      <c r="B21" s="343" t="s">
        <v>216</v>
      </c>
      <c r="C21" s="344"/>
      <c r="D21" s="92">
        <f>D11</f>
        <v>7702.11</v>
      </c>
      <c r="E21" s="173">
        <f>E11</f>
        <v>55624.72</v>
      </c>
      <c r="F21" s="88"/>
      <c r="G21" s="88"/>
      <c r="H21" s="197"/>
      <c r="J21" s="71"/>
    </row>
    <row r="22" spans="2:10">
      <c r="B22" s="3"/>
      <c r="C22" s="7"/>
      <c r="D22" s="8"/>
      <c r="E22" s="8"/>
      <c r="G22" s="78"/>
    </row>
    <row r="23" spans="2:10" ht="13.5">
      <c r="B23" s="337" t="s">
        <v>210</v>
      </c>
      <c r="C23" s="345"/>
      <c r="D23" s="345"/>
      <c r="E23" s="345"/>
      <c r="G23" s="78"/>
    </row>
    <row r="24" spans="2:10" ht="15.75" customHeight="1" thickBot="1">
      <c r="B24" s="336" t="s">
        <v>211</v>
      </c>
      <c r="C24" s="346"/>
      <c r="D24" s="346"/>
      <c r="E24" s="346"/>
    </row>
    <row r="25" spans="2:10" ht="13.5" thickBot="1">
      <c r="B25" s="164"/>
      <c r="C25" s="5" t="s">
        <v>2</v>
      </c>
      <c r="D25" s="75" t="s">
        <v>264</v>
      </c>
      <c r="E25" s="30" t="s">
        <v>262</v>
      </c>
    </row>
    <row r="26" spans="2:10">
      <c r="B26" s="116" t="s">
        <v>15</v>
      </c>
      <c r="C26" s="117" t="s">
        <v>16</v>
      </c>
      <c r="D26" s="263">
        <v>5058.6400000000003</v>
      </c>
      <c r="E26" s="118">
        <f>D21</f>
        <v>7702.11</v>
      </c>
      <c r="G26" s="83"/>
    </row>
    <row r="27" spans="2:10">
      <c r="B27" s="10" t="s">
        <v>17</v>
      </c>
      <c r="C27" s="11" t="s">
        <v>217</v>
      </c>
      <c r="D27" s="264">
        <v>6041.71</v>
      </c>
      <c r="E27" s="172">
        <f>E28-E32</f>
        <v>41266.049999999988</v>
      </c>
      <c r="F27" s="78"/>
      <c r="G27" s="83"/>
      <c r="H27" s="78"/>
      <c r="I27" s="78"/>
      <c r="J27" s="83"/>
    </row>
    <row r="28" spans="2:10">
      <c r="B28" s="10" t="s">
        <v>18</v>
      </c>
      <c r="C28" s="11" t="s">
        <v>19</v>
      </c>
      <c r="D28" s="264">
        <v>6249</v>
      </c>
      <c r="E28" s="80">
        <f>SUM(E29:E31)</f>
        <v>69047.489999999991</v>
      </c>
      <c r="F28" s="78"/>
      <c r="G28" s="78"/>
      <c r="H28" s="78"/>
      <c r="I28" s="78"/>
      <c r="J28" s="83"/>
    </row>
    <row r="29" spans="2:10">
      <c r="B29" s="127" t="s">
        <v>4</v>
      </c>
      <c r="C29" s="6" t="s">
        <v>20</v>
      </c>
      <c r="D29" s="265">
        <v>1301.1400000000001</v>
      </c>
      <c r="E29" s="103">
        <v>4027.22</v>
      </c>
      <c r="F29" s="78"/>
      <c r="G29" s="78"/>
      <c r="H29" s="78"/>
      <c r="I29" s="78"/>
      <c r="J29" s="83"/>
    </row>
    <row r="30" spans="2:10">
      <c r="B30" s="127" t="s">
        <v>6</v>
      </c>
      <c r="C30" s="6" t="s">
        <v>21</v>
      </c>
      <c r="D30" s="265"/>
      <c r="E30" s="103"/>
      <c r="F30" s="78"/>
      <c r="G30" s="78"/>
      <c r="H30" s="78"/>
      <c r="I30" s="78"/>
      <c r="J30" s="83"/>
    </row>
    <row r="31" spans="2:10">
      <c r="B31" s="127" t="s">
        <v>8</v>
      </c>
      <c r="C31" s="6" t="s">
        <v>22</v>
      </c>
      <c r="D31" s="265">
        <v>4947.8599999999997</v>
      </c>
      <c r="E31" s="103">
        <v>65020.27</v>
      </c>
      <c r="F31" s="78"/>
      <c r="G31" s="78"/>
      <c r="H31" s="78"/>
      <c r="I31" s="78"/>
      <c r="J31" s="83"/>
    </row>
    <row r="32" spans="2:10">
      <c r="B32" s="112" t="s">
        <v>23</v>
      </c>
      <c r="C32" s="12" t="s">
        <v>24</v>
      </c>
      <c r="D32" s="264">
        <v>207.29</v>
      </c>
      <c r="E32" s="80">
        <f>SUM(E33:E39)</f>
        <v>27781.439999999999</v>
      </c>
      <c r="F32" s="78"/>
      <c r="G32" s="83"/>
      <c r="H32" s="78"/>
      <c r="I32" s="78"/>
      <c r="J32" s="83"/>
    </row>
    <row r="33" spans="2:10">
      <c r="B33" s="127" t="s">
        <v>4</v>
      </c>
      <c r="C33" s="6" t="s">
        <v>25</v>
      </c>
      <c r="D33" s="265"/>
      <c r="E33" s="103">
        <v>289.14</v>
      </c>
      <c r="F33" s="78"/>
      <c r="G33" s="78"/>
      <c r="H33" s="78"/>
      <c r="I33" s="78"/>
      <c r="J33" s="83"/>
    </row>
    <row r="34" spans="2:10">
      <c r="B34" s="127" t="s">
        <v>6</v>
      </c>
      <c r="C34" s="6" t="s">
        <v>26</v>
      </c>
      <c r="D34" s="265"/>
      <c r="E34" s="103"/>
      <c r="F34" s="78"/>
      <c r="G34" s="78"/>
      <c r="H34" s="78"/>
      <c r="I34" s="78"/>
      <c r="J34" s="83"/>
    </row>
    <row r="35" spans="2:10">
      <c r="B35" s="127" t="s">
        <v>8</v>
      </c>
      <c r="C35" s="6" t="s">
        <v>27</v>
      </c>
      <c r="D35" s="265">
        <v>154.41</v>
      </c>
      <c r="E35" s="103">
        <v>153.5</v>
      </c>
      <c r="F35" s="78"/>
      <c r="G35" s="78"/>
      <c r="H35" s="78"/>
      <c r="I35" s="78"/>
      <c r="J35" s="83"/>
    </row>
    <row r="36" spans="2:10">
      <c r="B36" s="127" t="s">
        <v>9</v>
      </c>
      <c r="C36" s="6" t="s">
        <v>28</v>
      </c>
      <c r="D36" s="265"/>
      <c r="E36" s="103"/>
      <c r="F36" s="78"/>
      <c r="G36" s="78"/>
      <c r="H36" s="78"/>
      <c r="I36" s="78"/>
      <c r="J36" s="83"/>
    </row>
    <row r="37" spans="2:10" ht="25.5">
      <c r="B37" s="127" t="s">
        <v>29</v>
      </c>
      <c r="C37" s="6" t="s">
        <v>30</v>
      </c>
      <c r="D37" s="265">
        <v>52.88</v>
      </c>
      <c r="E37" s="103">
        <v>345.8</v>
      </c>
      <c r="F37" s="78"/>
      <c r="G37" s="78"/>
      <c r="H37" s="78"/>
      <c r="I37" s="78"/>
      <c r="J37" s="83"/>
    </row>
    <row r="38" spans="2:10">
      <c r="B38" s="127" t="s">
        <v>31</v>
      </c>
      <c r="C38" s="6" t="s">
        <v>32</v>
      </c>
      <c r="D38" s="265"/>
      <c r="E38" s="103"/>
      <c r="F38" s="78"/>
      <c r="G38" s="78"/>
      <c r="H38" s="78"/>
      <c r="I38" s="78"/>
      <c r="J38" s="83"/>
    </row>
    <row r="39" spans="2:10">
      <c r="B39" s="128" t="s">
        <v>33</v>
      </c>
      <c r="C39" s="13" t="s">
        <v>34</v>
      </c>
      <c r="D39" s="266"/>
      <c r="E39" s="174">
        <v>26993</v>
      </c>
      <c r="F39" s="78"/>
      <c r="G39" s="78"/>
      <c r="H39" s="78"/>
      <c r="I39" s="78"/>
      <c r="J39" s="83"/>
    </row>
    <row r="40" spans="2:10" ht="13.5" thickBot="1">
      <c r="B40" s="119" t="s">
        <v>35</v>
      </c>
      <c r="C40" s="120" t="s">
        <v>36</v>
      </c>
      <c r="D40" s="267">
        <v>-61.82</v>
      </c>
      <c r="E40" s="121">
        <v>6656.56</v>
      </c>
      <c r="G40" s="83"/>
    </row>
    <row r="41" spans="2:10" ht="13.5" thickBot="1">
      <c r="B41" s="122" t="s">
        <v>37</v>
      </c>
      <c r="C41" s="123" t="s">
        <v>38</v>
      </c>
      <c r="D41" s="268">
        <v>11038.53</v>
      </c>
      <c r="E41" s="173">
        <f>E26+E27+E40</f>
        <v>55624.719999999987</v>
      </c>
      <c r="F41" s="88"/>
      <c r="G41" s="83"/>
    </row>
    <row r="42" spans="2:10">
      <c r="B42" s="114"/>
      <c r="C42" s="114"/>
      <c r="D42" s="115"/>
      <c r="E42" s="115"/>
      <c r="F42" s="88"/>
      <c r="G42" s="71"/>
    </row>
    <row r="43" spans="2:10" ht="13.5">
      <c r="B43" s="338" t="s">
        <v>60</v>
      </c>
      <c r="C43" s="339"/>
      <c r="D43" s="339"/>
      <c r="E43" s="339"/>
      <c r="G43" s="78"/>
    </row>
    <row r="44" spans="2:10" ht="18" customHeight="1" thickBot="1">
      <c r="B44" s="336" t="s">
        <v>244</v>
      </c>
      <c r="C44" s="340"/>
      <c r="D44" s="340"/>
      <c r="E44" s="340"/>
      <c r="G44" s="78"/>
    </row>
    <row r="45" spans="2:10" ht="13.5" thickBot="1">
      <c r="B45" s="164"/>
      <c r="C45" s="31" t="s">
        <v>39</v>
      </c>
      <c r="D45" s="75" t="s">
        <v>264</v>
      </c>
      <c r="E45" s="30" t="s">
        <v>262</v>
      </c>
      <c r="G45" s="78"/>
    </row>
    <row r="46" spans="2:10">
      <c r="B46" s="14" t="s">
        <v>18</v>
      </c>
      <c r="C46" s="32" t="s">
        <v>218</v>
      </c>
      <c r="D46" s="124"/>
      <c r="E46" s="29"/>
      <c r="G46" s="78"/>
    </row>
    <row r="47" spans="2:10">
      <c r="B47" s="125" t="s">
        <v>4</v>
      </c>
      <c r="C47" s="16" t="s">
        <v>40</v>
      </c>
      <c r="D47" s="269">
        <v>841.70299999999997</v>
      </c>
      <c r="E47" s="175">
        <v>1199.7049999999999</v>
      </c>
      <c r="G47" s="78"/>
    </row>
    <row r="48" spans="2:10">
      <c r="B48" s="146" t="s">
        <v>6</v>
      </c>
      <c r="C48" s="23" t="s">
        <v>41</v>
      </c>
      <c r="D48" s="270">
        <v>1842.826</v>
      </c>
      <c r="E48" s="175">
        <v>7578.3</v>
      </c>
      <c r="G48" s="78"/>
    </row>
    <row r="49" spans="2:7">
      <c r="B49" s="143" t="s">
        <v>23</v>
      </c>
      <c r="C49" s="147" t="s">
        <v>219</v>
      </c>
      <c r="D49" s="271"/>
      <c r="E49" s="175"/>
    </row>
    <row r="50" spans="2:7">
      <c r="B50" s="125" t="s">
        <v>4</v>
      </c>
      <c r="C50" s="16" t="s">
        <v>40</v>
      </c>
      <c r="D50" s="269">
        <v>6.01</v>
      </c>
      <c r="E50" s="175">
        <v>6.42</v>
      </c>
      <c r="G50" s="226"/>
    </row>
    <row r="51" spans="2:7">
      <c r="B51" s="125" t="s">
        <v>6</v>
      </c>
      <c r="C51" s="16" t="s">
        <v>220</v>
      </c>
      <c r="D51" s="272">
        <v>5.18</v>
      </c>
      <c r="E51" s="84">
        <v>6.42</v>
      </c>
      <c r="G51" s="226"/>
    </row>
    <row r="52" spans="2:7">
      <c r="B52" s="125" t="s">
        <v>8</v>
      </c>
      <c r="C52" s="16" t="s">
        <v>221</v>
      </c>
      <c r="D52" s="272">
        <v>6.3100000000000005</v>
      </c>
      <c r="E52" s="84">
        <v>7.45</v>
      </c>
    </row>
    <row r="53" spans="2:7" ht="13.5" customHeight="1" thickBot="1">
      <c r="B53" s="126" t="s">
        <v>9</v>
      </c>
      <c r="C53" s="18" t="s">
        <v>41</v>
      </c>
      <c r="D53" s="273">
        <v>5.99</v>
      </c>
      <c r="E53" s="176">
        <v>7.34</v>
      </c>
    </row>
    <row r="54" spans="2:7">
      <c r="B54" s="132"/>
      <c r="C54" s="133"/>
      <c r="D54" s="134"/>
      <c r="E54" s="134"/>
    </row>
    <row r="55" spans="2:7" ht="13.5">
      <c r="B55" s="338" t="s">
        <v>62</v>
      </c>
      <c r="C55" s="339"/>
      <c r="D55" s="339"/>
      <c r="E55" s="339"/>
    </row>
    <row r="56" spans="2:7" ht="16.5" customHeight="1" thickBot="1">
      <c r="B56" s="336" t="s">
        <v>222</v>
      </c>
      <c r="C56" s="340"/>
      <c r="D56" s="340"/>
      <c r="E56" s="340"/>
    </row>
    <row r="57" spans="2:7" ht="23.25" thickBot="1">
      <c r="B57" s="331" t="s">
        <v>42</v>
      </c>
      <c r="C57" s="332"/>
      <c r="D57" s="19" t="s">
        <v>245</v>
      </c>
      <c r="E57" s="20" t="s">
        <v>223</v>
      </c>
    </row>
    <row r="58" spans="2:7">
      <c r="B58" s="21" t="s">
        <v>18</v>
      </c>
      <c r="C58" s="149" t="s">
        <v>43</v>
      </c>
      <c r="D58" s="150">
        <f>D64</f>
        <v>55624.72</v>
      </c>
      <c r="E58" s="33">
        <f>D58/E21</f>
        <v>1</v>
      </c>
    </row>
    <row r="59" spans="2:7" ht="25.5">
      <c r="B59" s="146" t="s">
        <v>4</v>
      </c>
      <c r="C59" s="23" t="s">
        <v>44</v>
      </c>
      <c r="D59" s="95">
        <v>0</v>
      </c>
      <c r="E59" s="96">
        <v>0</v>
      </c>
    </row>
    <row r="60" spans="2:7" ht="25.5">
      <c r="B60" s="125" t="s">
        <v>6</v>
      </c>
      <c r="C60" s="16" t="s">
        <v>45</v>
      </c>
      <c r="D60" s="93">
        <v>0</v>
      </c>
      <c r="E60" s="94">
        <v>0</v>
      </c>
    </row>
    <row r="61" spans="2:7">
      <c r="B61" s="125" t="s">
        <v>8</v>
      </c>
      <c r="C61" s="16" t="s">
        <v>46</v>
      </c>
      <c r="D61" s="93">
        <v>0</v>
      </c>
      <c r="E61" s="94">
        <v>0</v>
      </c>
    </row>
    <row r="62" spans="2:7">
      <c r="B62" s="125" t="s">
        <v>9</v>
      </c>
      <c r="C62" s="16" t="s">
        <v>47</v>
      </c>
      <c r="D62" s="93">
        <v>0</v>
      </c>
      <c r="E62" s="94">
        <v>0</v>
      </c>
    </row>
    <row r="63" spans="2:7">
      <c r="B63" s="125" t="s">
        <v>29</v>
      </c>
      <c r="C63" s="16" t="s">
        <v>48</v>
      </c>
      <c r="D63" s="93">
        <v>0</v>
      </c>
      <c r="E63" s="94">
        <v>0</v>
      </c>
    </row>
    <row r="64" spans="2:7">
      <c r="B64" s="146" t="s">
        <v>31</v>
      </c>
      <c r="C64" s="23" t="s">
        <v>49</v>
      </c>
      <c r="D64" s="95">
        <f>E21</f>
        <v>55624.72</v>
      </c>
      <c r="E64" s="96">
        <f>E58</f>
        <v>1</v>
      </c>
    </row>
    <row r="65" spans="2:5">
      <c r="B65" s="146" t="s">
        <v>33</v>
      </c>
      <c r="C65" s="23" t="s">
        <v>224</v>
      </c>
      <c r="D65" s="95">
        <v>0</v>
      </c>
      <c r="E65" s="96">
        <v>0</v>
      </c>
    </row>
    <row r="66" spans="2:5">
      <c r="B66" s="146" t="s">
        <v>50</v>
      </c>
      <c r="C66" s="23" t="s">
        <v>51</v>
      </c>
      <c r="D66" s="95">
        <v>0</v>
      </c>
      <c r="E66" s="96">
        <v>0</v>
      </c>
    </row>
    <row r="67" spans="2:5">
      <c r="B67" s="125" t="s">
        <v>52</v>
      </c>
      <c r="C67" s="16" t="s">
        <v>53</v>
      </c>
      <c r="D67" s="93">
        <v>0</v>
      </c>
      <c r="E67" s="94">
        <v>0</v>
      </c>
    </row>
    <row r="68" spans="2:5">
      <c r="B68" s="125" t="s">
        <v>54</v>
      </c>
      <c r="C68" s="16" t="s">
        <v>55</v>
      </c>
      <c r="D68" s="93">
        <v>0</v>
      </c>
      <c r="E68" s="94">
        <v>0</v>
      </c>
    </row>
    <row r="69" spans="2:5">
      <c r="B69" s="125" t="s">
        <v>56</v>
      </c>
      <c r="C69" s="16" t="s">
        <v>57</v>
      </c>
      <c r="D69" s="93">
        <v>0</v>
      </c>
      <c r="E69" s="94">
        <v>0</v>
      </c>
    </row>
    <row r="70" spans="2:5">
      <c r="B70" s="153" t="s">
        <v>58</v>
      </c>
      <c r="C70" s="136" t="s">
        <v>59</v>
      </c>
      <c r="D70" s="137">
        <v>0</v>
      </c>
      <c r="E70" s="138">
        <v>0</v>
      </c>
    </row>
    <row r="71" spans="2:5">
      <c r="B71" s="154" t="s">
        <v>23</v>
      </c>
      <c r="C71" s="144" t="s">
        <v>61</v>
      </c>
      <c r="D71" s="145">
        <v>0</v>
      </c>
      <c r="E71" s="70">
        <v>0</v>
      </c>
    </row>
    <row r="72" spans="2:5">
      <c r="B72" s="155" t="s">
        <v>60</v>
      </c>
      <c r="C72" s="140" t="s">
        <v>63</v>
      </c>
      <c r="D72" s="141">
        <f>E14</f>
        <v>0</v>
      </c>
      <c r="E72" s="142">
        <v>0</v>
      </c>
    </row>
    <row r="73" spans="2:5">
      <c r="B73" s="156" t="s">
        <v>62</v>
      </c>
      <c r="C73" s="25" t="s">
        <v>65</v>
      </c>
      <c r="D73" s="26">
        <v>0</v>
      </c>
      <c r="E73" s="27">
        <v>0</v>
      </c>
    </row>
    <row r="74" spans="2:5">
      <c r="B74" s="154" t="s">
        <v>64</v>
      </c>
      <c r="C74" s="144" t="s">
        <v>66</v>
      </c>
      <c r="D74" s="145">
        <f>D58</f>
        <v>55624.72</v>
      </c>
      <c r="E74" s="70">
        <f>E58+E72-E73</f>
        <v>1</v>
      </c>
    </row>
    <row r="75" spans="2:5">
      <c r="B75" s="125" t="s">
        <v>4</v>
      </c>
      <c r="C75" s="16" t="s">
        <v>67</v>
      </c>
      <c r="D75" s="93">
        <f>D74</f>
        <v>55624.72</v>
      </c>
      <c r="E75" s="94">
        <f>E74</f>
        <v>1</v>
      </c>
    </row>
    <row r="76" spans="2:5">
      <c r="B76" s="125" t="s">
        <v>6</v>
      </c>
      <c r="C76" s="16" t="s">
        <v>225</v>
      </c>
      <c r="D76" s="93">
        <v>0</v>
      </c>
      <c r="E76" s="94">
        <v>0</v>
      </c>
    </row>
    <row r="77" spans="2:5" ht="13.5" thickBot="1">
      <c r="B77" s="126" t="s">
        <v>8</v>
      </c>
      <c r="C77" s="18" t="s">
        <v>226</v>
      </c>
      <c r="D77" s="97">
        <v>0</v>
      </c>
      <c r="E77" s="98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ageMargins left="0.7" right="0.7" top="0.75" bottom="0.75" header="0.3" footer="0.3"/>
  <pageSetup paperSize="9" orientation="portrait" r:id="rId1"/>
</worksheet>
</file>

<file path=xl/worksheets/sheet104.xml><?xml version="1.0" encoding="utf-8"?>
<worksheet xmlns="http://schemas.openxmlformats.org/spreadsheetml/2006/main" xmlns:r="http://schemas.openxmlformats.org/officeDocument/2006/relationships">
  <sheetPr codeName="Arkusz104"/>
  <dimension ref="A1:L81"/>
  <sheetViews>
    <sheetView zoomScale="80" zoomScaleNormal="80" workbookViewId="0">
      <selection activeCell="K2" sqref="K2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99" customWidth="1"/>
    <col min="6" max="6" width="7.42578125" customWidth="1"/>
    <col min="7" max="7" width="17.28515625" customWidth="1"/>
    <col min="8" max="8" width="19" customWidth="1"/>
    <col min="9" max="9" width="13.28515625" customWidth="1"/>
    <col min="10" max="10" width="13.5703125" customWidth="1"/>
  </cols>
  <sheetData>
    <row r="1" spans="2:12">
      <c r="B1" s="1"/>
      <c r="C1" s="1"/>
      <c r="D1" s="2"/>
      <c r="E1" s="2"/>
    </row>
    <row r="2" spans="2:12" ht="15.75">
      <c r="B2" s="333" t="s">
        <v>0</v>
      </c>
      <c r="C2" s="333"/>
      <c r="D2" s="333"/>
      <c r="E2" s="333"/>
      <c r="H2" s="188"/>
      <c r="I2" s="188"/>
      <c r="J2" s="190"/>
      <c r="L2" s="78"/>
    </row>
    <row r="3" spans="2:12" ht="15.75">
      <c r="B3" s="333" t="s">
        <v>263</v>
      </c>
      <c r="C3" s="333"/>
      <c r="D3" s="333"/>
      <c r="E3" s="333"/>
      <c r="H3" s="188"/>
      <c r="I3" s="188"/>
      <c r="J3" s="190"/>
    </row>
    <row r="4" spans="2:12" ht="15">
      <c r="B4" s="165"/>
      <c r="C4" s="165"/>
      <c r="D4" s="165"/>
      <c r="E4" s="165"/>
      <c r="H4" s="187"/>
      <c r="I4" s="187"/>
      <c r="J4" s="190"/>
    </row>
    <row r="5" spans="2:12" ht="21" customHeight="1">
      <c r="B5" s="334" t="s">
        <v>1</v>
      </c>
      <c r="C5" s="334"/>
      <c r="D5" s="334"/>
      <c r="E5" s="334"/>
    </row>
    <row r="6" spans="2:12" ht="14.25">
      <c r="B6" s="335" t="s">
        <v>182</v>
      </c>
      <c r="C6" s="335"/>
      <c r="D6" s="335"/>
      <c r="E6" s="335"/>
    </row>
    <row r="7" spans="2:12" ht="14.25">
      <c r="B7" s="163"/>
      <c r="C7" s="163"/>
      <c r="D7" s="163"/>
      <c r="E7" s="163"/>
    </row>
    <row r="8" spans="2:12" ht="13.5">
      <c r="B8" s="337" t="s">
        <v>18</v>
      </c>
      <c r="C8" s="339"/>
      <c r="D8" s="339"/>
      <c r="E8" s="339"/>
    </row>
    <row r="9" spans="2:12" ht="16.5" thickBot="1">
      <c r="B9" s="336" t="s">
        <v>209</v>
      </c>
      <c r="C9" s="336"/>
      <c r="D9" s="336"/>
      <c r="E9" s="336"/>
    </row>
    <row r="10" spans="2:12" ht="13.5" thickBot="1">
      <c r="B10" s="164"/>
      <c r="C10" s="87" t="s">
        <v>2</v>
      </c>
      <c r="D10" s="75" t="s">
        <v>246</v>
      </c>
      <c r="E10" s="30" t="s">
        <v>262</v>
      </c>
    </row>
    <row r="11" spans="2:12">
      <c r="B11" s="110" t="s">
        <v>3</v>
      </c>
      <c r="C11" s="151" t="s">
        <v>215</v>
      </c>
      <c r="D11" s="74">
        <v>51862.78</v>
      </c>
      <c r="E11" s="9">
        <f>E12</f>
        <v>52995.02</v>
      </c>
    </row>
    <row r="12" spans="2:12">
      <c r="B12" s="129" t="s">
        <v>4</v>
      </c>
      <c r="C12" s="6" t="s">
        <v>5</v>
      </c>
      <c r="D12" s="89">
        <v>51862.78</v>
      </c>
      <c r="E12" s="100">
        <v>52995.02</v>
      </c>
    </row>
    <row r="13" spans="2:12">
      <c r="B13" s="129" t="s">
        <v>6</v>
      </c>
      <c r="C13" s="72" t="s">
        <v>7</v>
      </c>
      <c r="D13" s="89"/>
      <c r="E13" s="100"/>
    </row>
    <row r="14" spans="2:12">
      <c r="B14" s="129" t="s">
        <v>8</v>
      </c>
      <c r="C14" s="72" t="s">
        <v>10</v>
      </c>
      <c r="D14" s="89"/>
      <c r="E14" s="100"/>
      <c r="G14" s="71"/>
    </row>
    <row r="15" spans="2:12">
      <c r="B15" s="129" t="s">
        <v>212</v>
      </c>
      <c r="C15" s="72" t="s">
        <v>11</v>
      </c>
      <c r="D15" s="89"/>
      <c r="E15" s="100"/>
    </row>
    <row r="16" spans="2:12">
      <c r="B16" s="130" t="s">
        <v>213</v>
      </c>
      <c r="C16" s="111" t="s">
        <v>12</v>
      </c>
      <c r="D16" s="90"/>
      <c r="E16" s="101"/>
    </row>
    <row r="17" spans="2:10">
      <c r="B17" s="10" t="s">
        <v>13</v>
      </c>
      <c r="C17" s="12" t="s">
        <v>65</v>
      </c>
      <c r="D17" s="152"/>
      <c r="E17" s="113"/>
    </row>
    <row r="18" spans="2:10">
      <c r="B18" s="129" t="s">
        <v>4</v>
      </c>
      <c r="C18" s="6" t="s">
        <v>11</v>
      </c>
      <c r="D18" s="89"/>
      <c r="E18" s="101"/>
    </row>
    <row r="19" spans="2:10" ht="13.5" customHeight="1">
      <c r="B19" s="129" t="s">
        <v>6</v>
      </c>
      <c r="C19" s="72" t="s">
        <v>214</v>
      </c>
      <c r="D19" s="89"/>
      <c r="E19" s="100"/>
    </row>
    <row r="20" spans="2:10" ht="13.5" thickBot="1">
      <c r="B20" s="131" t="s">
        <v>8</v>
      </c>
      <c r="C20" s="73" t="s">
        <v>14</v>
      </c>
      <c r="D20" s="91"/>
      <c r="E20" s="102"/>
    </row>
    <row r="21" spans="2:10" ht="13.5" thickBot="1">
      <c r="B21" s="343" t="s">
        <v>216</v>
      </c>
      <c r="C21" s="344"/>
      <c r="D21" s="92">
        <f>D11</f>
        <v>51862.78</v>
      </c>
      <c r="E21" s="173">
        <f>E11</f>
        <v>52995.02</v>
      </c>
      <c r="F21" s="88"/>
      <c r="G21" s="88"/>
      <c r="H21" s="197"/>
      <c r="J21" s="71"/>
    </row>
    <row r="22" spans="2:10">
      <c r="B22" s="3"/>
      <c r="C22" s="7"/>
      <c r="D22" s="8"/>
      <c r="E22" s="8"/>
      <c r="G22" s="78"/>
    </row>
    <row r="23" spans="2:10" ht="13.5">
      <c r="B23" s="337" t="s">
        <v>210</v>
      </c>
      <c r="C23" s="345"/>
      <c r="D23" s="345"/>
      <c r="E23" s="345"/>
      <c r="G23" s="78"/>
    </row>
    <row r="24" spans="2:10" ht="15.75" customHeight="1" thickBot="1">
      <c r="B24" s="336" t="s">
        <v>211</v>
      </c>
      <c r="C24" s="346"/>
      <c r="D24" s="346"/>
      <c r="E24" s="346"/>
    </row>
    <row r="25" spans="2:10" ht="13.5" thickBot="1">
      <c r="B25" s="164"/>
      <c r="C25" s="5" t="s">
        <v>2</v>
      </c>
      <c r="D25" s="75" t="s">
        <v>264</v>
      </c>
      <c r="E25" s="30" t="s">
        <v>262</v>
      </c>
    </row>
    <row r="26" spans="2:10">
      <c r="B26" s="116" t="s">
        <v>15</v>
      </c>
      <c r="C26" s="117" t="s">
        <v>16</v>
      </c>
      <c r="D26" s="263">
        <v>51003.22</v>
      </c>
      <c r="E26" s="118">
        <f>D21</f>
        <v>51862.78</v>
      </c>
      <c r="G26" s="83"/>
    </row>
    <row r="27" spans="2:10">
      <c r="B27" s="10" t="s">
        <v>17</v>
      </c>
      <c r="C27" s="11" t="s">
        <v>217</v>
      </c>
      <c r="D27" s="264">
        <v>-524.04</v>
      </c>
      <c r="E27" s="172">
        <f>E28-E32</f>
        <v>-515.6</v>
      </c>
      <c r="F27" s="78"/>
      <c r="G27" s="83"/>
      <c r="H27" s="78"/>
      <c r="I27" s="78"/>
      <c r="J27" s="83"/>
    </row>
    <row r="28" spans="2:10">
      <c r="B28" s="10" t="s">
        <v>18</v>
      </c>
      <c r="C28" s="11" t="s">
        <v>19</v>
      </c>
      <c r="D28" s="264"/>
      <c r="E28" s="80">
        <f>SUM(E29:E31)</f>
        <v>0</v>
      </c>
      <c r="F28" s="78"/>
      <c r="G28" s="78"/>
      <c r="H28" s="78"/>
      <c r="I28" s="78"/>
      <c r="J28" s="83"/>
    </row>
    <row r="29" spans="2:10">
      <c r="B29" s="127" t="s">
        <v>4</v>
      </c>
      <c r="C29" s="6" t="s">
        <v>20</v>
      </c>
      <c r="D29" s="265"/>
      <c r="E29" s="103"/>
      <c r="F29" s="78"/>
      <c r="G29" s="78"/>
      <c r="H29" s="78"/>
      <c r="I29" s="78"/>
      <c r="J29" s="83"/>
    </row>
    <row r="30" spans="2:10">
      <c r="B30" s="127" t="s">
        <v>6</v>
      </c>
      <c r="C30" s="6" t="s">
        <v>21</v>
      </c>
      <c r="D30" s="265"/>
      <c r="E30" s="103"/>
      <c r="F30" s="78"/>
      <c r="G30" s="78"/>
      <c r="H30" s="78"/>
      <c r="I30" s="78"/>
      <c r="J30" s="83"/>
    </row>
    <row r="31" spans="2:10">
      <c r="B31" s="127" t="s">
        <v>8</v>
      </c>
      <c r="C31" s="6" t="s">
        <v>22</v>
      </c>
      <c r="D31" s="265"/>
      <c r="E31" s="103"/>
      <c r="F31" s="78"/>
      <c r="G31" s="78"/>
      <c r="H31" s="78"/>
      <c r="I31" s="78"/>
      <c r="J31" s="83"/>
    </row>
    <row r="32" spans="2:10">
      <c r="B32" s="112" t="s">
        <v>23</v>
      </c>
      <c r="C32" s="12" t="s">
        <v>24</v>
      </c>
      <c r="D32" s="264">
        <v>524.04</v>
      </c>
      <c r="E32" s="80">
        <f>SUM(E33:E39)</f>
        <v>515.6</v>
      </c>
      <c r="F32" s="78"/>
      <c r="G32" s="83"/>
      <c r="H32" s="78"/>
      <c r="I32" s="78"/>
      <c r="J32" s="83"/>
    </row>
    <row r="33" spans="2:10">
      <c r="B33" s="127" t="s">
        <v>4</v>
      </c>
      <c r="C33" s="6" t="s">
        <v>25</v>
      </c>
      <c r="D33" s="265"/>
      <c r="E33" s="103"/>
      <c r="F33" s="78"/>
      <c r="G33" s="78"/>
      <c r="H33" s="78"/>
      <c r="I33" s="78"/>
      <c r="J33" s="83"/>
    </row>
    <row r="34" spans="2:10">
      <c r="B34" s="127" t="s">
        <v>6</v>
      </c>
      <c r="C34" s="6" t="s">
        <v>26</v>
      </c>
      <c r="D34" s="265"/>
      <c r="E34" s="103"/>
      <c r="F34" s="78"/>
      <c r="G34" s="78"/>
      <c r="H34" s="78"/>
      <c r="I34" s="78"/>
      <c r="J34" s="83"/>
    </row>
    <row r="35" spans="2:10">
      <c r="B35" s="127" t="s">
        <v>8</v>
      </c>
      <c r="C35" s="6" t="s">
        <v>27</v>
      </c>
      <c r="D35" s="265">
        <v>165.67</v>
      </c>
      <c r="E35" s="103">
        <v>147.9</v>
      </c>
      <c r="F35" s="78"/>
      <c r="G35" s="78"/>
      <c r="H35" s="78"/>
      <c r="I35" s="78"/>
      <c r="J35" s="83"/>
    </row>
    <row r="36" spans="2:10">
      <c r="B36" s="127" t="s">
        <v>9</v>
      </c>
      <c r="C36" s="6" t="s">
        <v>28</v>
      </c>
      <c r="D36" s="265"/>
      <c r="E36" s="103"/>
      <c r="F36" s="78"/>
      <c r="G36" s="78"/>
      <c r="H36" s="78"/>
      <c r="I36" s="78"/>
      <c r="J36" s="83"/>
    </row>
    <row r="37" spans="2:10" ht="25.5">
      <c r="B37" s="127" t="s">
        <v>29</v>
      </c>
      <c r="C37" s="6" t="s">
        <v>30</v>
      </c>
      <c r="D37" s="265">
        <v>358.37</v>
      </c>
      <c r="E37" s="103">
        <v>367.7</v>
      </c>
      <c r="F37" s="78"/>
      <c r="G37" s="78"/>
      <c r="H37" s="78"/>
      <c r="I37" s="78"/>
      <c r="J37" s="83"/>
    </row>
    <row r="38" spans="2:10">
      <c r="B38" s="127" t="s">
        <v>31</v>
      </c>
      <c r="C38" s="6" t="s">
        <v>32</v>
      </c>
      <c r="D38" s="265"/>
      <c r="E38" s="103"/>
      <c r="F38" s="78"/>
      <c r="G38" s="78"/>
      <c r="H38" s="78"/>
      <c r="I38" s="78"/>
      <c r="J38" s="83"/>
    </row>
    <row r="39" spans="2:10">
      <c r="B39" s="128" t="s">
        <v>33</v>
      </c>
      <c r="C39" s="13" t="s">
        <v>34</v>
      </c>
      <c r="D39" s="266"/>
      <c r="E39" s="174"/>
      <c r="F39" s="78"/>
      <c r="G39" s="78"/>
      <c r="H39" s="78"/>
      <c r="I39" s="78"/>
      <c r="J39" s="83"/>
    </row>
    <row r="40" spans="2:10" ht="13.5" thickBot="1">
      <c r="B40" s="119" t="s">
        <v>35</v>
      </c>
      <c r="C40" s="120" t="s">
        <v>36</v>
      </c>
      <c r="D40" s="267">
        <v>415.79</v>
      </c>
      <c r="E40" s="121">
        <v>1647.84</v>
      </c>
      <c r="G40" s="83"/>
    </row>
    <row r="41" spans="2:10" ht="13.5" thickBot="1">
      <c r="B41" s="122" t="s">
        <v>37</v>
      </c>
      <c r="C41" s="123" t="s">
        <v>38</v>
      </c>
      <c r="D41" s="268">
        <v>50894.97</v>
      </c>
      <c r="E41" s="173">
        <f>E26+E27+E40</f>
        <v>52995.02</v>
      </c>
      <c r="F41" s="88"/>
      <c r="G41" s="83"/>
    </row>
    <row r="42" spans="2:10">
      <c r="B42" s="114"/>
      <c r="C42" s="114"/>
      <c r="D42" s="115"/>
      <c r="E42" s="115"/>
      <c r="F42" s="88"/>
      <c r="G42" s="71"/>
    </row>
    <row r="43" spans="2:10" ht="13.5">
      <c r="B43" s="338" t="s">
        <v>60</v>
      </c>
      <c r="C43" s="339"/>
      <c r="D43" s="339"/>
      <c r="E43" s="339"/>
      <c r="G43" s="78"/>
    </row>
    <row r="44" spans="2:10" ht="18" customHeight="1" thickBot="1">
      <c r="B44" s="336" t="s">
        <v>244</v>
      </c>
      <c r="C44" s="340"/>
      <c r="D44" s="340"/>
      <c r="E44" s="340"/>
      <c r="G44" s="78"/>
    </row>
    <row r="45" spans="2:10" ht="13.5" thickBot="1">
      <c r="B45" s="164"/>
      <c r="C45" s="31" t="s">
        <v>39</v>
      </c>
      <c r="D45" s="75" t="s">
        <v>264</v>
      </c>
      <c r="E45" s="30" t="s">
        <v>262</v>
      </c>
      <c r="G45" s="78"/>
    </row>
    <row r="46" spans="2:10">
      <c r="B46" s="14" t="s">
        <v>18</v>
      </c>
      <c r="C46" s="32" t="s">
        <v>218</v>
      </c>
      <c r="D46" s="124"/>
      <c r="E46" s="29"/>
      <c r="G46" s="78"/>
    </row>
    <row r="47" spans="2:10">
      <c r="B47" s="125" t="s">
        <v>4</v>
      </c>
      <c r="C47" s="16" t="s">
        <v>40</v>
      </c>
      <c r="D47" s="269">
        <v>5296.2849999999999</v>
      </c>
      <c r="E47" s="175">
        <v>5165.616</v>
      </c>
      <c r="G47" s="78"/>
    </row>
    <row r="48" spans="2:10">
      <c r="B48" s="146" t="s">
        <v>6</v>
      </c>
      <c r="C48" s="23" t="s">
        <v>41</v>
      </c>
      <c r="D48" s="270">
        <v>5241.5</v>
      </c>
      <c r="E48" s="175">
        <v>5115.3490000000002</v>
      </c>
      <c r="G48" s="78"/>
    </row>
    <row r="49" spans="2:7">
      <c r="B49" s="143" t="s">
        <v>23</v>
      </c>
      <c r="C49" s="147" t="s">
        <v>219</v>
      </c>
      <c r="D49" s="271"/>
      <c r="E49" s="175"/>
    </row>
    <row r="50" spans="2:7">
      <c r="B50" s="125" t="s">
        <v>4</v>
      </c>
      <c r="C50" s="16" t="s">
        <v>40</v>
      </c>
      <c r="D50" s="269">
        <v>9.6300000000000008</v>
      </c>
      <c r="E50" s="175">
        <v>10.039999999999999</v>
      </c>
      <c r="G50" s="226"/>
    </row>
    <row r="51" spans="2:7">
      <c r="B51" s="125" t="s">
        <v>6</v>
      </c>
      <c r="C51" s="16" t="s">
        <v>220</v>
      </c>
      <c r="D51" s="272">
        <v>9.01</v>
      </c>
      <c r="E51" s="175">
        <v>10.039999999999999</v>
      </c>
      <c r="G51" s="226"/>
    </row>
    <row r="52" spans="2:7">
      <c r="B52" s="125" t="s">
        <v>8</v>
      </c>
      <c r="C52" s="16" t="s">
        <v>221</v>
      </c>
      <c r="D52" s="272">
        <v>9.81</v>
      </c>
      <c r="E52" s="84">
        <v>10.47</v>
      </c>
    </row>
    <row r="53" spans="2:7" ht="12.75" customHeight="1" thickBot="1">
      <c r="B53" s="126" t="s">
        <v>9</v>
      </c>
      <c r="C53" s="18" t="s">
        <v>41</v>
      </c>
      <c r="D53" s="273">
        <v>9.7100000000000009</v>
      </c>
      <c r="E53" s="176">
        <v>10.36</v>
      </c>
    </row>
    <row r="54" spans="2:7">
      <c r="B54" s="132"/>
      <c r="C54" s="133"/>
      <c r="D54" s="134"/>
      <c r="E54" s="134"/>
    </row>
    <row r="55" spans="2:7" ht="13.5">
      <c r="B55" s="338" t="s">
        <v>62</v>
      </c>
      <c r="C55" s="339"/>
      <c r="D55" s="339"/>
      <c r="E55" s="339"/>
    </row>
    <row r="56" spans="2:7" ht="14.25" thickBot="1">
      <c r="B56" s="336" t="s">
        <v>222</v>
      </c>
      <c r="C56" s="340"/>
      <c r="D56" s="340"/>
      <c r="E56" s="340"/>
    </row>
    <row r="57" spans="2:7" ht="23.25" thickBot="1">
      <c r="B57" s="331" t="s">
        <v>42</v>
      </c>
      <c r="C57" s="332"/>
      <c r="D57" s="19" t="s">
        <v>245</v>
      </c>
      <c r="E57" s="20" t="s">
        <v>223</v>
      </c>
    </row>
    <row r="58" spans="2:7">
      <c r="B58" s="21" t="s">
        <v>18</v>
      </c>
      <c r="C58" s="149" t="s">
        <v>43</v>
      </c>
      <c r="D58" s="150">
        <f>D64</f>
        <v>52995.02</v>
      </c>
      <c r="E58" s="33">
        <f>D58/E21</f>
        <v>1</v>
      </c>
    </row>
    <row r="59" spans="2:7" ht="25.5">
      <c r="B59" s="146" t="s">
        <v>4</v>
      </c>
      <c r="C59" s="23" t="s">
        <v>44</v>
      </c>
      <c r="D59" s="95">
        <v>0</v>
      </c>
      <c r="E59" s="96">
        <v>0</v>
      </c>
    </row>
    <row r="60" spans="2:7" ht="25.5">
      <c r="B60" s="125" t="s">
        <v>6</v>
      </c>
      <c r="C60" s="16" t="s">
        <v>45</v>
      </c>
      <c r="D60" s="93">
        <v>0</v>
      </c>
      <c r="E60" s="94">
        <v>0</v>
      </c>
    </row>
    <row r="61" spans="2:7" ht="13.5" customHeight="1">
      <c r="B61" s="125" t="s">
        <v>8</v>
      </c>
      <c r="C61" s="16" t="s">
        <v>46</v>
      </c>
      <c r="D61" s="93">
        <v>0</v>
      </c>
      <c r="E61" s="94">
        <v>0</v>
      </c>
    </row>
    <row r="62" spans="2:7">
      <c r="B62" s="125" t="s">
        <v>9</v>
      </c>
      <c r="C62" s="16" t="s">
        <v>47</v>
      </c>
      <c r="D62" s="93">
        <v>0</v>
      </c>
      <c r="E62" s="94">
        <v>0</v>
      </c>
    </row>
    <row r="63" spans="2:7">
      <c r="B63" s="125" t="s">
        <v>29</v>
      </c>
      <c r="C63" s="16" t="s">
        <v>48</v>
      </c>
      <c r="D63" s="93">
        <v>0</v>
      </c>
      <c r="E63" s="94">
        <v>0</v>
      </c>
    </row>
    <row r="64" spans="2:7">
      <c r="B64" s="146" t="s">
        <v>31</v>
      </c>
      <c r="C64" s="23" t="s">
        <v>49</v>
      </c>
      <c r="D64" s="95">
        <f>E21</f>
        <v>52995.02</v>
      </c>
      <c r="E64" s="96">
        <f>E58</f>
        <v>1</v>
      </c>
    </row>
    <row r="65" spans="2:5">
      <c r="B65" s="146" t="s">
        <v>33</v>
      </c>
      <c r="C65" s="23" t="s">
        <v>224</v>
      </c>
      <c r="D65" s="95">
        <v>0</v>
      </c>
      <c r="E65" s="96">
        <v>0</v>
      </c>
    </row>
    <row r="66" spans="2:5">
      <c r="B66" s="146" t="s">
        <v>50</v>
      </c>
      <c r="C66" s="23" t="s">
        <v>51</v>
      </c>
      <c r="D66" s="95">
        <v>0</v>
      </c>
      <c r="E66" s="96">
        <v>0</v>
      </c>
    </row>
    <row r="67" spans="2:5">
      <c r="B67" s="125" t="s">
        <v>52</v>
      </c>
      <c r="C67" s="16" t="s">
        <v>53</v>
      </c>
      <c r="D67" s="93">
        <v>0</v>
      </c>
      <c r="E67" s="94">
        <v>0</v>
      </c>
    </row>
    <row r="68" spans="2:5">
      <c r="B68" s="125" t="s">
        <v>54</v>
      </c>
      <c r="C68" s="16" t="s">
        <v>55</v>
      </c>
      <c r="D68" s="93">
        <v>0</v>
      </c>
      <c r="E68" s="94">
        <v>0</v>
      </c>
    </row>
    <row r="69" spans="2:5">
      <c r="B69" s="125" t="s">
        <v>56</v>
      </c>
      <c r="C69" s="16" t="s">
        <v>57</v>
      </c>
      <c r="D69" s="93">
        <v>0</v>
      </c>
      <c r="E69" s="94">
        <v>0</v>
      </c>
    </row>
    <row r="70" spans="2:5">
      <c r="B70" s="153" t="s">
        <v>58</v>
      </c>
      <c r="C70" s="136" t="s">
        <v>59</v>
      </c>
      <c r="D70" s="137">
        <v>0</v>
      </c>
      <c r="E70" s="138">
        <v>0</v>
      </c>
    </row>
    <row r="71" spans="2:5">
      <c r="B71" s="154" t="s">
        <v>23</v>
      </c>
      <c r="C71" s="144" t="s">
        <v>61</v>
      </c>
      <c r="D71" s="145">
        <v>0</v>
      </c>
      <c r="E71" s="70">
        <v>0</v>
      </c>
    </row>
    <row r="72" spans="2:5">
      <c r="B72" s="155" t="s">
        <v>60</v>
      </c>
      <c r="C72" s="140" t="s">
        <v>63</v>
      </c>
      <c r="D72" s="141">
        <f>E14</f>
        <v>0</v>
      </c>
      <c r="E72" s="142">
        <v>0</v>
      </c>
    </row>
    <row r="73" spans="2:5">
      <c r="B73" s="156" t="s">
        <v>62</v>
      </c>
      <c r="C73" s="25" t="s">
        <v>65</v>
      </c>
      <c r="D73" s="26">
        <v>0</v>
      </c>
      <c r="E73" s="27">
        <v>0</v>
      </c>
    </row>
    <row r="74" spans="2:5">
      <c r="B74" s="154" t="s">
        <v>64</v>
      </c>
      <c r="C74" s="144" t="s">
        <v>66</v>
      </c>
      <c r="D74" s="145">
        <f>D58</f>
        <v>52995.02</v>
      </c>
      <c r="E74" s="70">
        <f>E58+E72-E73</f>
        <v>1</v>
      </c>
    </row>
    <row r="75" spans="2:5">
      <c r="B75" s="125" t="s">
        <v>4</v>
      </c>
      <c r="C75" s="16" t="s">
        <v>67</v>
      </c>
      <c r="D75" s="93">
        <f>D74</f>
        <v>52995.02</v>
      </c>
      <c r="E75" s="94">
        <f>E74</f>
        <v>1</v>
      </c>
    </row>
    <row r="76" spans="2:5">
      <c r="B76" s="125" t="s">
        <v>6</v>
      </c>
      <c r="C76" s="16" t="s">
        <v>225</v>
      </c>
      <c r="D76" s="93">
        <v>0</v>
      </c>
      <c r="E76" s="94">
        <v>0</v>
      </c>
    </row>
    <row r="77" spans="2:5" ht="13.5" thickBot="1">
      <c r="B77" s="126" t="s">
        <v>8</v>
      </c>
      <c r="C77" s="18" t="s">
        <v>226</v>
      </c>
      <c r="D77" s="97">
        <v>0</v>
      </c>
      <c r="E77" s="98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105.xml><?xml version="1.0" encoding="utf-8"?>
<worksheet xmlns="http://schemas.openxmlformats.org/spreadsheetml/2006/main" xmlns:r="http://schemas.openxmlformats.org/officeDocument/2006/relationships">
  <sheetPr codeName="Arkusz105"/>
  <dimension ref="A1:L81"/>
  <sheetViews>
    <sheetView zoomScale="80" zoomScaleNormal="80" workbookViewId="0">
      <selection activeCell="K2" sqref="K2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99" customWidth="1"/>
    <col min="6" max="6" width="7.42578125" customWidth="1"/>
    <col min="7" max="7" width="17.28515625" customWidth="1"/>
    <col min="8" max="8" width="19" customWidth="1"/>
    <col min="9" max="9" width="13.28515625" customWidth="1"/>
    <col min="10" max="10" width="13.5703125" customWidth="1"/>
  </cols>
  <sheetData>
    <row r="1" spans="2:12">
      <c r="B1" s="1"/>
      <c r="C1" s="1"/>
      <c r="D1" s="2"/>
      <c r="E1" s="2"/>
    </row>
    <row r="2" spans="2:12" ht="15.75">
      <c r="B2" s="333" t="s">
        <v>0</v>
      </c>
      <c r="C2" s="333"/>
      <c r="D2" s="333"/>
      <c r="E2" s="333"/>
      <c r="H2" s="188"/>
      <c r="I2" s="188"/>
      <c r="J2" s="190"/>
      <c r="L2" s="78"/>
    </row>
    <row r="3" spans="2:12" ht="15.75">
      <c r="B3" s="333" t="s">
        <v>263</v>
      </c>
      <c r="C3" s="333"/>
      <c r="D3" s="333"/>
      <c r="E3" s="333"/>
      <c r="H3" s="188"/>
      <c r="I3" s="188"/>
      <c r="J3" s="190"/>
    </row>
    <row r="4" spans="2:12" ht="15">
      <c r="B4" s="165"/>
      <c r="C4" s="165"/>
      <c r="D4" s="165"/>
      <c r="E4" s="165"/>
      <c r="H4" s="187"/>
      <c r="I4" s="187"/>
      <c r="J4" s="190"/>
    </row>
    <row r="5" spans="2:12" ht="21" customHeight="1">
      <c r="B5" s="334" t="s">
        <v>1</v>
      </c>
      <c r="C5" s="334"/>
      <c r="D5" s="334"/>
      <c r="E5" s="334"/>
    </row>
    <row r="6" spans="2:12" ht="14.25">
      <c r="B6" s="335" t="s">
        <v>169</v>
      </c>
      <c r="C6" s="335"/>
      <c r="D6" s="335"/>
      <c r="E6" s="335"/>
    </row>
    <row r="7" spans="2:12" ht="14.25">
      <c r="B7" s="163"/>
      <c r="C7" s="163"/>
      <c r="D7" s="163"/>
      <c r="E7" s="163"/>
    </row>
    <row r="8" spans="2:12" ht="13.5">
      <c r="B8" s="337" t="s">
        <v>18</v>
      </c>
      <c r="C8" s="339"/>
      <c r="D8" s="339"/>
      <c r="E8" s="339"/>
    </row>
    <row r="9" spans="2:12" ht="16.5" thickBot="1">
      <c r="B9" s="336" t="s">
        <v>209</v>
      </c>
      <c r="C9" s="336"/>
      <c r="D9" s="336"/>
      <c r="E9" s="336"/>
    </row>
    <row r="10" spans="2:12" ht="13.5" thickBot="1">
      <c r="B10" s="164"/>
      <c r="C10" s="87" t="s">
        <v>2</v>
      </c>
      <c r="D10" s="75" t="s">
        <v>246</v>
      </c>
      <c r="E10" s="30" t="s">
        <v>262</v>
      </c>
    </row>
    <row r="11" spans="2:12">
      <c r="B11" s="110" t="s">
        <v>3</v>
      </c>
      <c r="C11" s="151" t="s">
        <v>215</v>
      </c>
      <c r="D11" s="74">
        <v>8930425.0099999998</v>
      </c>
      <c r="E11" s="9">
        <f>E12</f>
        <v>4300576.75</v>
      </c>
    </row>
    <row r="12" spans="2:12">
      <c r="B12" s="129" t="s">
        <v>4</v>
      </c>
      <c r="C12" s="6" t="s">
        <v>5</v>
      </c>
      <c r="D12" s="89">
        <v>8930425.0099999998</v>
      </c>
      <c r="E12" s="100">
        <v>4300576.75</v>
      </c>
    </row>
    <row r="13" spans="2:12">
      <c r="B13" s="129" t="s">
        <v>6</v>
      </c>
      <c r="C13" s="72" t="s">
        <v>7</v>
      </c>
      <c r="D13" s="89"/>
      <c r="E13" s="100"/>
    </row>
    <row r="14" spans="2:12">
      <c r="B14" s="129" t="s">
        <v>8</v>
      </c>
      <c r="C14" s="72" t="s">
        <v>10</v>
      </c>
      <c r="D14" s="89"/>
      <c r="E14" s="100"/>
      <c r="G14" s="71"/>
    </row>
    <row r="15" spans="2:12">
      <c r="B15" s="129" t="s">
        <v>212</v>
      </c>
      <c r="C15" s="72" t="s">
        <v>11</v>
      </c>
      <c r="D15" s="89"/>
      <c r="E15" s="100"/>
    </row>
    <row r="16" spans="2:12">
      <c r="B16" s="130" t="s">
        <v>213</v>
      </c>
      <c r="C16" s="111" t="s">
        <v>12</v>
      </c>
      <c r="D16" s="90"/>
      <c r="E16" s="101"/>
    </row>
    <row r="17" spans="2:10">
      <c r="B17" s="10" t="s">
        <v>13</v>
      </c>
      <c r="C17" s="12" t="s">
        <v>65</v>
      </c>
      <c r="D17" s="152"/>
      <c r="E17" s="113"/>
    </row>
    <row r="18" spans="2:10">
      <c r="B18" s="129" t="s">
        <v>4</v>
      </c>
      <c r="C18" s="6" t="s">
        <v>11</v>
      </c>
      <c r="D18" s="89"/>
      <c r="E18" s="101"/>
    </row>
    <row r="19" spans="2:10" ht="13.5" customHeight="1">
      <c r="B19" s="129" t="s">
        <v>6</v>
      </c>
      <c r="C19" s="72" t="s">
        <v>214</v>
      </c>
      <c r="D19" s="89"/>
      <c r="E19" s="100"/>
    </row>
    <row r="20" spans="2:10" ht="13.5" thickBot="1">
      <c r="B20" s="131" t="s">
        <v>8</v>
      </c>
      <c r="C20" s="73" t="s">
        <v>14</v>
      </c>
      <c r="D20" s="91"/>
      <c r="E20" s="102"/>
    </row>
    <row r="21" spans="2:10" ht="13.5" thickBot="1">
      <c r="B21" s="343" t="s">
        <v>216</v>
      </c>
      <c r="C21" s="344"/>
      <c r="D21" s="92">
        <f>D11</f>
        <v>8930425.0099999998</v>
      </c>
      <c r="E21" s="173">
        <f>E11</f>
        <v>4300576.75</v>
      </c>
      <c r="F21" s="88"/>
      <c r="G21" s="88"/>
      <c r="H21" s="197"/>
      <c r="J21" s="71"/>
    </row>
    <row r="22" spans="2:10">
      <c r="B22" s="3"/>
      <c r="C22" s="7"/>
      <c r="D22" s="8"/>
      <c r="E22" s="8"/>
      <c r="G22" s="78"/>
    </row>
    <row r="23" spans="2:10" ht="13.5">
      <c r="B23" s="337" t="s">
        <v>210</v>
      </c>
      <c r="C23" s="345"/>
      <c r="D23" s="345"/>
      <c r="E23" s="345"/>
      <c r="G23" s="78"/>
    </row>
    <row r="24" spans="2:10" ht="15.75" customHeight="1" thickBot="1">
      <c r="B24" s="336" t="s">
        <v>211</v>
      </c>
      <c r="C24" s="346"/>
      <c r="D24" s="346"/>
      <c r="E24" s="346"/>
    </row>
    <row r="25" spans="2:10" ht="13.5" thickBot="1">
      <c r="B25" s="164"/>
      <c r="C25" s="5" t="s">
        <v>2</v>
      </c>
      <c r="D25" s="75" t="s">
        <v>264</v>
      </c>
      <c r="E25" s="30" t="s">
        <v>262</v>
      </c>
    </row>
    <row r="26" spans="2:10">
      <c r="B26" s="116" t="s">
        <v>15</v>
      </c>
      <c r="C26" s="117" t="s">
        <v>16</v>
      </c>
      <c r="D26" s="263">
        <v>6689713.5300000003</v>
      </c>
      <c r="E26" s="118">
        <f>D21</f>
        <v>8930425.0099999998</v>
      </c>
      <c r="G26" s="83"/>
    </row>
    <row r="27" spans="2:10">
      <c r="B27" s="10" t="s">
        <v>17</v>
      </c>
      <c r="C27" s="11" t="s">
        <v>217</v>
      </c>
      <c r="D27" s="264">
        <v>7309670.2000000002</v>
      </c>
      <c r="E27" s="172">
        <f>E28-E32</f>
        <v>-4822692.34</v>
      </c>
      <c r="F27" s="78"/>
      <c r="G27" s="83"/>
      <c r="H27" s="78"/>
      <c r="I27" s="78"/>
      <c r="J27" s="83"/>
    </row>
    <row r="28" spans="2:10">
      <c r="B28" s="10" t="s">
        <v>18</v>
      </c>
      <c r="C28" s="11" t="s">
        <v>19</v>
      </c>
      <c r="D28" s="264">
        <v>7783237.25</v>
      </c>
      <c r="E28" s="80">
        <f>SUM(E29:E31)</f>
        <v>191048.5</v>
      </c>
      <c r="F28" s="78"/>
      <c r="G28" s="78"/>
      <c r="H28" s="78"/>
      <c r="I28" s="78"/>
      <c r="J28" s="83"/>
    </row>
    <row r="29" spans="2:10">
      <c r="B29" s="127" t="s">
        <v>4</v>
      </c>
      <c r="C29" s="6" t="s">
        <v>20</v>
      </c>
      <c r="D29" s="265">
        <v>103149.98</v>
      </c>
      <c r="E29" s="103"/>
      <c r="F29" s="78"/>
      <c r="G29" s="78"/>
      <c r="H29" s="78"/>
      <c r="I29" s="78"/>
      <c r="J29" s="83"/>
    </row>
    <row r="30" spans="2:10">
      <c r="B30" s="127" t="s">
        <v>6</v>
      </c>
      <c r="C30" s="6" t="s">
        <v>21</v>
      </c>
      <c r="D30" s="265"/>
      <c r="E30" s="103"/>
      <c r="F30" s="78"/>
      <c r="G30" s="78"/>
      <c r="H30" s="78"/>
      <c r="I30" s="78"/>
      <c r="J30" s="83"/>
    </row>
    <row r="31" spans="2:10">
      <c r="B31" s="127" t="s">
        <v>8</v>
      </c>
      <c r="C31" s="6" t="s">
        <v>22</v>
      </c>
      <c r="D31" s="265">
        <v>7680087.2699999996</v>
      </c>
      <c r="E31" s="103">
        <v>191048.5</v>
      </c>
      <c r="F31" s="78"/>
      <c r="G31" s="78"/>
      <c r="H31" s="78"/>
      <c r="I31" s="78"/>
      <c r="J31" s="83"/>
    </row>
    <row r="32" spans="2:10">
      <c r="B32" s="112" t="s">
        <v>23</v>
      </c>
      <c r="C32" s="12" t="s">
        <v>24</v>
      </c>
      <c r="D32" s="264">
        <v>473567.05</v>
      </c>
      <c r="E32" s="80">
        <f>SUM(E33:E39)</f>
        <v>5013740.84</v>
      </c>
      <c r="F32" s="78"/>
      <c r="G32" s="83"/>
      <c r="H32" s="78"/>
      <c r="I32" s="78"/>
      <c r="J32" s="83"/>
    </row>
    <row r="33" spans="2:10">
      <c r="B33" s="127" t="s">
        <v>4</v>
      </c>
      <c r="C33" s="6" t="s">
        <v>25</v>
      </c>
      <c r="D33" s="265">
        <v>326377.23</v>
      </c>
      <c r="E33" s="103">
        <v>379857.96</v>
      </c>
      <c r="F33" s="78"/>
      <c r="G33" s="78"/>
      <c r="H33" s="78"/>
      <c r="I33" s="78"/>
      <c r="J33" s="83"/>
    </row>
    <row r="34" spans="2:10">
      <c r="B34" s="127" t="s">
        <v>6</v>
      </c>
      <c r="C34" s="6" t="s">
        <v>26</v>
      </c>
      <c r="D34" s="265"/>
      <c r="E34" s="103"/>
      <c r="F34" s="78"/>
      <c r="G34" s="78"/>
      <c r="H34" s="78"/>
      <c r="I34" s="78"/>
      <c r="J34" s="83"/>
    </row>
    <row r="35" spans="2:10">
      <c r="B35" s="127" t="s">
        <v>8</v>
      </c>
      <c r="C35" s="6" t="s">
        <v>27</v>
      </c>
      <c r="D35" s="265">
        <v>5998.48</v>
      </c>
      <c r="E35" s="103">
        <v>2762.18</v>
      </c>
      <c r="F35" s="78"/>
      <c r="G35" s="78"/>
      <c r="H35" s="78"/>
      <c r="I35" s="78"/>
      <c r="J35" s="83"/>
    </row>
    <row r="36" spans="2:10">
      <c r="B36" s="127" t="s">
        <v>9</v>
      </c>
      <c r="C36" s="6" t="s">
        <v>28</v>
      </c>
      <c r="D36" s="265"/>
      <c r="E36" s="103"/>
      <c r="F36" s="78"/>
      <c r="G36" s="78"/>
      <c r="H36" s="78"/>
      <c r="I36" s="78"/>
      <c r="J36" s="83"/>
    </row>
    <row r="37" spans="2:10" ht="25.5">
      <c r="B37" s="127" t="s">
        <v>29</v>
      </c>
      <c r="C37" s="6" t="s">
        <v>30</v>
      </c>
      <c r="D37" s="265">
        <v>65539.960000000006</v>
      </c>
      <c r="E37" s="103">
        <v>65486.96</v>
      </c>
      <c r="F37" s="78"/>
      <c r="G37" s="78"/>
      <c r="H37" s="78"/>
      <c r="I37" s="78"/>
      <c r="J37" s="83"/>
    </row>
    <row r="38" spans="2:10">
      <c r="B38" s="127" t="s">
        <v>31</v>
      </c>
      <c r="C38" s="6" t="s">
        <v>32</v>
      </c>
      <c r="D38" s="265"/>
      <c r="E38" s="103"/>
      <c r="F38" s="78"/>
      <c r="G38" s="78"/>
      <c r="H38" s="78"/>
      <c r="I38" s="78"/>
      <c r="J38" s="83"/>
    </row>
    <row r="39" spans="2:10">
      <c r="B39" s="128" t="s">
        <v>33</v>
      </c>
      <c r="C39" s="13" t="s">
        <v>34</v>
      </c>
      <c r="D39" s="266">
        <v>75651.38</v>
      </c>
      <c r="E39" s="174">
        <v>4565633.74</v>
      </c>
      <c r="F39" s="78"/>
      <c r="G39" s="78"/>
      <c r="H39" s="78"/>
      <c r="I39" s="78"/>
      <c r="J39" s="83"/>
    </row>
    <row r="40" spans="2:10" ht="13.5" thickBot="1">
      <c r="B40" s="119" t="s">
        <v>35</v>
      </c>
      <c r="C40" s="120" t="s">
        <v>36</v>
      </c>
      <c r="D40" s="267">
        <v>208948.39</v>
      </c>
      <c r="E40" s="121">
        <v>192844.08</v>
      </c>
      <c r="G40" s="83"/>
    </row>
    <row r="41" spans="2:10" ht="13.5" thickBot="1">
      <c r="B41" s="122" t="s">
        <v>37</v>
      </c>
      <c r="C41" s="123" t="s">
        <v>38</v>
      </c>
      <c r="D41" s="268">
        <v>14208332.120000001</v>
      </c>
      <c r="E41" s="173">
        <f>E26+E27+E40</f>
        <v>4300576.75</v>
      </c>
      <c r="F41" s="88"/>
      <c r="G41" s="83"/>
    </row>
    <row r="42" spans="2:10">
      <c r="B42" s="114"/>
      <c r="C42" s="114"/>
      <c r="D42" s="115"/>
      <c r="E42" s="115"/>
      <c r="F42" s="88"/>
      <c r="G42" s="71"/>
    </row>
    <row r="43" spans="2:10" ht="13.5">
      <c r="B43" s="338" t="s">
        <v>60</v>
      </c>
      <c r="C43" s="339"/>
      <c r="D43" s="339"/>
      <c r="E43" s="339"/>
      <c r="G43" s="78"/>
    </row>
    <row r="44" spans="2:10" ht="18" customHeight="1" thickBot="1">
      <c r="B44" s="336" t="s">
        <v>244</v>
      </c>
      <c r="C44" s="340"/>
      <c r="D44" s="340"/>
      <c r="E44" s="340"/>
      <c r="G44" s="78"/>
    </row>
    <row r="45" spans="2:10" ht="13.5" thickBot="1">
      <c r="B45" s="164"/>
      <c r="C45" s="31" t="s">
        <v>39</v>
      </c>
      <c r="D45" s="75" t="s">
        <v>264</v>
      </c>
      <c r="E45" s="30" t="s">
        <v>262</v>
      </c>
      <c r="G45" s="78"/>
    </row>
    <row r="46" spans="2:10">
      <c r="B46" s="14" t="s">
        <v>18</v>
      </c>
      <c r="C46" s="32" t="s">
        <v>218</v>
      </c>
      <c r="D46" s="124"/>
      <c r="E46" s="29"/>
      <c r="G46" s="78"/>
    </row>
    <row r="47" spans="2:10">
      <c r="B47" s="125" t="s">
        <v>4</v>
      </c>
      <c r="C47" s="16" t="s">
        <v>40</v>
      </c>
      <c r="D47" s="269">
        <v>394440.65600000002</v>
      </c>
      <c r="E47" s="175">
        <v>496686.59700000001</v>
      </c>
      <c r="G47" s="78"/>
    </row>
    <row r="48" spans="2:10">
      <c r="B48" s="146" t="s">
        <v>6</v>
      </c>
      <c r="C48" s="23" t="s">
        <v>41</v>
      </c>
      <c r="D48" s="270">
        <v>814231.06700000004</v>
      </c>
      <c r="E48" s="175">
        <v>234108.696</v>
      </c>
      <c r="G48" s="78"/>
    </row>
    <row r="49" spans="2:7">
      <c r="B49" s="143" t="s">
        <v>23</v>
      </c>
      <c r="C49" s="147" t="s">
        <v>219</v>
      </c>
      <c r="D49" s="271"/>
      <c r="E49" s="175"/>
    </row>
    <row r="50" spans="2:7">
      <c r="B50" s="125" t="s">
        <v>4</v>
      </c>
      <c r="C50" s="16" t="s">
        <v>40</v>
      </c>
      <c r="D50" s="269">
        <v>16.96</v>
      </c>
      <c r="E50" s="175">
        <v>17.98</v>
      </c>
      <c r="G50" s="226"/>
    </row>
    <row r="51" spans="2:7">
      <c r="B51" s="125" t="s">
        <v>6</v>
      </c>
      <c r="C51" s="16" t="s">
        <v>220</v>
      </c>
      <c r="D51" s="272">
        <v>16.510000000000002</v>
      </c>
      <c r="E51" s="175">
        <v>17.98</v>
      </c>
      <c r="G51" s="226"/>
    </row>
    <row r="52" spans="2:7">
      <c r="B52" s="125" t="s">
        <v>8</v>
      </c>
      <c r="C52" s="16" t="s">
        <v>221</v>
      </c>
      <c r="D52" s="272">
        <v>17.55</v>
      </c>
      <c r="E52" s="84">
        <v>18.399999999999999</v>
      </c>
    </row>
    <row r="53" spans="2:7" ht="12.75" customHeight="1" thickBot="1">
      <c r="B53" s="126" t="s">
        <v>9</v>
      </c>
      <c r="C53" s="18" t="s">
        <v>41</v>
      </c>
      <c r="D53" s="273">
        <v>17.45</v>
      </c>
      <c r="E53" s="176">
        <v>18.37</v>
      </c>
    </row>
    <row r="54" spans="2:7">
      <c r="B54" s="132"/>
      <c r="C54" s="133"/>
      <c r="D54" s="134"/>
      <c r="E54" s="134"/>
    </row>
    <row r="55" spans="2:7" ht="13.5">
      <c r="B55" s="338" t="s">
        <v>62</v>
      </c>
      <c r="C55" s="339"/>
      <c r="D55" s="339"/>
      <c r="E55" s="339"/>
    </row>
    <row r="56" spans="2:7" ht="18" customHeight="1" thickBot="1">
      <c r="B56" s="336" t="s">
        <v>222</v>
      </c>
      <c r="C56" s="340"/>
      <c r="D56" s="340"/>
      <c r="E56" s="340"/>
    </row>
    <row r="57" spans="2:7" ht="23.25" thickBot="1">
      <c r="B57" s="331" t="s">
        <v>42</v>
      </c>
      <c r="C57" s="332"/>
      <c r="D57" s="19" t="s">
        <v>245</v>
      </c>
      <c r="E57" s="20" t="s">
        <v>223</v>
      </c>
    </row>
    <row r="58" spans="2:7">
      <c r="B58" s="21" t="s">
        <v>18</v>
      </c>
      <c r="C58" s="149" t="s">
        <v>43</v>
      </c>
      <c r="D58" s="150">
        <f>D64</f>
        <v>4300576.75</v>
      </c>
      <c r="E58" s="33">
        <f>D58/E21</f>
        <v>1</v>
      </c>
    </row>
    <row r="59" spans="2:7" ht="25.5">
      <c r="B59" s="146" t="s">
        <v>4</v>
      </c>
      <c r="C59" s="23" t="s">
        <v>44</v>
      </c>
      <c r="D59" s="95">
        <v>0</v>
      </c>
      <c r="E59" s="96">
        <v>0</v>
      </c>
    </row>
    <row r="60" spans="2:7" ht="25.5">
      <c r="B60" s="125" t="s">
        <v>6</v>
      </c>
      <c r="C60" s="16" t="s">
        <v>45</v>
      </c>
      <c r="D60" s="93">
        <v>0</v>
      </c>
      <c r="E60" s="94">
        <v>0</v>
      </c>
    </row>
    <row r="61" spans="2:7">
      <c r="B61" s="125" t="s">
        <v>8</v>
      </c>
      <c r="C61" s="16" t="s">
        <v>46</v>
      </c>
      <c r="D61" s="93">
        <v>0</v>
      </c>
      <c r="E61" s="94">
        <v>0</v>
      </c>
    </row>
    <row r="62" spans="2:7">
      <c r="B62" s="125" t="s">
        <v>9</v>
      </c>
      <c r="C62" s="16" t="s">
        <v>47</v>
      </c>
      <c r="D62" s="93">
        <v>0</v>
      </c>
      <c r="E62" s="94">
        <v>0</v>
      </c>
    </row>
    <row r="63" spans="2:7">
      <c r="B63" s="125" t="s">
        <v>29</v>
      </c>
      <c r="C63" s="16" t="s">
        <v>48</v>
      </c>
      <c r="D63" s="93">
        <v>0</v>
      </c>
      <c r="E63" s="94">
        <v>0</v>
      </c>
    </row>
    <row r="64" spans="2:7">
      <c r="B64" s="146" t="s">
        <v>31</v>
      </c>
      <c r="C64" s="23" t="s">
        <v>49</v>
      </c>
      <c r="D64" s="95">
        <f>E21</f>
        <v>4300576.75</v>
      </c>
      <c r="E64" s="96">
        <f>E58</f>
        <v>1</v>
      </c>
    </row>
    <row r="65" spans="2:5">
      <c r="B65" s="146" t="s">
        <v>33</v>
      </c>
      <c r="C65" s="23" t="s">
        <v>224</v>
      </c>
      <c r="D65" s="95">
        <v>0</v>
      </c>
      <c r="E65" s="96">
        <v>0</v>
      </c>
    </row>
    <row r="66" spans="2:5">
      <c r="B66" s="146" t="s">
        <v>50</v>
      </c>
      <c r="C66" s="23" t="s">
        <v>51</v>
      </c>
      <c r="D66" s="95">
        <v>0</v>
      </c>
      <c r="E66" s="96">
        <v>0</v>
      </c>
    </row>
    <row r="67" spans="2:5">
      <c r="B67" s="125" t="s">
        <v>52</v>
      </c>
      <c r="C67" s="16" t="s">
        <v>53</v>
      </c>
      <c r="D67" s="93">
        <v>0</v>
      </c>
      <c r="E67" s="94">
        <v>0</v>
      </c>
    </row>
    <row r="68" spans="2:5">
      <c r="B68" s="125" t="s">
        <v>54</v>
      </c>
      <c r="C68" s="16" t="s">
        <v>55</v>
      </c>
      <c r="D68" s="93">
        <v>0</v>
      </c>
      <c r="E68" s="94">
        <v>0</v>
      </c>
    </row>
    <row r="69" spans="2:5">
      <c r="B69" s="125" t="s">
        <v>56</v>
      </c>
      <c r="C69" s="16" t="s">
        <v>57</v>
      </c>
      <c r="D69" s="93">
        <v>0</v>
      </c>
      <c r="E69" s="94">
        <v>0</v>
      </c>
    </row>
    <row r="70" spans="2:5">
      <c r="B70" s="153" t="s">
        <v>58</v>
      </c>
      <c r="C70" s="136" t="s">
        <v>59</v>
      </c>
      <c r="D70" s="137">
        <v>0</v>
      </c>
      <c r="E70" s="138">
        <v>0</v>
      </c>
    </row>
    <row r="71" spans="2:5">
      <c r="B71" s="154" t="s">
        <v>23</v>
      </c>
      <c r="C71" s="144" t="s">
        <v>61</v>
      </c>
      <c r="D71" s="145">
        <v>0</v>
      </c>
      <c r="E71" s="70">
        <v>0</v>
      </c>
    </row>
    <row r="72" spans="2:5">
      <c r="B72" s="155" t="s">
        <v>60</v>
      </c>
      <c r="C72" s="140" t="s">
        <v>63</v>
      </c>
      <c r="D72" s="141">
        <f>E14</f>
        <v>0</v>
      </c>
      <c r="E72" s="142">
        <v>0</v>
      </c>
    </row>
    <row r="73" spans="2:5">
      <c r="B73" s="156" t="s">
        <v>62</v>
      </c>
      <c r="C73" s="25" t="s">
        <v>65</v>
      </c>
      <c r="D73" s="26">
        <v>0</v>
      </c>
      <c r="E73" s="27">
        <v>0</v>
      </c>
    </row>
    <row r="74" spans="2:5">
      <c r="B74" s="154" t="s">
        <v>64</v>
      </c>
      <c r="C74" s="144" t="s">
        <v>66</v>
      </c>
      <c r="D74" s="145">
        <f>D58</f>
        <v>4300576.75</v>
      </c>
      <c r="E74" s="70">
        <f>E58+E72-E73</f>
        <v>1</v>
      </c>
    </row>
    <row r="75" spans="2:5">
      <c r="B75" s="125" t="s">
        <v>4</v>
      </c>
      <c r="C75" s="16" t="s">
        <v>67</v>
      </c>
      <c r="D75" s="93">
        <f>D74</f>
        <v>4300576.75</v>
      </c>
      <c r="E75" s="94">
        <f>E74</f>
        <v>1</v>
      </c>
    </row>
    <row r="76" spans="2:5">
      <c r="B76" s="125" t="s">
        <v>6</v>
      </c>
      <c r="C76" s="16" t="s">
        <v>225</v>
      </c>
      <c r="D76" s="93">
        <v>0</v>
      </c>
      <c r="E76" s="94">
        <v>0</v>
      </c>
    </row>
    <row r="77" spans="2:5" ht="13.5" thickBot="1">
      <c r="B77" s="126" t="s">
        <v>8</v>
      </c>
      <c r="C77" s="18" t="s">
        <v>226</v>
      </c>
      <c r="D77" s="97">
        <v>0</v>
      </c>
      <c r="E77" s="98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ageMargins left="0.7" right="0.7" top="0.75" bottom="0.75" header="0.3" footer="0.3"/>
  <pageSetup paperSize="9" orientation="portrait" r:id="rId1"/>
</worksheet>
</file>

<file path=xl/worksheets/sheet106.xml><?xml version="1.0" encoding="utf-8"?>
<worksheet xmlns="http://schemas.openxmlformats.org/spreadsheetml/2006/main" xmlns:r="http://schemas.openxmlformats.org/officeDocument/2006/relationships">
  <sheetPr codeName="Arkusz106">
    <pageSetUpPr fitToPage="1"/>
  </sheetPr>
  <dimension ref="A1:L81"/>
  <sheetViews>
    <sheetView zoomScale="80" zoomScaleNormal="80" workbookViewId="0">
      <selection activeCell="K2" sqref="K2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99" customWidth="1"/>
    <col min="6" max="6" width="7.42578125" customWidth="1"/>
    <col min="7" max="7" width="17.28515625" customWidth="1"/>
    <col min="8" max="8" width="19" customWidth="1"/>
    <col min="9" max="9" width="13.28515625" customWidth="1"/>
    <col min="10" max="10" width="13.5703125" customWidth="1"/>
  </cols>
  <sheetData>
    <row r="1" spans="2:12">
      <c r="B1" s="1"/>
      <c r="C1" s="1"/>
      <c r="D1" s="2"/>
      <c r="E1" s="2"/>
    </row>
    <row r="2" spans="2:12" ht="15.75">
      <c r="B2" s="333" t="s">
        <v>0</v>
      </c>
      <c r="C2" s="333"/>
      <c r="D2" s="333"/>
      <c r="E2" s="333"/>
      <c r="H2" s="188"/>
      <c r="I2" s="188"/>
      <c r="J2" s="190"/>
      <c r="L2" s="78"/>
    </row>
    <row r="3" spans="2:12" ht="15.75">
      <c r="B3" s="333" t="s">
        <v>263</v>
      </c>
      <c r="C3" s="333"/>
      <c r="D3" s="333"/>
      <c r="E3" s="333"/>
      <c r="H3" s="188"/>
      <c r="I3" s="188"/>
      <c r="J3" s="190"/>
    </row>
    <row r="4" spans="2:12" ht="15">
      <c r="B4" s="165"/>
      <c r="C4" s="165"/>
      <c r="D4" s="165"/>
      <c r="E4" s="165"/>
      <c r="H4" s="187"/>
      <c r="I4" s="187"/>
      <c r="J4" s="190"/>
    </row>
    <row r="5" spans="2:12" ht="21" customHeight="1">
      <c r="B5" s="334" t="s">
        <v>1</v>
      </c>
      <c r="C5" s="334"/>
      <c r="D5" s="334"/>
      <c r="E5" s="334"/>
    </row>
    <row r="6" spans="2:12" ht="14.25">
      <c r="B6" s="335" t="s">
        <v>183</v>
      </c>
      <c r="C6" s="335"/>
      <c r="D6" s="335"/>
      <c r="E6" s="335"/>
    </row>
    <row r="7" spans="2:12" ht="14.25">
      <c r="B7" s="163"/>
      <c r="C7" s="163"/>
      <c r="D7" s="163"/>
      <c r="E7" s="163"/>
    </row>
    <row r="8" spans="2:12" ht="13.5">
      <c r="B8" s="337" t="s">
        <v>18</v>
      </c>
      <c r="C8" s="339"/>
      <c r="D8" s="339"/>
      <c r="E8" s="339"/>
    </row>
    <row r="9" spans="2:12" ht="16.5" thickBot="1">
      <c r="B9" s="336" t="s">
        <v>209</v>
      </c>
      <c r="C9" s="336"/>
      <c r="D9" s="336"/>
      <c r="E9" s="336"/>
    </row>
    <row r="10" spans="2:12" ht="13.5" thickBot="1">
      <c r="B10" s="164"/>
      <c r="C10" s="87" t="s">
        <v>2</v>
      </c>
      <c r="D10" s="75" t="s">
        <v>246</v>
      </c>
      <c r="E10" s="30" t="s">
        <v>262</v>
      </c>
    </row>
    <row r="11" spans="2:12">
      <c r="B11" s="110" t="s">
        <v>3</v>
      </c>
      <c r="C11" s="151" t="s">
        <v>215</v>
      </c>
      <c r="D11" s="74">
        <v>493752.73</v>
      </c>
      <c r="E11" s="9">
        <f>E12</f>
        <v>401305.53</v>
      </c>
    </row>
    <row r="12" spans="2:12">
      <c r="B12" s="129" t="s">
        <v>4</v>
      </c>
      <c r="C12" s="6" t="s">
        <v>5</v>
      </c>
      <c r="D12" s="89">
        <v>493752.73</v>
      </c>
      <c r="E12" s="100">
        <v>401305.53</v>
      </c>
    </row>
    <row r="13" spans="2:12">
      <c r="B13" s="129" t="s">
        <v>6</v>
      </c>
      <c r="C13" s="72" t="s">
        <v>7</v>
      </c>
      <c r="D13" s="89"/>
      <c r="E13" s="100"/>
    </row>
    <row r="14" spans="2:12">
      <c r="B14" s="129" t="s">
        <v>8</v>
      </c>
      <c r="C14" s="72" t="s">
        <v>10</v>
      </c>
      <c r="D14" s="89"/>
      <c r="E14" s="100"/>
      <c r="G14" s="71"/>
    </row>
    <row r="15" spans="2:12">
      <c r="B15" s="129" t="s">
        <v>212</v>
      </c>
      <c r="C15" s="72" t="s">
        <v>11</v>
      </c>
      <c r="D15" s="89"/>
      <c r="E15" s="100"/>
    </row>
    <row r="16" spans="2:12">
      <c r="B16" s="130" t="s">
        <v>213</v>
      </c>
      <c r="C16" s="111" t="s">
        <v>12</v>
      </c>
      <c r="D16" s="90"/>
      <c r="E16" s="101"/>
    </row>
    <row r="17" spans="2:10">
      <c r="B17" s="10" t="s">
        <v>13</v>
      </c>
      <c r="C17" s="12" t="s">
        <v>65</v>
      </c>
      <c r="D17" s="152"/>
      <c r="E17" s="113"/>
    </row>
    <row r="18" spans="2:10">
      <c r="B18" s="129" t="s">
        <v>4</v>
      </c>
      <c r="C18" s="6" t="s">
        <v>11</v>
      </c>
      <c r="D18" s="89"/>
      <c r="E18" s="101"/>
    </row>
    <row r="19" spans="2:10" ht="13.5" customHeight="1">
      <c r="B19" s="129" t="s">
        <v>6</v>
      </c>
      <c r="C19" s="72" t="s">
        <v>214</v>
      </c>
      <c r="D19" s="89"/>
      <c r="E19" s="100"/>
    </row>
    <row r="20" spans="2:10" ht="13.5" thickBot="1">
      <c r="B20" s="131" t="s">
        <v>8</v>
      </c>
      <c r="C20" s="73" t="s">
        <v>14</v>
      </c>
      <c r="D20" s="91"/>
      <c r="E20" s="102"/>
    </row>
    <row r="21" spans="2:10" ht="13.5" thickBot="1">
      <c r="B21" s="343" t="s">
        <v>216</v>
      </c>
      <c r="C21" s="344"/>
      <c r="D21" s="92">
        <f>D11</f>
        <v>493752.73</v>
      </c>
      <c r="E21" s="173">
        <f>E11</f>
        <v>401305.53</v>
      </c>
      <c r="F21" s="88"/>
      <c r="G21" s="88"/>
      <c r="H21" s="197"/>
      <c r="J21" s="71"/>
    </row>
    <row r="22" spans="2:10">
      <c r="B22" s="3"/>
      <c r="C22" s="7"/>
      <c r="D22" s="8"/>
      <c r="E22" s="8"/>
      <c r="G22" s="78"/>
    </row>
    <row r="23" spans="2:10" ht="13.5">
      <c r="B23" s="337" t="s">
        <v>210</v>
      </c>
      <c r="C23" s="345"/>
      <c r="D23" s="345"/>
      <c r="E23" s="345"/>
      <c r="G23" s="78"/>
    </row>
    <row r="24" spans="2:10" ht="15.75" customHeight="1" thickBot="1">
      <c r="B24" s="336" t="s">
        <v>211</v>
      </c>
      <c r="C24" s="346"/>
      <c r="D24" s="346"/>
      <c r="E24" s="346"/>
    </row>
    <row r="25" spans="2:10" ht="13.5" thickBot="1">
      <c r="B25" s="164"/>
      <c r="C25" s="5" t="s">
        <v>2</v>
      </c>
      <c r="D25" s="75" t="s">
        <v>264</v>
      </c>
      <c r="E25" s="30" t="s">
        <v>262</v>
      </c>
    </row>
    <row r="26" spans="2:10">
      <c r="B26" s="116" t="s">
        <v>15</v>
      </c>
      <c r="C26" s="117" t="s">
        <v>16</v>
      </c>
      <c r="D26" s="263">
        <v>529616.92000000004</v>
      </c>
      <c r="E26" s="118">
        <f>D21</f>
        <v>493752.73</v>
      </c>
      <c r="G26" s="83"/>
    </row>
    <row r="27" spans="2:10">
      <c r="B27" s="10" t="s">
        <v>17</v>
      </c>
      <c r="C27" s="11" t="s">
        <v>217</v>
      </c>
      <c r="D27" s="264">
        <v>2491.9699999999993</v>
      </c>
      <c r="E27" s="172">
        <f>E28-E32</f>
        <v>-97131.56</v>
      </c>
      <c r="F27" s="78"/>
      <c r="G27" s="83"/>
      <c r="H27" s="78"/>
      <c r="I27" s="78"/>
      <c r="J27" s="83"/>
    </row>
    <row r="28" spans="2:10">
      <c r="B28" s="10" t="s">
        <v>18</v>
      </c>
      <c r="C28" s="11" t="s">
        <v>19</v>
      </c>
      <c r="D28" s="264">
        <v>14625</v>
      </c>
      <c r="E28" s="80">
        <f>SUM(E29:E31)</f>
        <v>0</v>
      </c>
      <c r="F28" s="78"/>
      <c r="G28" s="78"/>
      <c r="H28" s="78"/>
      <c r="I28" s="78"/>
      <c r="J28" s="83"/>
    </row>
    <row r="29" spans="2:10">
      <c r="B29" s="235" t="s">
        <v>4</v>
      </c>
      <c r="C29" s="228" t="s">
        <v>20</v>
      </c>
      <c r="D29" s="265">
        <v>14625</v>
      </c>
      <c r="E29" s="103"/>
      <c r="F29" s="78"/>
      <c r="G29" s="78"/>
      <c r="H29" s="78"/>
      <c r="I29" s="78"/>
      <c r="J29" s="83"/>
    </row>
    <row r="30" spans="2:10">
      <c r="B30" s="235" t="s">
        <v>6</v>
      </c>
      <c r="C30" s="228" t="s">
        <v>21</v>
      </c>
      <c r="D30" s="265"/>
      <c r="E30" s="103"/>
      <c r="F30" s="78"/>
      <c r="G30" s="78"/>
      <c r="H30" s="78"/>
      <c r="I30" s="78"/>
      <c r="J30" s="83"/>
    </row>
    <row r="31" spans="2:10">
      <c r="B31" s="235" t="s">
        <v>8</v>
      </c>
      <c r="C31" s="228" t="s">
        <v>22</v>
      </c>
      <c r="D31" s="265"/>
      <c r="E31" s="103"/>
      <c r="F31" s="78"/>
      <c r="G31" s="78"/>
      <c r="H31" s="78"/>
      <c r="I31" s="78"/>
      <c r="J31" s="83"/>
    </row>
    <row r="32" spans="2:10">
      <c r="B32" s="112" t="s">
        <v>23</v>
      </c>
      <c r="C32" s="12" t="s">
        <v>24</v>
      </c>
      <c r="D32" s="264">
        <v>12133.03</v>
      </c>
      <c r="E32" s="80">
        <f>SUM(E33:E39)</f>
        <v>97131.56</v>
      </c>
      <c r="F32" s="78"/>
      <c r="G32" s="83"/>
      <c r="H32" s="78"/>
      <c r="I32" s="78"/>
      <c r="J32" s="83"/>
    </row>
    <row r="33" spans="2:10">
      <c r="B33" s="235" t="s">
        <v>4</v>
      </c>
      <c r="C33" s="228" t="s">
        <v>25</v>
      </c>
      <c r="D33" s="265">
        <v>7224.83</v>
      </c>
      <c r="E33" s="103">
        <v>50544</v>
      </c>
      <c r="F33" s="78"/>
      <c r="G33" s="78"/>
      <c r="H33" s="78"/>
      <c r="I33" s="78"/>
      <c r="J33" s="83"/>
    </row>
    <row r="34" spans="2:10">
      <c r="B34" s="235" t="s">
        <v>6</v>
      </c>
      <c r="C34" s="228" t="s">
        <v>26</v>
      </c>
      <c r="D34" s="265"/>
      <c r="E34" s="103"/>
      <c r="F34" s="78"/>
      <c r="G34" s="78"/>
      <c r="H34" s="78"/>
      <c r="I34" s="78"/>
      <c r="J34" s="83"/>
    </row>
    <row r="35" spans="2:10">
      <c r="B35" s="235" t="s">
        <v>8</v>
      </c>
      <c r="C35" s="228" t="s">
        <v>27</v>
      </c>
      <c r="D35" s="265">
        <v>1211.21</v>
      </c>
      <c r="E35" s="103">
        <v>939.83</v>
      </c>
      <c r="F35" s="78"/>
      <c r="G35" s="78"/>
      <c r="H35" s="78"/>
      <c r="I35" s="78"/>
      <c r="J35" s="83"/>
    </row>
    <row r="36" spans="2:10">
      <c r="B36" s="235" t="s">
        <v>9</v>
      </c>
      <c r="C36" s="228" t="s">
        <v>28</v>
      </c>
      <c r="D36" s="265"/>
      <c r="E36" s="103"/>
      <c r="F36" s="78"/>
      <c r="G36" s="78"/>
      <c r="H36" s="78"/>
      <c r="I36" s="78"/>
      <c r="J36" s="83"/>
    </row>
    <row r="37" spans="2:10" ht="25.5">
      <c r="B37" s="235" t="s">
        <v>29</v>
      </c>
      <c r="C37" s="228" t="s">
        <v>30</v>
      </c>
      <c r="D37" s="265">
        <v>3696.99</v>
      </c>
      <c r="E37" s="103">
        <v>3105.44</v>
      </c>
      <c r="F37" s="78"/>
      <c r="G37" s="78"/>
      <c r="H37" s="78"/>
      <c r="I37" s="78"/>
      <c r="J37" s="83"/>
    </row>
    <row r="38" spans="2:10">
      <c r="B38" s="235" t="s">
        <v>31</v>
      </c>
      <c r="C38" s="228" t="s">
        <v>32</v>
      </c>
      <c r="D38" s="265"/>
      <c r="E38" s="103"/>
      <c r="F38" s="78"/>
      <c r="G38" s="78"/>
      <c r="H38" s="78"/>
      <c r="I38" s="78"/>
      <c r="J38" s="83"/>
    </row>
    <row r="39" spans="2:10">
      <c r="B39" s="236" t="s">
        <v>33</v>
      </c>
      <c r="C39" s="237" t="s">
        <v>34</v>
      </c>
      <c r="D39" s="266"/>
      <c r="E39" s="174">
        <v>42542.29</v>
      </c>
      <c r="F39" s="78"/>
      <c r="G39" s="78"/>
      <c r="H39" s="78"/>
      <c r="I39" s="78"/>
      <c r="J39" s="83"/>
    </row>
    <row r="40" spans="2:10" ht="13.5" thickBot="1">
      <c r="B40" s="119" t="s">
        <v>35</v>
      </c>
      <c r="C40" s="120" t="s">
        <v>36</v>
      </c>
      <c r="D40" s="267">
        <v>3112.94</v>
      </c>
      <c r="E40" s="121">
        <v>4684.3599999999997</v>
      </c>
      <c r="G40" s="83"/>
    </row>
    <row r="41" spans="2:10" ht="13.5" thickBot="1">
      <c r="B41" s="122" t="s">
        <v>37</v>
      </c>
      <c r="C41" s="123" t="s">
        <v>38</v>
      </c>
      <c r="D41" s="268">
        <v>535221.82999999996</v>
      </c>
      <c r="E41" s="173">
        <f>E26+E27+E40</f>
        <v>401305.52999999997</v>
      </c>
      <c r="F41" s="88"/>
      <c r="G41" s="83"/>
    </row>
    <row r="42" spans="2:10">
      <c r="B42" s="114"/>
      <c r="C42" s="114"/>
      <c r="D42" s="115"/>
      <c r="E42" s="115"/>
      <c r="F42" s="88"/>
      <c r="G42" s="71"/>
    </row>
    <row r="43" spans="2:10" ht="13.5">
      <c r="B43" s="338" t="s">
        <v>60</v>
      </c>
      <c r="C43" s="348"/>
      <c r="D43" s="348"/>
      <c r="E43" s="348"/>
      <c r="G43" s="78"/>
    </row>
    <row r="44" spans="2:10" ht="18" customHeight="1" thickBot="1">
      <c r="B44" s="336" t="s">
        <v>244</v>
      </c>
      <c r="C44" s="347"/>
      <c r="D44" s="347"/>
      <c r="E44" s="347"/>
      <c r="G44" s="78"/>
    </row>
    <row r="45" spans="2:10" ht="13.5" thickBot="1">
      <c r="B45" s="224"/>
      <c r="C45" s="31" t="s">
        <v>39</v>
      </c>
      <c r="D45" s="75" t="s">
        <v>264</v>
      </c>
      <c r="E45" s="30" t="s">
        <v>262</v>
      </c>
      <c r="G45" s="78"/>
    </row>
    <row r="46" spans="2:10">
      <c r="B46" s="14" t="s">
        <v>18</v>
      </c>
      <c r="C46" s="32" t="s">
        <v>218</v>
      </c>
      <c r="D46" s="124"/>
      <c r="E46" s="29"/>
      <c r="G46" s="78"/>
    </row>
    <row r="47" spans="2:10">
      <c r="B47" s="238" t="s">
        <v>4</v>
      </c>
      <c r="C47" s="239" t="s">
        <v>40</v>
      </c>
      <c r="D47" s="269">
        <v>44356.525999999998</v>
      </c>
      <c r="E47" s="175">
        <v>40907.434000000001</v>
      </c>
      <c r="G47" s="78"/>
    </row>
    <row r="48" spans="2:10">
      <c r="B48" s="240" t="s">
        <v>6</v>
      </c>
      <c r="C48" s="241" t="s">
        <v>41</v>
      </c>
      <c r="D48" s="270">
        <v>44564.682000000001</v>
      </c>
      <c r="E48" s="175">
        <v>32893.896000000001</v>
      </c>
      <c r="G48" s="78"/>
    </row>
    <row r="49" spans="2:7">
      <c r="B49" s="143" t="s">
        <v>23</v>
      </c>
      <c r="C49" s="147" t="s">
        <v>219</v>
      </c>
      <c r="D49" s="271"/>
      <c r="E49" s="175"/>
    </row>
    <row r="50" spans="2:7">
      <c r="B50" s="238" t="s">
        <v>4</v>
      </c>
      <c r="C50" s="239" t="s">
        <v>40</v>
      </c>
      <c r="D50" s="269">
        <v>11.94</v>
      </c>
      <c r="E50" s="175">
        <v>12.07</v>
      </c>
      <c r="G50" s="226"/>
    </row>
    <row r="51" spans="2:7">
      <c r="B51" s="238" t="s">
        <v>6</v>
      </c>
      <c r="C51" s="239" t="s">
        <v>220</v>
      </c>
      <c r="D51" s="272">
        <v>11.94</v>
      </c>
      <c r="E51" s="175">
        <v>12.07</v>
      </c>
      <c r="G51" s="226"/>
    </row>
    <row r="52" spans="2:7">
      <c r="B52" s="238" t="s">
        <v>8</v>
      </c>
      <c r="C52" s="239" t="s">
        <v>221</v>
      </c>
      <c r="D52" s="272">
        <v>12.01</v>
      </c>
      <c r="E52" s="84">
        <v>12.2</v>
      </c>
    </row>
    <row r="53" spans="2:7" ht="13.5" customHeight="1" thickBot="1">
      <c r="B53" s="242" t="s">
        <v>9</v>
      </c>
      <c r="C53" s="243" t="s">
        <v>41</v>
      </c>
      <c r="D53" s="273">
        <v>12.01</v>
      </c>
      <c r="E53" s="176">
        <v>12.2</v>
      </c>
    </row>
    <row r="54" spans="2:7">
      <c r="B54" s="132"/>
      <c r="C54" s="133"/>
      <c r="D54" s="134"/>
      <c r="E54" s="134"/>
    </row>
    <row r="55" spans="2:7" ht="13.5">
      <c r="B55" s="338" t="s">
        <v>62</v>
      </c>
      <c r="C55" s="339"/>
      <c r="D55" s="339"/>
      <c r="E55" s="339"/>
    </row>
    <row r="56" spans="2:7" ht="17.25" customHeight="1" thickBot="1">
      <c r="B56" s="336" t="s">
        <v>222</v>
      </c>
      <c r="C56" s="340"/>
      <c r="D56" s="340"/>
      <c r="E56" s="340"/>
    </row>
    <row r="57" spans="2:7" ht="23.25" thickBot="1">
      <c r="B57" s="331" t="s">
        <v>42</v>
      </c>
      <c r="C57" s="332"/>
      <c r="D57" s="19" t="s">
        <v>245</v>
      </c>
      <c r="E57" s="20" t="s">
        <v>223</v>
      </c>
    </row>
    <row r="58" spans="2:7">
      <c r="B58" s="21" t="s">
        <v>18</v>
      </c>
      <c r="C58" s="149" t="s">
        <v>43</v>
      </c>
      <c r="D58" s="150">
        <f>D64</f>
        <v>401305.53</v>
      </c>
      <c r="E58" s="33">
        <f>D58/E21</f>
        <v>1</v>
      </c>
    </row>
    <row r="59" spans="2:7" ht="25.5">
      <c r="B59" s="146" t="s">
        <v>4</v>
      </c>
      <c r="C59" s="23" t="s">
        <v>44</v>
      </c>
      <c r="D59" s="95">
        <v>0</v>
      </c>
      <c r="E59" s="96">
        <v>0</v>
      </c>
    </row>
    <row r="60" spans="2:7" ht="25.5">
      <c r="B60" s="125" t="s">
        <v>6</v>
      </c>
      <c r="C60" s="16" t="s">
        <v>45</v>
      </c>
      <c r="D60" s="93">
        <v>0</v>
      </c>
      <c r="E60" s="94">
        <v>0</v>
      </c>
    </row>
    <row r="61" spans="2:7" ht="12.75" customHeight="1">
      <c r="B61" s="125" t="s">
        <v>8</v>
      </c>
      <c r="C61" s="16" t="s">
        <v>46</v>
      </c>
      <c r="D61" s="93">
        <v>0</v>
      </c>
      <c r="E61" s="94">
        <v>0</v>
      </c>
    </row>
    <row r="62" spans="2:7">
      <c r="B62" s="125" t="s">
        <v>9</v>
      </c>
      <c r="C62" s="16" t="s">
        <v>47</v>
      </c>
      <c r="D62" s="93">
        <v>0</v>
      </c>
      <c r="E62" s="94">
        <v>0</v>
      </c>
    </row>
    <row r="63" spans="2:7">
      <c r="B63" s="125" t="s">
        <v>29</v>
      </c>
      <c r="C63" s="16" t="s">
        <v>48</v>
      </c>
      <c r="D63" s="93">
        <v>0</v>
      </c>
      <c r="E63" s="94">
        <v>0</v>
      </c>
    </row>
    <row r="64" spans="2:7">
      <c r="B64" s="146" t="s">
        <v>31</v>
      </c>
      <c r="C64" s="23" t="s">
        <v>49</v>
      </c>
      <c r="D64" s="95">
        <f>E21</f>
        <v>401305.53</v>
      </c>
      <c r="E64" s="96">
        <f>E58</f>
        <v>1</v>
      </c>
    </row>
    <row r="65" spans="2:5">
      <c r="B65" s="146" t="s">
        <v>33</v>
      </c>
      <c r="C65" s="23" t="s">
        <v>224</v>
      </c>
      <c r="D65" s="95">
        <v>0</v>
      </c>
      <c r="E65" s="96">
        <v>0</v>
      </c>
    </row>
    <row r="66" spans="2:5">
      <c r="B66" s="146" t="s">
        <v>50</v>
      </c>
      <c r="C66" s="23" t="s">
        <v>51</v>
      </c>
      <c r="D66" s="95">
        <v>0</v>
      </c>
      <c r="E66" s="96">
        <v>0</v>
      </c>
    </row>
    <row r="67" spans="2:5">
      <c r="B67" s="125" t="s">
        <v>52</v>
      </c>
      <c r="C67" s="16" t="s">
        <v>53</v>
      </c>
      <c r="D67" s="93">
        <v>0</v>
      </c>
      <c r="E67" s="94">
        <v>0</v>
      </c>
    </row>
    <row r="68" spans="2:5">
      <c r="B68" s="125" t="s">
        <v>54</v>
      </c>
      <c r="C68" s="16" t="s">
        <v>55</v>
      </c>
      <c r="D68" s="93">
        <v>0</v>
      </c>
      <c r="E68" s="94">
        <v>0</v>
      </c>
    </row>
    <row r="69" spans="2:5">
      <c r="B69" s="125" t="s">
        <v>56</v>
      </c>
      <c r="C69" s="16" t="s">
        <v>57</v>
      </c>
      <c r="D69" s="93">
        <v>0</v>
      </c>
      <c r="E69" s="94">
        <v>0</v>
      </c>
    </row>
    <row r="70" spans="2:5">
      <c r="B70" s="153" t="s">
        <v>58</v>
      </c>
      <c r="C70" s="136" t="s">
        <v>59</v>
      </c>
      <c r="D70" s="137">
        <v>0</v>
      </c>
      <c r="E70" s="138">
        <v>0</v>
      </c>
    </row>
    <row r="71" spans="2:5">
      <c r="B71" s="154" t="s">
        <v>23</v>
      </c>
      <c r="C71" s="144" t="s">
        <v>61</v>
      </c>
      <c r="D71" s="145">
        <v>0</v>
      </c>
      <c r="E71" s="70">
        <v>0</v>
      </c>
    </row>
    <row r="72" spans="2:5">
      <c r="B72" s="155" t="s">
        <v>60</v>
      </c>
      <c r="C72" s="140" t="s">
        <v>63</v>
      </c>
      <c r="D72" s="141">
        <f>E14</f>
        <v>0</v>
      </c>
      <c r="E72" s="142">
        <v>0</v>
      </c>
    </row>
    <row r="73" spans="2:5">
      <c r="B73" s="156" t="s">
        <v>62</v>
      </c>
      <c r="C73" s="25" t="s">
        <v>65</v>
      </c>
      <c r="D73" s="26">
        <v>0</v>
      </c>
      <c r="E73" s="27">
        <v>0</v>
      </c>
    </row>
    <row r="74" spans="2:5">
      <c r="B74" s="154" t="s">
        <v>64</v>
      </c>
      <c r="C74" s="144" t="s">
        <v>66</v>
      </c>
      <c r="D74" s="145">
        <f>D58</f>
        <v>401305.53</v>
      </c>
      <c r="E74" s="70">
        <f>E58+E72-E73</f>
        <v>1</v>
      </c>
    </row>
    <row r="75" spans="2:5">
      <c r="B75" s="125" t="s">
        <v>4</v>
      </c>
      <c r="C75" s="16" t="s">
        <v>67</v>
      </c>
      <c r="D75" s="93">
        <f>D74</f>
        <v>401305.53</v>
      </c>
      <c r="E75" s="94">
        <f>E74</f>
        <v>1</v>
      </c>
    </row>
    <row r="76" spans="2:5">
      <c r="B76" s="125" t="s">
        <v>6</v>
      </c>
      <c r="C76" s="16" t="s">
        <v>225</v>
      </c>
      <c r="D76" s="93">
        <v>0</v>
      </c>
      <c r="E76" s="94">
        <v>0</v>
      </c>
    </row>
    <row r="77" spans="2:5" ht="13.5" thickBot="1">
      <c r="B77" s="126" t="s">
        <v>8</v>
      </c>
      <c r="C77" s="18" t="s">
        <v>226</v>
      </c>
      <c r="D77" s="97">
        <v>0</v>
      </c>
      <c r="E77" s="98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ageMargins left="0.70866141732283472" right="0.70866141732283472" top="0.74803149606299213" bottom="0.74803149606299213" header="0.31496062992125984" footer="0.31496062992125984"/>
  <pageSetup paperSize="9" scale="73" orientation="portrait" r:id="rId1"/>
</worksheet>
</file>

<file path=xl/worksheets/sheet107.xml><?xml version="1.0" encoding="utf-8"?>
<worksheet xmlns="http://schemas.openxmlformats.org/spreadsheetml/2006/main" xmlns:r="http://schemas.openxmlformats.org/officeDocument/2006/relationships">
  <sheetPr codeName="Arkusz107"/>
  <dimension ref="A1:L81"/>
  <sheetViews>
    <sheetView zoomScale="80" zoomScaleNormal="80" workbookViewId="0">
      <selection activeCell="K2" sqref="K2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99" customWidth="1"/>
    <col min="6" max="6" width="7.42578125" customWidth="1"/>
    <col min="7" max="7" width="17.28515625" customWidth="1"/>
    <col min="8" max="8" width="19" customWidth="1"/>
    <col min="9" max="9" width="13.28515625" customWidth="1"/>
    <col min="10" max="10" width="13.5703125" customWidth="1"/>
  </cols>
  <sheetData>
    <row r="1" spans="2:12">
      <c r="B1" s="1"/>
      <c r="C1" s="1"/>
      <c r="D1" s="2"/>
      <c r="E1" s="2"/>
    </row>
    <row r="2" spans="2:12" ht="15.75">
      <c r="B2" s="333" t="s">
        <v>0</v>
      </c>
      <c r="C2" s="333"/>
      <c r="D2" s="333"/>
      <c r="E2" s="333"/>
      <c r="H2" s="188"/>
      <c r="I2" s="188"/>
      <c r="J2" s="190"/>
      <c r="L2" s="78"/>
    </row>
    <row r="3" spans="2:12" ht="15.75">
      <c r="B3" s="333" t="s">
        <v>263</v>
      </c>
      <c r="C3" s="333"/>
      <c r="D3" s="333"/>
      <c r="E3" s="333"/>
      <c r="H3" s="188"/>
      <c r="I3" s="188"/>
      <c r="J3" s="190"/>
    </row>
    <row r="4" spans="2:12" ht="15">
      <c r="B4" s="165"/>
      <c r="C4" s="165"/>
      <c r="D4" s="165"/>
      <c r="E4" s="165"/>
      <c r="H4" s="187"/>
      <c r="I4" s="187"/>
      <c r="J4" s="190"/>
    </row>
    <row r="5" spans="2:12" ht="21" customHeight="1">
      <c r="B5" s="334" t="s">
        <v>1</v>
      </c>
      <c r="C5" s="334"/>
      <c r="D5" s="334"/>
      <c r="E5" s="334"/>
    </row>
    <row r="6" spans="2:12" ht="14.25">
      <c r="B6" s="335" t="s">
        <v>184</v>
      </c>
      <c r="C6" s="335"/>
      <c r="D6" s="335"/>
      <c r="E6" s="335"/>
    </row>
    <row r="7" spans="2:12" ht="14.25">
      <c r="B7" s="163"/>
      <c r="C7" s="163"/>
      <c r="D7" s="163"/>
      <c r="E7" s="163"/>
    </row>
    <row r="8" spans="2:12" ht="13.5">
      <c r="B8" s="337" t="s">
        <v>18</v>
      </c>
      <c r="C8" s="339"/>
      <c r="D8" s="339"/>
      <c r="E8" s="339"/>
    </row>
    <row r="9" spans="2:12" ht="16.5" thickBot="1">
      <c r="B9" s="336" t="s">
        <v>209</v>
      </c>
      <c r="C9" s="336"/>
      <c r="D9" s="336"/>
      <c r="E9" s="336"/>
    </row>
    <row r="10" spans="2:12" ht="13.5" thickBot="1">
      <c r="B10" s="164"/>
      <c r="C10" s="87" t="s">
        <v>2</v>
      </c>
      <c r="D10" s="75" t="s">
        <v>246</v>
      </c>
      <c r="E10" s="30" t="s">
        <v>262</v>
      </c>
    </row>
    <row r="11" spans="2:12">
      <c r="B11" s="110" t="s">
        <v>3</v>
      </c>
      <c r="C11" s="151" t="s">
        <v>215</v>
      </c>
      <c r="D11" s="74">
        <v>1027197.07</v>
      </c>
      <c r="E11" s="9">
        <f>E12</f>
        <v>1049706.3799999999</v>
      </c>
    </row>
    <row r="12" spans="2:12">
      <c r="B12" s="129" t="s">
        <v>4</v>
      </c>
      <c r="C12" s="6" t="s">
        <v>5</v>
      </c>
      <c r="D12" s="89">
        <v>1027197.07</v>
      </c>
      <c r="E12" s="100">
        <v>1049706.3799999999</v>
      </c>
    </row>
    <row r="13" spans="2:12">
      <c r="B13" s="129" t="s">
        <v>6</v>
      </c>
      <c r="C13" s="72" t="s">
        <v>7</v>
      </c>
      <c r="D13" s="89"/>
      <c r="E13" s="100"/>
    </row>
    <row r="14" spans="2:12">
      <c r="B14" s="129" t="s">
        <v>8</v>
      </c>
      <c r="C14" s="72" t="s">
        <v>10</v>
      </c>
      <c r="D14" s="89"/>
      <c r="E14" s="100"/>
      <c r="G14" s="71"/>
    </row>
    <row r="15" spans="2:12">
      <c r="B15" s="129" t="s">
        <v>212</v>
      </c>
      <c r="C15" s="72" t="s">
        <v>11</v>
      </c>
      <c r="D15" s="89"/>
      <c r="E15" s="100"/>
    </row>
    <row r="16" spans="2:12">
      <c r="B16" s="130" t="s">
        <v>213</v>
      </c>
      <c r="C16" s="111" t="s">
        <v>12</v>
      </c>
      <c r="D16" s="90"/>
      <c r="E16" s="101"/>
    </row>
    <row r="17" spans="2:10">
      <c r="B17" s="10" t="s">
        <v>13</v>
      </c>
      <c r="C17" s="12" t="s">
        <v>65</v>
      </c>
      <c r="D17" s="152"/>
      <c r="E17" s="113"/>
    </row>
    <row r="18" spans="2:10">
      <c r="B18" s="129" t="s">
        <v>4</v>
      </c>
      <c r="C18" s="6" t="s">
        <v>11</v>
      </c>
      <c r="D18" s="89"/>
      <c r="E18" s="101"/>
    </row>
    <row r="19" spans="2:10" ht="13.5" customHeight="1">
      <c r="B19" s="129" t="s">
        <v>6</v>
      </c>
      <c r="C19" s="72" t="s">
        <v>214</v>
      </c>
      <c r="D19" s="89"/>
      <c r="E19" s="100"/>
    </row>
    <row r="20" spans="2:10" ht="13.5" thickBot="1">
      <c r="B20" s="131" t="s">
        <v>8</v>
      </c>
      <c r="C20" s="73" t="s">
        <v>14</v>
      </c>
      <c r="D20" s="91"/>
      <c r="E20" s="102"/>
    </row>
    <row r="21" spans="2:10" ht="13.5" thickBot="1">
      <c r="B21" s="343" t="s">
        <v>216</v>
      </c>
      <c r="C21" s="344"/>
      <c r="D21" s="92">
        <f>D11</f>
        <v>1027197.07</v>
      </c>
      <c r="E21" s="173">
        <f>E11</f>
        <v>1049706.3799999999</v>
      </c>
      <c r="F21" s="88"/>
      <c r="G21" s="88"/>
      <c r="H21" s="197"/>
      <c r="J21" s="71"/>
    </row>
    <row r="22" spans="2:10">
      <c r="B22" s="3"/>
      <c r="C22" s="7"/>
      <c r="D22" s="8"/>
      <c r="E22" s="8"/>
      <c r="G22" s="78"/>
    </row>
    <row r="23" spans="2:10" ht="13.5">
      <c r="B23" s="337" t="s">
        <v>210</v>
      </c>
      <c r="C23" s="345"/>
      <c r="D23" s="345"/>
      <c r="E23" s="345"/>
      <c r="G23" s="78"/>
    </row>
    <row r="24" spans="2:10" ht="15.75" customHeight="1" thickBot="1">
      <c r="B24" s="336" t="s">
        <v>211</v>
      </c>
      <c r="C24" s="346"/>
      <c r="D24" s="346"/>
      <c r="E24" s="346"/>
    </row>
    <row r="25" spans="2:10" ht="13.5" thickBot="1">
      <c r="B25" s="164"/>
      <c r="C25" s="5" t="s">
        <v>2</v>
      </c>
      <c r="D25" s="75" t="s">
        <v>264</v>
      </c>
      <c r="E25" s="30" t="s">
        <v>262</v>
      </c>
    </row>
    <row r="26" spans="2:10">
      <c r="B26" s="116" t="s">
        <v>15</v>
      </c>
      <c r="C26" s="117" t="s">
        <v>16</v>
      </c>
      <c r="D26" s="263">
        <v>4036994.82</v>
      </c>
      <c r="E26" s="118">
        <f>D21</f>
        <v>1027197.07</v>
      </c>
      <c r="G26" s="83"/>
    </row>
    <row r="27" spans="2:10">
      <c r="B27" s="10" t="s">
        <v>17</v>
      </c>
      <c r="C27" s="11" t="s">
        <v>217</v>
      </c>
      <c r="D27" s="264">
        <v>-2742636.8899999997</v>
      </c>
      <c r="E27" s="172">
        <f>E28-E32</f>
        <v>-8872.7200000000012</v>
      </c>
      <c r="F27" s="78"/>
      <c r="G27" s="83"/>
      <c r="H27" s="78"/>
      <c r="I27" s="78"/>
      <c r="J27" s="83"/>
    </row>
    <row r="28" spans="2:10">
      <c r="B28" s="10" t="s">
        <v>18</v>
      </c>
      <c r="C28" s="11" t="s">
        <v>19</v>
      </c>
      <c r="D28" s="264"/>
      <c r="E28" s="80">
        <f>SUM(E29:E31)</f>
        <v>0</v>
      </c>
      <c r="F28" s="78"/>
      <c r="G28" s="78"/>
      <c r="H28" s="78"/>
      <c r="I28" s="78"/>
      <c r="J28" s="83"/>
    </row>
    <row r="29" spans="2:10">
      <c r="B29" s="127" t="s">
        <v>4</v>
      </c>
      <c r="C29" s="6" t="s">
        <v>20</v>
      </c>
      <c r="D29" s="265"/>
      <c r="E29" s="103"/>
      <c r="F29" s="78"/>
      <c r="G29" s="78"/>
      <c r="H29" s="78"/>
      <c r="I29" s="78"/>
      <c r="J29" s="83"/>
    </row>
    <row r="30" spans="2:10">
      <c r="B30" s="127" t="s">
        <v>6</v>
      </c>
      <c r="C30" s="6" t="s">
        <v>21</v>
      </c>
      <c r="D30" s="265"/>
      <c r="E30" s="103"/>
      <c r="F30" s="78"/>
      <c r="G30" s="78"/>
      <c r="H30" s="78"/>
      <c r="I30" s="78"/>
      <c r="J30" s="83"/>
    </row>
    <row r="31" spans="2:10">
      <c r="B31" s="127" t="s">
        <v>8</v>
      </c>
      <c r="C31" s="6" t="s">
        <v>22</v>
      </c>
      <c r="D31" s="265"/>
      <c r="E31" s="103"/>
      <c r="F31" s="78"/>
      <c r="G31" s="78"/>
      <c r="H31" s="78"/>
      <c r="I31" s="78"/>
      <c r="J31" s="83"/>
    </row>
    <row r="32" spans="2:10">
      <c r="B32" s="112" t="s">
        <v>23</v>
      </c>
      <c r="C32" s="12" t="s">
        <v>24</v>
      </c>
      <c r="D32" s="264">
        <v>2742636.8899999997</v>
      </c>
      <c r="E32" s="80">
        <f>SUM(E33:E39)</f>
        <v>8872.7200000000012</v>
      </c>
      <c r="F32" s="78"/>
      <c r="G32" s="83"/>
      <c r="H32" s="78"/>
      <c r="I32" s="78"/>
      <c r="J32" s="83"/>
    </row>
    <row r="33" spans="2:10">
      <c r="B33" s="127" t="s">
        <v>4</v>
      </c>
      <c r="C33" s="6" t="s">
        <v>25</v>
      </c>
      <c r="D33" s="265">
        <v>128793.89</v>
      </c>
      <c r="E33" s="103">
        <v>439.57</v>
      </c>
      <c r="F33" s="78"/>
      <c r="G33" s="78"/>
      <c r="H33" s="78"/>
      <c r="I33" s="78"/>
      <c r="J33" s="83"/>
    </row>
    <row r="34" spans="2:10">
      <c r="B34" s="127" t="s">
        <v>6</v>
      </c>
      <c r="C34" s="6" t="s">
        <v>26</v>
      </c>
      <c r="D34" s="265"/>
      <c r="E34" s="103"/>
      <c r="F34" s="78"/>
      <c r="G34" s="78"/>
      <c r="H34" s="78"/>
      <c r="I34" s="78"/>
      <c r="J34" s="83"/>
    </row>
    <row r="35" spans="2:10">
      <c r="B35" s="127" t="s">
        <v>8</v>
      </c>
      <c r="C35" s="6" t="s">
        <v>27</v>
      </c>
      <c r="D35" s="265">
        <v>1609.46</v>
      </c>
      <c r="E35" s="103">
        <v>51.37</v>
      </c>
      <c r="F35" s="78"/>
      <c r="G35" s="78"/>
      <c r="H35" s="78"/>
      <c r="I35" s="78"/>
      <c r="J35" s="83"/>
    </row>
    <row r="36" spans="2:10">
      <c r="B36" s="127" t="s">
        <v>9</v>
      </c>
      <c r="C36" s="6" t="s">
        <v>28</v>
      </c>
      <c r="D36" s="265"/>
      <c r="E36" s="103"/>
      <c r="F36" s="78"/>
      <c r="G36" s="78"/>
      <c r="H36" s="78"/>
      <c r="I36" s="78"/>
      <c r="J36" s="83"/>
    </row>
    <row r="37" spans="2:10" ht="25.5">
      <c r="B37" s="127" t="s">
        <v>29</v>
      </c>
      <c r="C37" s="6" t="s">
        <v>30</v>
      </c>
      <c r="D37" s="265">
        <v>26923.57</v>
      </c>
      <c r="E37" s="103">
        <v>8381.7800000000007</v>
      </c>
      <c r="F37" s="78"/>
      <c r="G37" s="78"/>
      <c r="H37" s="78"/>
      <c r="I37" s="78"/>
      <c r="J37" s="83"/>
    </row>
    <row r="38" spans="2:10">
      <c r="B38" s="127" t="s">
        <v>31</v>
      </c>
      <c r="C38" s="6" t="s">
        <v>32</v>
      </c>
      <c r="D38" s="265"/>
      <c r="E38" s="103"/>
      <c r="F38" s="78"/>
      <c r="G38" s="78"/>
      <c r="H38" s="78"/>
      <c r="I38" s="78"/>
      <c r="J38" s="83"/>
    </row>
    <row r="39" spans="2:10">
      <c r="B39" s="128" t="s">
        <v>33</v>
      </c>
      <c r="C39" s="13" t="s">
        <v>34</v>
      </c>
      <c r="D39" s="266">
        <v>2585309.9699999997</v>
      </c>
      <c r="E39" s="174"/>
      <c r="F39" s="78"/>
      <c r="G39" s="78"/>
      <c r="H39" s="78"/>
      <c r="I39" s="78"/>
      <c r="J39" s="83"/>
    </row>
    <row r="40" spans="2:10" ht="13.5" thickBot="1">
      <c r="B40" s="119" t="s">
        <v>35</v>
      </c>
      <c r="C40" s="120" t="s">
        <v>36</v>
      </c>
      <c r="D40" s="267">
        <v>-109836.15</v>
      </c>
      <c r="E40" s="121">
        <v>31382.03</v>
      </c>
      <c r="G40" s="83"/>
    </row>
    <row r="41" spans="2:10" ht="13.5" thickBot="1">
      <c r="B41" s="122" t="s">
        <v>37</v>
      </c>
      <c r="C41" s="123" t="s">
        <v>38</v>
      </c>
      <c r="D41" s="268">
        <v>1184521.7800000003</v>
      </c>
      <c r="E41" s="173">
        <f>E26+E27+E40</f>
        <v>1049706.3799999999</v>
      </c>
      <c r="F41" s="88"/>
      <c r="G41" s="83"/>
    </row>
    <row r="42" spans="2:10">
      <c r="B42" s="114"/>
      <c r="C42" s="114"/>
      <c r="D42" s="115"/>
      <c r="E42" s="115"/>
      <c r="F42" s="88"/>
      <c r="G42" s="71"/>
    </row>
    <row r="43" spans="2:10" ht="13.5">
      <c r="B43" s="338" t="s">
        <v>60</v>
      </c>
      <c r="C43" s="339"/>
      <c r="D43" s="339"/>
      <c r="E43" s="339"/>
      <c r="G43" s="78"/>
    </row>
    <row r="44" spans="2:10" ht="18" customHeight="1" thickBot="1">
      <c r="B44" s="336" t="s">
        <v>244</v>
      </c>
      <c r="C44" s="340"/>
      <c r="D44" s="340"/>
      <c r="E44" s="340"/>
      <c r="G44" s="78"/>
    </row>
    <row r="45" spans="2:10" ht="13.5" thickBot="1">
      <c r="B45" s="164"/>
      <c r="C45" s="31" t="s">
        <v>39</v>
      </c>
      <c r="D45" s="75" t="s">
        <v>264</v>
      </c>
      <c r="E45" s="30" t="s">
        <v>262</v>
      </c>
      <c r="G45" s="78"/>
    </row>
    <row r="46" spans="2:10">
      <c r="B46" s="14" t="s">
        <v>18</v>
      </c>
      <c r="C46" s="32" t="s">
        <v>218</v>
      </c>
      <c r="D46" s="124"/>
      <c r="E46" s="29"/>
      <c r="G46" s="78"/>
    </row>
    <row r="47" spans="2:10">
      <c r="B47" s="125" t="s">
        <v>4</v>
      </c>
      <c r="C47" s="16" t="s">
        <v>40</v>
      </c>
      <c r="D47" s="269">
        <v>363693.22700000001</v>
      </c>
      <c r="E47" s="175">
        <v>89789.953999999998</v>
      </c>
      <c r="G47" s="78"/>
    </row>
    <row r="48" spans="2:10">
      <c r="B48" s="146" t="s">
        <v>6</v>
      </c>
      <c r="C48" s="23" t="s">
        <v>41</v>
      </c>
      <c r="D48" s="270">
        <v>111536.891</v>
      </c>
      <c r="E48" s="175">
        <v>89033.62</v>
      </c>
      <c r="G48" s="78"/>
    </row>
    <row r="49" spans="2:7">
      <c r="B49" s="143" t="s">
        <v>23</v>
      </c>
      <c r="C49" s="147" t="s">
        <v>219</v>
      </c>
      <c r="D49" s="271"/>
      <c r="E49" s="175"/>
    </row>
    <row r="50" spans="2:7">
      <c r="B50" s="125" t="s">
        <v>4</v>
      </c>
      <c r="C50" s="16" t="s">
        <v>40</v>
      </c>
      <c r="D50" s="269">
        <v>11.1</v>
      </c>
      <c r="E50" s="175">
        <v>11.44</v>
      </c>
      <c r="G50" s="226"/>
    </row>
    <row r="51" spans="2:7">
      <c r="B51" s="125" t="s">
        <v>6</v>
      </c>
      <c r="C51" s="16" t="s">
        <v>220</v>
      </c>
      <c r="D51" s="272">
        <v>9.9700000000000006</v>
      </c>
      <c r="E51" s="175">
        <v>11.44</v>
      </c>
      <c r="G51" s="226"/>
    </row>
    <row r="52" spans="2:7">
      <c r="B52" s="125" t="s">
        <v>8</v>
      </c>
      <c r="C52" s="16" t="s">
        <v>221</v>
      </c>
      <c r="D52" s="272">
        <v>11.1</v>
      </c>
      <c r="E52" s="84">
        <v>12.03</v>
      </c>
    </row>
    <row r="53" spans="2:7" ht="13.5" customHeight="1" thickBot="1">
      <c r="B53" s="126" t="s">
        <v>9</v>
      </c>
      <c r="C53" s="18" t="s">
        <v>41</v>
      </c>
      <c r="D53" s="273">
        <v>10.62</v>
      </c>
      <c r="E53" s="176">
        <v>11.79</v>
      </c>
    </row>
    <row r="54" spans="2:7">
      <c r="B54" s="132"/>
      <c r="C54" s="133"/>
      <c r="D54" s="134"/>
      <c r="E54" s="134"/>
    </row>
    <row r="55" spans="2:7" ht="13.5">
      <c r="B55" s="338" t="s">
        <v>62</v>
      </c>
      <c r="C55" s="339"/>
      <c r="D55" s="339"/>
      <c r="E55" s="339"/>
    </row>
    <row r="56" spans="2:7" ht="16.5" customHeight="1" thickBot="1">
      <c r="B56" s="336" t="s">
        <v>222</v>
      </c>
      <c r="C56" s="340"/>
      <c r="D56" s="340"/>
      <c r="E56" s="340"/>
    </row>
    <row r="57" spans="2:7" ht="23.25" thickBot="1">
      <c r="B57" s="331" t="s">
        <v>42</v>
      </c>
      <c r="C57" s="332"/>
      <c r="D57" s="19" t="s">
        <v>245</v>
      </c>
      <c r="E57" s="20" t="s">
        <v>223</v>
      </c>
    </row>
    <row r="58" spans="2:7">
      <c r="B58" s="21" t="s">
        <v>18</v>
      </c>
      <c r="C58" s="149" t="s">
        <v>43</v>
      </c>
      <c r="D58" s="150">
        <f>D64</f>
        <v>1049706.3799999999</v>
      </c>
      <c r="E58" s="33">
        <f>D58/E21</f>
        <v>1</v>
      </c>
    </row>
    <row r="59" spans="2:7" ht="25.5">
      <c r="B59" s="146" t="s">
        <v>4</v>
      </c>
      <c r="C59" s="23" t="s">
        <v>44</v>
      </c>
      <c r="D59" s="95">
        <v>0</v>
      </c>
      <c r="E59" s="96">
        <v>0</v>
      </c>
    </row>
    <row r="60" spans="2:7" ht="25.5">
      <c r="B60" s="125" t="s">
        <v>6</v>
      </c>
      <c r="C60" s="16" t="s">
        <v>45</v>
      </c>
      <c r="D60" s="93">
        <v>0</v>
      </c>
      <c r="E60" s="94">
        <v>0</v>
      </c>
    </row>
    <row r="61" spans="2:7">
      <c r="B61" s="125" t="s">
        <v>8</v>
      </c>
      <c r="C61" s="16" t="s">
        <v>46</v>
      </c>
      <c r="D61" s="93">
        <v>0</v>
      </c>
      <c r="E61" s="94">
        <v>0</v>
      </c>
    </row>
    <row r="62" spans="2:7">
      <c r="B62" s="125" t="s">
        <v>9</v>
      </c>
      <c r="C62" s="16" t="s">
        <v>47</v>
      </c>
      <c r="D62" s="93">
        <v>0</v>
      </c>
      <c r="E62" s="94">
        <v>0</v>
      </c>
    </row>
    <row r="63" spans="2:7">
      <c r="B63" s="125" t="s">
        <v>29</v>
      </c>
      <c r="C63" s="16" t="s">
        <v>48</v>
      </c>
      <c r="D63" s="93">
        <v>0</v>
      </c>
      <c r="E63" s="94">
        <v>0</v>
      </c>
    </row>
    <row r="64" spans="2:7">
      <c r="B64" s="146" t="s">
        <v>31</v>
      </c>
      <c r="C64" s="23" t="s">
        <v>49</v>
      </c>
      <c r="D64" s="95">
        <f>E21</f>
        <v>1049706.3799999999</v>
      </c>
      <c r="E64" s="96">
        <f>E58</f>
        <v>1</v>
      </c>
    </row>
    <row r="65" spans="2:5">
      <c r="B65" s="146" t="s">
        <v>33</v>
      </c>
      <c r="C65" s="23" t="s">
        <v>224</v>
      </c>
      <c r="D65" s="95">
        <v>0</v>
      </c>
      <c r="E65" s="96">
        <v>0</v>
      </c>
    </row>
    <row r="66" spans="2:5">
      <c r="B66" s="146" t="s">
        <v>50</v>
      </c>
      <c r="C66" s="23" t="s">
        <v>51</v>
      </c>
      <c r="D66" s="95">
        <v>0</v>
      </c>
      <c r="E66" s="96">
        <v>0</v>
      </c>
    </row>
    <row r="67" spans="2:5">
      <c r="B67" s="125" t="s">
        <v>52</v>
      </c>
      <c r="C67" s="16" t="s">
        <v>53</v>
      </c>
      <c r="D67" s="93">
        <v>0</v>
      </c>
      <c r="E67" s="94">
        <v>0</v>
      </c>
    </row>
    <row r="68" spans="2:5">
      <c r="B68" s="125" t="s">
        <v>54</v>
      </c>
      <c r="C68" s="16" t="s">
        <v>55</v>
      </c>
      <c r="D68" s="93">
        <v>0</v>
      </c>
      <c r="E68" s="94">
        <v>0</v>
      </c>
    </row>
    <row r="69" spans="2:5">
      <c r="B69" s="125" t="s">
        <v>56</v>
      </c>
      <c r="C69" s="16" t="s">
        <v>57</v>
      </c>
      <c r="D69" s="93">
        <v>0</v>
      </c>
      <c r="E69" s="94">
        <v>0</v>
      </c>
    </row>
    <row r="70" spans="2:5">
      <c r="B70" s="153" t="s">
        <v>58</v>
      </c>
      <c r="C70" s="136" t="s">
        <v>59</v>
      </c>
      <c r="D70" s="137">
        <v>0</v>
      </c>
      <c r="E70" s="138">
        <v>0</v>
      </c>
    </row>
    <row r="71" spans="2:5">
      <c r="B71" s="154" t="s">
        <v>23</v>
      </c>
      <c r="C71" s="144" t="s">
        <v>61</v>
      </c>
      <c r="D71" s="145">
        <v>0</v>
      </c>
      <c r="E71" s="70">
        <v>0</v>
      </c>
    </row>
    <row r="72" spans="2:5">
      <c r="B72" s="155" t="s">
        <v>60</v>
      </c>
      <c r="C72" s="140" t="s">
        <v>63</v>
      </c>
      <c r="D72" s="141">
        <f>E14</f>
        <v>0</v>
      </c>
      <c r="E72" s="142">
        <v>0</v>
      </c>
    </row>
    <row r="73" spans="2:5">
      <c r="B73" s="156" t="s">
        <v>62</v>
      </c>
      <c r="C73" s="25" t="s">
        <v>65</v>
      </c>
      <c r="D73" s="26">
        <v>0</v>
      </c>
      <c r="E73" s="27">
        <v>0</v>
      </c>
    </row>
    <row r="74" spans="2:5">
      <c r="B74" s="154" t="s">
        <v>64</v>
      </c>
      <c r="C74" s="144" t="s">
        <v>66</v>
      </c>
      <c r="D74" s="145">
        <f>D58</f>
        <v>1049706.3799999999</v>
      </c>
      <c r="E74" s="70">
        <f>E58+E72-E73</f>
        <v>1</v>
      </c>
    </row>
    <row r="75" spans="2:5">
      <c r="B75" s="125" t="s">
        <v>4</v>
      </c>
      <c r="C75" s="16" t="s">
        <v>67</v>
      </c>
      <c r="D75" s="93">
        <f>D74</f>
        <v>1049706.3799999999</v>
      </c>
      <c r="E75" s="94">
        <f>E74</f>
        <v>1</v>
      </c>
    </row>
    <row r="76" spans="2:5">
      <c r="B76" s="125" t="s">
        <v>6</v>
      </c>
      <c r="C76" s="16" t="s">
        <v>225</v>
      </c>
      <c r="D76" s="93">
        <v>0</v>
      </c>
      <c r="E76" s="94">
        <v>0</v>
      </c>
    </row>
    <row r="77" spans="2:5" ht="13.5" thickBot="1">
      <c r="B77" s="126" t="s">
        <v>8</v>
      </c>
      <c r="C77" s="18" t="s">
        <v>226</v>
      </c>
      <c r="D77" s="97">
        <v>0</v>
      </c>
      <c r="E77" s="98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ageMargins left="0.7" right="0.7" top="0.75" bottom="0.75" header="0.3" footer="0.3"/>
</worksheet>
</file>

<file path=xl/worksheets/sheet108.xml><?xml version="1.0" encoding="utf-8"?>
<worksheet xmlns="http://schemas.openxmlformats.org/spreadsheetml/2006/main" xmlns:r="http://schemas.openxmlformats.org/officeDocument/2006/relationships">
  <sheetPr codeName="Arkusz108"/>
  <dimension ref="A1:L81"/>
  <sheetViews>
    <sheetView zoomScale="80" zoomScaleNormal="80" workbookViewId="0">
      <selection activeCell="K2" sqref="K2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99" customWidth="1"/>
    <col min="6" max="6" width="7.42578125" customWidth="1"/>
    <col min="7" max="7" width="17.28515625" customWidth="1"/>
    <col min="8" max="8" width="19" customWidth="1"/>
    <col min="9" max="9" width="13.28515625" customWidth="1"/>
    <col min="10" max="10" width="13.5703125" customWidth="1"/>
  </cols>
  <sheetData>
    <row r="1" spans="2:12">
      <c r="B1" s="1"/>
      <c r="C1" s="1"/>
      <c r="D1" s="2"/>
      <c r="E1" s="2"/>
    </row>
    <row r="2" spans="2:12" ht="15.75">
      <c r="B2" s="333" t="s">
        <v>0</v>
      </c>
      <c r="C2" s="333"/>
      <c r="D2" s="333"/>
      <c r="E2" s="333"/>
      <c r="H2" s="188"/>
      <c r="I2" s="188"/>
      <c r="J2" s="190"/>
      <c r="L2" s="78"/>
    </row>
    <row r="3" spans="2:12" ht="15.75">
      <c r="B3" s="333" t="s">
        <v>263</v>
      </c>
      <c r="C3" s="333"/>
      <c r="D3" s="333"/>
      <c r="E3" s="333"/>
      <c r="H3" s="188"/>
      <c r="I3" s="188"/>
      <c r="J3" s="190"/>
    </row>
    <row r="4" spans="2:12" ht="15">
      <c r="B4" s="165"/>
      <c r="C4" s="165"/>
      <c r="D4" s="165"/>
      <c r="E4" s="165"/>
      <c r="H4" s="187"/>
      <c r="I4" s="187"/>
      <c r="J4" s="190"/>
    </row>
    <row r="5" spans="2:12" ht="21" customHeight="1">
      <c r="B5" s="334" t="s">
        <v>1</v>
      </c>
      <c r="C5" s="334"/>
      <c r="D5" s="334"/>
      <c r="E5" s="334"/>
    </row>
    <row r="6" spans="2:12" ht="14.25">
      <c r="B6" s="335" t="s">
        <v>168</v>
      </c>
      <c r="C6" s="335"/>
      <c r="D6" s="335"/>
      <c r="E6" s="335"/>
    </row>
    <row r="7" spans="2:12" ht="14.25">
      <c r="B7" s="163"/>
      <c r="C7" s="163"/>
      <c r="D7" s="163"/>
      <c r="E7" s="163"/>
    </row>
    <row r="8" spans="2:12" ht="13.5">
      <c r="B8" s="337" t="s">
        <v>18</v>
      </c>
      <c r="C8" s="339"/>
      <c r="D8" s="339"/>
      <c r="E8" s="339"/>
    </row>
    <row r="9" spans="2:12" ht="16.5" thickBot="1">
      <c r="B9" s="336" t="s">
        <v>209</v>
      </c>
      <c r="C9" s="336"/>
      <c r="D9" s="336"/>
      <c r="E9" s="336"/>
    </row>
    <row r="10" spans="2:12" ht="13.5" thickBot="1">
      <c r="B10" s="164"/>
      <c r="C10" s="87" t="s">
        <v>2</v>
      </c>
      <c r="D10" s="75" t="s">
        <v>246</v>
      </c>
      <c r="E10" s="30" t="s">
        <v>262</v>
      </c>
    </row>
    <row r="11" spans="2:12">
      <c r="B11" s="110" t="s">
        <v>3</v>
      </c>
      <c r="C11" s="151" t="s">
        <v>215</v>
      </c>
      <c r="D11" s="74">
        <v>121286.87</v>
      </c>
      <c r="E11" s="9">
        <f>E12</f>
        <v>76886.460000000006</v>
      </c>
    </row>
    <row r="12" spans="2:12">
      <c r="B12" s="129" t="s">
        <v>4</v>
      </c>
      <c r="C12" s="6" t="s">
        <v>5</v>
      </c>
      <c r="D12" s="89">
        <v>121286.87</v>
      </c>
      <c r="E12" s="100">
        <v>76886.460000000006</v>
      </c>
    </row>
    <row r="13" spans="2:12">
      <c r="B13" s="129" t="s">
        <v>6</v>
      </c>
      <c r="C13" s="72" t="s">
        <v>7</v>
      </c>
      <c r="D13" s="89"/>
      <c r="E13" s="100"/>
    </row>
    <row r="14" spans="2:12">
      <c r="B14" s="129" t="s">
        <v>8</v>
      </c>
      <c r="C14" s="72" t="s">
        <v>10</v>
      </c>
      <c r="D14" s="89"/>
      <c r="E14" s="100"/>
      <c r="G14" s="71"/>
    </row>
    <row r="15" spans="2:12">
      <c r="B15" s="129" t="s">
        <v>212</v>
      </c>
      <c r="C15" s="72" t="s">
        <v>11</v>
      </c>
      <c r="D15" s="89"/>
      <c r="E15" s="100"/>
    </row>
    <row r="16" spans="2:12">
      <c r="B16" s="130" t="s">
        <v>213</v>
      </c>
      <c r="C16" s="111" t="s">
        <v>12</v>
      </c>
      <c r="D16" s="90"/>
      <c r="E16" s="101"/>
    </row>
    <row r="17" spans="2:10">
      <c r="B17" s="10" t="s">
        <v>13</v>
      </c>
      <c r="C17" s="12" t="s">
        <v>65</v>
      </c>
      <c r="D17" s="152"/>
      <c r="E17" s="113"/>
    </row>
    <row r="18" spans="2:10">
      <c r="B18" s="129" t="s">
        <v>4</v>
      </c>
      <c r="C18" s="6" t="s">
        <v>11</v>
      </c>
      <c r="D18" s="89"/>
      <c r="E18" s="101"/>
    </row>
    <row r="19" spans="2:10" ht="13.5" customHeight="1">
      <c r="B19" s="129" t="s">
        <v>6</v>
      </c>
      <c r="C19" s="72" t="s">
        <v>214</v>
      </c>
      <c r="D19" s="89"/>
      <c r="E19" s="100"/>
    </row>
    <row r="20" spans="2:10" ht="13.5" thickBot="1">
      <c r="B20" s="131" t="s">
        <v>8</v>
      </c>
      <c r="C20" s="73" t="s">
        <v>14</v>
      </c>
      <c r="D20" s="91"/>
      <c r="E20" s="102"/>
    </row>
    <row r="21" spans="2:10" ht="13.5" thickBot="1">
      <c r="B21" s="343" t="s">
        <v>216</v>
      </c>
      <c r="C21" s="344"/>
      <c r="D21" s="92">
        <f>D11</f>
        <v>121286.87</v>
      </c>
      <c r="E21" s="173">
        <f>E11</f>
        <v>76886.460000000006</v>
      </c>
      <c r="F21" s="88"/>
      <c r="G21" s="88"/>
      <c r="H21" s="197"/>
      <c r="J21" s="71"/>
    </row>
    <row r="22" spans="2:10">
      <c r="B22" s="3"/>
      <c r="C22" s="7"/>
      <c r="D22" s="8"/>
      <c r="E22" s="8"/>
      <c r="G22" s="78"/>
    </row>
    <row r="23" spans="2:10" ht="13.5">
      <c r="B23" s="337" t="s">
        <v>210</v>
      </c>
      <c r="C23" s="345"/>
      <c r="D23" s="345"/>
      <c r="E23" s="345"/>
      <c r="G23" s="78"/>
    </row>
    <row r="24" spans="2:10" ht="15.75" customHeight="1" thickBot="1">
      <c r="B24" s="336" t="s">
        <v>211</v>
      </c>
      <c r="C24" s="346"/>
      <c r="D24" s="346"/>
      <c r="E24" s="346"/>
    </row>
    <row r="25" spans="2:10" ht="13.5" thickBot="1">
      <c r="B25" s="164"/>
      <c r="C25" s="5" t="s">
        <v>2</v>
      </c>
      <c r="D25" s="75" t="s">
        <v>264</v>
      </c>
      <c r="E25" s="30" t="s">
        <v>262</v>
      </c>
    </row>
    <row r="26" spans="2:10">
      <c r="B26" s="116" t="s">
        <v>15</v>
      </c>
      <c r="C26" s="117" t="s">
        <v>16</v>
      </c>
      <c r="D26" s="263">
        <v>83818.22</v>
      </c>
      <c r="E26" s="118">
        <f>D21</f>
        <v>121286.87</v>
      </c>
      <c r="G26" s="83"/>
    </row>
    <row r="27" spans="2:10">
      <c r="B27" s="10" t="s">
        <v>17</v>
      </c>
      <c r="C27" s="11" t="s">
        <v>217</v>
      </c>
      <c r="D27" s="264">
        <v>47252.530000000006</v>
      </c>
      <c r="E27" s="172">
        <f>E28-E32</f>
        <v>-35886.340000000004</v>
      </c>
      <c r="F27" s="78"/>
      <c r="G27" s="83"/>
      <c r="H27" s="78"/>
      <c r="I27" s="78"/>
      <c r="J27" s="83"/>
    </row>
    <row r="28" spans="2:10">
      <c r="B28" s="10" t="s">
        <v>18</v>
      </c>
      <c r="C28" s="11" t="s">
        <v>19</v>
      </c>
      <c r="D28" s="264">
        <v>84128.81</v>
      </c>
      <c r="E28" s="80">
        <f>SUM(E29:E31)</f>
        <v>56826.46</v>
      </c>
      <c r="F28" s="78"/>
      <c r="G28" s="78"/>
      <c r="H28" s="78"/>
      <c r="I28" s="78"/>
      <c r="J28" s="83"/>
    </row>
    <row r="29" spans="2:10">
      <c r="B29" s="127" t="s">
        <v>4</v>
      </c>
      <c r="C29" s="6" t="s">
        <v>20</v>
      </c>
      <c r="D29" s="265">
        <v>1131.17</v>
      </c>
      <c r="E29" s="103">
        <v>1774.02</v>
      </c>
      <c r="F29" s="78"/>
      <c r="G29" s="78"/>
      <c r="H29" s="78"/>
      <c r="I29" s="78"/>
      <c r="J29" s="83"/>
    </row>
    <row r="30" spans="2:10">
      <c r="B30" s="127" t="s">
        <v>6</v>
      </c>
      <c r="C30" s="6" t="s">
        <v>21</v>
      </c>
      <c r="D30" s="265"/>
      <c r="E30" s="103"/>
      <c r="F30" s="78"/>
      <c r="G30" s="78"/>
      <c r="H30" s="78"/>
      <c r="I30" s="78"/>
      <c r="J30" s="83"/>
    </row>
    <row r="31" spans="2:10">
      <c r="B31" s="127" t="s">
        <v>8</v>
      </c>
      <c r="C31" s="6" t="s">
        <v>22</v>
      </c>
      <c r="D31" s="265">
        <v>82997.64</v>
      </c>
      <c r="E31" s="103">
        <v>55052.44</v>
      </c>
      <c r="F31" s="78"/>
      <c r="G31" s="78"/>
      <c r="H31" s="78"/>
      <c r="I31" s="78"/>
      <c r="J31" s="83"/>
    </row>
    <row r="32" spans="2:10">
      <c r="B32" s="112" t="s">
        <v>23</v>
      </c>
      <c r="C32" s="12" t="s">
        <v>24</v>
      </c>
      <c r="D32" s="264">
        <v>36876.279999999992</v>
      </c>
      <c r="E32" s="80">
        <f>SUM(E33:E39)</f>
        <v>92712.8</v>
      </c>
      <c r="F32" s="78"/>
      <c r="G32" s="83"/>
      <c r="H32" s="78"/>
      <c r="I32" s="78"/>
      <c r="J32" s="83"/>
    </row>
    <row r="33" spans="2:10">
      <c r="B33" s="127" t="s">
        <v>4</v>
      </c>
      <c r="C33" s="6" t="s">
        <v>25</v>
      </c>
      <c r="D33" s="265">
        <v>33891.769999999997</v>
      </c>
      <c r="E33" s="103">
        <v>51992.88</v>
      </c>
      <c r="F33" s="78"/>
      <c r="G33" s="78"/>
      <c r="H33" s="78"/>
      <c r="I33" s="78"/>
      <c r="J33" s="83"/>
    </row>
    <row r="34" spans="2:10">
      <c r="B34" s="127" t="s">
        <v>6</v>
      </c>
      <c r="C34" s="6" t="s">
        <v>26</v>
      </c>
      <c r="D34" s="265"/>
      <c r="E34" s="103"/>
      <c r="F34" s="78"/>
      <c r="G34" s="78"/>
      <c r="H34" s="78"/>
      <c r="I34" s="78"/>
      <c r="J34" s="83"/>
    </row>
    <row r="35" spans="2:10">
      <c r="B35" s="127" t="s">
        <v>8</v>
      </c>
      <c r="C35" s="6" t="s">
        <v>27</v>
      </c>
      <c r="D35" s="265">
        <v>179.89</v>
      </c>
      <c r="E35" s="103">
        <v>297.01</v>
      </c>
      <c r="F35" s="78"/>
      <c r="G35" s="78"/>
      <c r="H35" s="78"/>
      <c r="I35" s="78"/>
      <c r="J35" s="83"/>
    </row>
    <row r="36" spans="2:10">
      <c r="B36" s="127" t="s">
        <v>9</v>
      </c>
      <c r="C36" s="6" t="s">
        <v>28</v>
      </c>
      <c r="D36" s="265"/>
      <c r="E36" s="103"/>
      <c r="F36" s="78"/>
      <c r="G36" s="78"/>
      <c r="H36" s="78"/>
      <c r="I36" s="78"/>
      <c r="J36" s="83"/>
    </row>
    <row r="37" spans="2:10" ht="25.5">
      <c r="B37" s="127" t="s">
        <v>29</v>
      </c>
      <c r="C37" s="6" t="s">
        <v>30</v>
      </c>
      <c r="D37" s="265">
        <v>552.77</v>
      </c>
      <c r="E37" s="103">
        <v>742.69</v>
      </c>
      <c r="F37" s="78"/>
      <c r="G37" s="78"/>
      <c r="H37" s="78"/>
      <c r="I37" s="78"/>
      <c r="J37" s="83"/>
    </row>
    <row r="38" spans="2:10">
      <c r="B38" s="127" t="s">
        <v>31</v>
      </c>
      <c r="C38" s="6" t="s">
        <v>32</v>
      </c>
      <c r="D38" s="265"/>
      <c r="E38" s="103"/>
      <c r="F38" s="78"/>
      <c r="G38" s="78"/>
      <c r="H38" s="78"/>
      <c r="I38" s="78"/>
      <c r="J38" s="83"/>
    </row>
    <row r="39" spans="2:10">
      <c r="B39" s="128" t="s">
        <v>33</v>
      </c>
      <c r="C39" s="13" t="s">
        <v>34</v>
      </c>
      <c r="D39" s="266">
        <v>2251.85</v>
      </c>
      <c r="E39" s="174">
        <v>39680.22</v>
      </c>
      <c r="F39" s="78"/>
      <c r="G39" s="78"/>
      <c r="H39" s="78"/>
      <c r="I39" s="78"/>
      <c r="J39" s="83"/>
    </row>
    <row r="40" spans="2:10" ht="13.5" thickBot="1">
      <c r="B40" s="119" t="s">
        <v>35</v>
      </c>
      <c r="C40" s="120" t="s">
        <v>36</v>
      </c>
      <c r="D40" s="267">
        <v>13053.7</v>
      </c>
      <c r="E40" s="121">
        <v>-8514.07</v>
      </c>
      <c r="G40" s="83"/>
    </row>
    <row r="41" spans="2:10" ht="13.5" thickBot="1">
      <c r="B41" s="122" t="s">
        <v>37</v>
      </c>
      <c r="C41" s="123" t="s">
        <v>38</v>
      </c>
      <c r="D41" s="268">
        <v>144124.45000000001</v>
      </c>
      <c r="E41" s="173">
        <f>E26+E27+E40</f>
        <v>76886.459999999992</v>
      </c>
      <c r="F41" s="88"/>
      <c r="G41" s="83"/>
    </row>
    <row r="42" spans="2:10">
      <c r="B42" s="114"/>
      <c r="C42" s="114"/>
      <c r="D42" s="115"/>
      <c r="E42" s="115"/>
      <c r="F42" s="88"/>
      <c r="G42" s="71"/>
    </row>
    <row r="43" spans="2:10" ht="13.5">
      <c r="B43" s="338" t="s">
        <v>60</v>
      </c>
      <c r="C43" s="339"/>
      <c r="D43" s="339"/>
      <c r="E43" s="339"/>
      <c r="G43" s="78"/>
    </row>
    <row r="44" spans="2:10" ht="18" customHeight="1" thickBot="1">
      <c r="B44" s="336" t="s">
        <v>244</v>
      </c>
      <c r="C44" s="340"/>
      <c r="D44" s="340"/>
      <c r="E44" s="340"/>
      <c r="G44" s="78"/>
    </row>
    <row r="45" spans="2:10" ht="13.5" thickBot="1">
      <c r="B45" s="164"/>
      <c r="C45" s="31" t="s">
        <v>39</v>
      </c>
      <c r="D45" s="75" t="s">
        <v>264</v>
      </c>
      <c r="E45" s="30" t="s">
        <v>262</v>
      </c>
      <c r="G45" s="78"/>
    </row>
    <row r="46" spans="2:10">
      <c r="B46" s="14" t="s">
        <v>18</v>
      </c>
      <c r="C46" s="32" t="s">
        <v>218</v>
      </c>
      <c r="D46" s="124"/>
      <c r="E46" s="29"/>
      <c r="G46" s="78"/>
    </row>
    <row r="47" spans="2:10">
      <c r="B47" s="125" t="s">
        <v>4</v>
      </c>
      <c r="C47" s="16" t="s">
        <v>40</v>
      </c>
      <c r="D47" s="269">
        <v>15407.761</v>
      </c>
      <c r="E47" s="175">
        <v>19436.999</v>
      </c>
      <c r="G47" s="78"/>
    </row>
    <row r="48" spans="2:10">
      <c r="B48" s="146" t="s">
        <v>6</v>
      </c>
      <c r="C48" s="23" t="s">
        <v>41</v>
      </c>
      <c r="D48" s="270">
        <v>23208.446</v>
      </c>
      <c r="E48" s="175">
        <v>13488.852000000001</v>
      </c>
      <c r="G48" s="78"/>
    </row>
    <row r="49" spans="2:7">
      <c r="B49" s="143" t="s">
        <v>23</v>
      </c>
      <c r="C49" s="147" t="s">
        <v>219</v>
      </c>
      <c r="D49" s="271"/>
      <c r="E49" s="175"/>
    </row>
    <row r="50" spans="2:7">
      <c r="B50" s="125" t="s">
        <v>4</v>
      </c>
      <c r="C50" s="16" t="s">
        <v>40</v>
      </c>
      <c r="D50" s="269">
        <v>5.44</v>
      </c>
      <c r="E50" s="175">
        <v>6.24</v>
      </c>
      <c r="G50" s="226"/>
    </row>
    <row r="51" spans="2:7">
      <c r="B51" s="125" t="s">
        <v>6</v>
      </c>
      <c r="C51" s="16" t="s">
        <v>220</v>
      </c>
      <c r="D51" s="272">
        <v>5.04</v>
      </c>
      <c r="E51" s="175">
        <v>5.7</v>
      </c>
      <c r="G51" s="226"/>
    </row>
    <row r="52" spans="2:7">
      <c r="B52" s="125" t="s">
        <v>8</v>
      </c>
      <c r="C52" s="16" t="s">
        <v>221</v>
      </c>
      <c r="D52" s="272">
        <v>6.21</v>
      </c>
      <c r="E52" s="175">
        <v>6.39</v>
      </c>
    </row>
    <row r="53" spans="2:7" ht="13.5" customHeight="1" thickBot="1">
      <c r="B53" s="126" t="s">
        <v>9</v>
      </c>
      <c r="C53" s="18" t="s">
        <v>41</v>
      </c>
      <c r="D53" s="273">
        <v>6.21</v>
      </c>
      <c r="E53" s="176">
        <v>5.7</v>
      </c>
    </row>
    <row r="54" spans="2:7">
      <c r="B54" s="132"/>
      <c r="C54" s="133"/>
      <c r="D54" s="134"/>
      <c r="E54" s="134"/>
    </row>
    <row r="55" spans="2:7" ht="13.5">
      <c r="B55" s="338" t="s">
        <v>62</v>
      </c>
      <c r="C55" s="339"/>
      <c r="D55" s="339"/>
      <c r="E55" s="339"/>
    </row>
    <row r="56" spans="2:7" ht="16.5" customHeight="1" thickBot="1">
      <c r="B56" s="336" t="s">
        <v>222</v>
      </c>
      <c r="C56" s="340"/>
      <c r="D56" s="340"/>
      <c r="E56" s="340"/>
    </row>
    <row r="57" spans="2:7" ht="23.25" thickBot="1">
      <c r="B57" s="331" t="s">
        <v>42</v>
      </c>
      <c r="C57" s="332"/>
      <c r="D57" s="19" t="s">
        <v>245</v>
      </c>
      <c r="E57" s="20" t="s">
        <v>223</v>
      </c>
    </row>
    <row r="58" spans="2:7">
      <c r="B58" s="21" t="s">
        <v>18</v>
      </c>
      <c r="C58" s="149" t="s">
        <v>43</v>
      </c>
      <c r="D58" s="150">
        <f>D64</f>
        <v>76886.460000000006</v>
      </c>
      <c r="E58" s="33">
        <f>D58/E21</f>
        <v>1</v>
      </c>
    </row>
    <row r="59" spans="2:7" ht="25.5">
      <c r="B59" s="146" t="s">
        <v>4</v>
      </c>
      <c r="C59" s="23" t="s">
        <v>44</v>
      </c>
      <c r="D59" s="95">
        <v>0</v>
      </c>
      <c r="E59" s="96">
        <v>0</v>
      </c>
    </row>
    <row r="60" spans="2:7" ht="25.5">
      <c r="B60" s="125" t="s">
        <v>6</v>
      </c>
      <c r="C60" s="16" t="s">
        <v>45</v>
      </c>
      <c r="D60" s="93">
        <v>0</v>
      </c>
      <c r="E60" s="94">
        <v>0</v>
      </c>
    </row>
    <row r="61" spans="2:7">
      <c r="B61" s="125" t="s">
        <v>8</v>
      </c>
      <c r="C61" s="16" t="s">
        <v>46</v>
      </c>
      <c r="D61" s="93">
        <v>0</v>
      </c>
      <c r="E61" s="94">
        <v>0</v>
      </c>
    </row>
    <row r="62" spans="2:7">
      <c r="B62" s="125" t="s">
        <v>9</v>
      </c>
      <c r="C62" s="16" t="s">
        <v>47</v>
      </c>
      <c r="D62" s="93">
        <v>0</v>
      </c>
      <c r="E62" s="94">
        <v>0</v>
      </c>
    </row>
    <row r="63" spans="2:7">
      <c r="B63" s="125" t="s">
        <v>29</v>
      </c>
      <c r="C63" s="16" t="s">
        <v>48</v>
      </c>
      <c r="D63" s="93">
        <v>0</v>
      </c>
      <c r="E63" s="94">
        <v>0</v>
      </c>
    </row>
    <row r="64" spans="2:7">
      <c r="B64" s="146" t="s">
        <v>31</v>
      </c>
      <c r="C64" s="23" t="s">
        <v>49</v>
      </c>
      <c r="D64" s="95">
        <f>E21</f>
        <v>76886.460000000006</v>
      </c>
      <c r="E64" s="96">
        <f>E58</f>
        <v>1</v>
      </c>
    </row>
    <row r="65" spans="2:5">
      <c r="B65" s="146" t="s">
        <v>33</v>
      </c>
      <c r="C65" s="23" t="s">
        <v>224</v>
      </c>
      <c r="D65" s="95">
        <v>0</v>
      </c>
      <c r="E65" s="96">
        <v>0</v>
      </c>
    </row>
    <row r="66" spans="2:5">
      <c r="B66" s="146" t="s">
        <v>50</v>
      </c>
      <c r="C66" s="23" t="s">
        <v>51</v>
      </c>
      <c r="D66" s="95">
        <v>0</v>
      </c>
      <c r="E66" s="96">
        <v>0</v>
      </c>
    </row>
    <row r="67" spans="2:5">
      <c r="B67" s="125" t="s">
        <v>52</v>
      </c>
      <c r="C67" s="16" t="s">
        <v>53</v>
      </c>
      <c r="D67" s="93">
        <v>0</v>
      </c>
      <c r="E67" s="94">
        <v>0</v>
      </c>
    </row>
    <row r="68" spans="2:5">
      <c r="B68" s="125" t="s">
        <v>54</v>
      </c>
      <c r="C68" s="16" t="s">
        <v>55</v>
      </c>
      <c r="D68" s="93">
        <v>0</v>
      </c>
      <c r="E68" s="94">
        <v>0</v>
      </c>
    </row>
    <row r="69" spans="2:5">
      <c r="B69" s="125" t="s">
        <v>56</v>
      </c>
      <c r="C69" s="16" t="s">
        <v>57</v>
      </c>
      <c r="D69" s="93">
        <v>0</v>
      </c>
      <c r="E69" s="94">
        <v>0</v>
      </c>
    </row>
    <row r="70" spans="2:5">
      <c r="B70" s="153" t="s">
        <v>58</v>
      </c>
      <c r="C70" s="136" t="s">
        <v>59</v>
      </c>
      <c r="D70" s="137">
        <v>0</v>
      </c>
      <c r="E70" s="138">
        <v>0</v>
      </c>
    </row>
    <row r="71" spans="2:5">
      <c r="B71" s="154" t="s">
        <v>23</v>
      </c>
      <c r="C71" s="144" t="s">
        <v>61</v>
      </c>
      <c r="D71" s="145">
        <v>0</v>
      </c>
      <c r="E71" s="70">
        <v>0</v>
      </c>
    </row>
    <row r="72" spans="2:5">
      <c r="B72" s="155" t="s">
        <v>60</v>
      </c>
      <c r="C72" s="140" t="s">
        <v>63</v>
      </c>
      <c r="D72" s="141">
        <f>E14</f>
        <v>0</v>
      </c>
      <c r="E72" s="142">
        <v>0</v>
      </c>
    </row>
    <row r="73" spans="2:5">
      <c r="B73" s="156" t="s">
        <v>62</v>
      </c>
      <c r="C73" s="25" t="s">
        <v>65</v>
      </c>
      <c r="D73" s="26">
        <v>0</v>
      </c>
      <c r="E73" s="27">
        <v>0</v>
      </c>
    </row>
    <row r="74" spans="2:5">
      <c r="B74" s="154" t="s">
        <v>64</v>
      </c>
      <c r="C74" s="144" t="s">
        <v>66</v>
      </c>
      <c r="D74" s="145">
        <f>D58</f>
        <v>76886.460000000006</v>
      </c>
      <c r="E74" s="70">
        <f>E58+E72-E73</f>
        <v>1</v>
      </c>
    </row>
    <row r="75" spans="2:5">
      <c r="B75" s="125" t="s">
        <v>4</v>
      </c>
      <c r="C75" s="16" t="s">
        <v>67</v>
      </c>
      <c r="D75" s="93">
        <f>D74</f>
        <v>76886.460000000006</v>
      </c>
      <c r="E75" s="94">
        <f>E74</f>
        <v>1</v>
      </c>
    </row>
    <row r="76" spans="2:5">
      <c r="B76" s="125" t="s">
        <v>6</v>
      </c>
      <c r="C76" s="16" t="s">
        <v>225</v>
      </c>
      <c r="D76" s="93">
        <v>0</v>
      </c>
      <c r="E76" s="94">
        <v>0</v>
      </c>
    </row>
    <row r="77" spans="2:5" ht="13.5" thickBot="1">
      <c r="B77" s="126" t="s">
        <v>8</v>
      </c>
      <c r="C77" s="18" t="s">
        <v>226</v>
      </c>
      <c r="D77" s="97">
        <v>0</v>
      </c>
      <c r="E77" s="98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ageMargins left="0.7" right="0.7" top="0.75" bottom="0.75" header="0.3" footer="0.3"/>
  <pageSetup paperSize="9" orientation="portrait" r:id="rId1"/>
</worksheet>
</file>

<file path=xl/worksheets/sheet109.xml><?xml version="1.0" encoding="utf-8"?>
<worksheet xmlns="http://schemas.openxmlformats.org/spreadsheetml/2006/main" xmlns:r="http://schemas.openxmlformats.org/officeDocument/2006/relationships">
  <sheetPr codeName="Arkusz109"/>
  <dimension ref="A1:L81"/>
  <sheetViews>
    <sheetView zoomScale="80" zoomScaleNormal="80" workbookViewId="0">
      <selection activeCell="K2" sqref="K2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99" customWidth="1"/>
    <col min="6" max="6" width="7.42578125" customWidth="1"/>
    <col min="7" max="7" width="17.28515625" customWidth="1"/>
    <col min="8" max="8" width="19" customWidth="1"/>
    <col min="9" max="9" width="13.28515625" customWidth="1"/>
    <col min="10" max="10" width="13.5703125" customWidth="1"/>
  </cols>
  <sheetData>
    <row r="1" spans="2:12">
      <c r="B1" s="1"/>
      <c r="C1" s="1"/>
      <c r="D1" s="2"/>
      <c r="E1" s="2"/>
    </row>
    <row r="2" spans="2:12" ht="15.75">
      <c r="B2" s="333" t="s">
        <v>0</v>
      </c>
      <c r="C2" s="333"/>
      <c r="D2" s="333"/>
      <c r="E2" s="333"/>
      <c r="H2" s="188"/>
      <c r="I2" s="188"/>
      <c r="J2" s="190"/>
      <c r="L2" s="78"/>
    </row>
    <row r="3" spans="2:12" ht="15.75">
      <c r="B3" s="333" t="s">
        <v>263</v>
      </c>
      <c r="C3" s="333"/>
      <c r="D3" s="333"/>
      <c r="E3" s="333"/>
      <c r="H3" s="188"/>
      <c r="I3" s="188"/>
      <c r="J3" s="190"/>
    </row>
    <row r="4" spans="2:12" ht="15">
      <c r="B4" s="165"/>
      <c r="C4" s="165"/>
      <c r="D4" s="165"/>
      <c r="E4" s="165"/>
      <c r="H4" s="187"/>
      <c r="I4" s="187"/>
      <c r="J4" s="190"/>
    </row>
    <row r="5" spans="2:12" ht="21" customHeight="1">
      <c r="B5" s="334" t="s">
        <v>1</v>
      </c>
      <c r="C5" s="334"/>
      <c r="D5" s="334"/>
      <c r="E5" s="334"/>
      <c r="H5" s="187"/>
      <c r="I5" s="187"/>
      <c r="J5" s="187"/>
    </row>
    <row r="6" spans="2:12" ht="14.25">
      <c r="B6" s="335" t="s">
        <v>125</v>
      </c>
      <c r="C6" s="335"/>
      <c r="D6" s="335"/>
      <c r="E6" s="335"/>
    </row>
    <row r="7" spans="2:12" ht="14.25">
      <c r="B7" s="163"/>
      <c r="C7" s="163"/>
      <c r="D7" s="163"/>
      <c r="E7" s="163"/>
    </row>
    <row r="8" spans="2:12" ht="13.5">
      <c r="B8" s="337" t="s">
        <v>18</v>
      </c>
      <c r="C8" s="339"/>
      <c r="D8" s="339"/>
      <c r="E8" s="339"/>
    </row>
    <row r="9" spans="2:12" ht="16.5" thickBot="1">
      <c r="B9" s="336" t="s">
        <v>209</v>
      </c>
      <c r="C9" s="336"/>
      <c r="D9" s="336"/>
      <c r="E9" s="336"/>
    </row>
    <row r="10" spans="2:12" ht="13.5" thickBot="1">
      <c r="B10" s="164"/>
      <c r="C10" s="87" t="s">
        <v>2</v>
      </c>
      <c r="D10" s="75" t="s">
        <v>246</v>
      </c>
      <c r="E10" s="30" t="s">
        <v>262</v>
      </c>
    </row>
    <row r="11" spans="2:12">
      <c r="B11" s="110" t="s">
        <v>3</v>
      </c>
      <c r="C11" s="151" t="s">
        <v>215</v>
      </c>
      <c r="D11" s="74">
        <v>1811.58</v>
      </c>
      <c r="E11" s="9">
        <f>E12</f>
        <v>36675.730000000003</v>
      </c>
    </row>
    <row r="12" spans="2:12">
      <c r="B12" s="227" t="s">
        <v>4</v>
      </c>
      <c r="C12" s="228" t="s">
        <v>5</v>
      </c>
      <c r="D12" s="89">
        <v>1811.58</v>
      </c>
      <c r="E12" s="100">
        <v>36675.730000000003</v>
      </c>
    </row>
    <row r="13" spans="2:12">
      <c r="B13" s="227" t="s">
        <v>6</v>
      </c>
      <c r="C13" s="229" t="s">
        <v>7</v>
      </c>
      <c r="D13" s="89"/>
      <c r="E13" s="100"/>
    </row>
    <row r="14" spans="2:12">
      <c r="B14" s="227" t="s">
        <v>8</v>
      </c>
      <c r="C14" s="229" t="s">
        <v>10</v>
      </c>
      <c r="D14" s="89"/>
      <c r="E14" s="100"/>
      <c r="G14" s="71"/>
    </row>
    <row r="15" spans="2:12">
      <c r="B15" s="227" t="s">
        <v>212</v>
      </c>
      <c r="C15" s="229" t="s">
        <v>11</v>
      </c>
      <c r="D15" s="89"/>
      <c r="E15" s="100"/>
    </row>
    <row r="16" spans="2:12">
      <c r="B16" s="230" t="s">
        <v>213</v>
      </c>
      <c r="C16" s="231" t="s">
        <v>12</v>
      </c>
      <c r="D16" s="90"/>
      <c r="E16" s="101"/>
    </row>
    <row r="17" spans="2:10">
      <c r="B17" s="10" t="s">
        <v>13</v>
      </c>
      <c r="C17" s="12" t="s">
        <v>65</v>
      </c>
      <c r="D17" s="152"/>
      <c r="E17" s="113"/>
    </row>
    <row r="18" spans="2:10">
      <c r="B18" s="227" t="s">
        <v>4</v>
      </c>
      <c r="C18" s="228" t="s">
        <v>11</v>
      </c>
      <c r="D18" s="89"/>
      <c r="E18" s="101"/>
    </row>
    <row r="19" spans="2:10" ht="13.5" customHeight="1">
      <c r="B19" s="227" t="s">
        <v>6</v>
      </c>
      <c r="C19" s="229" t="s">
        <v>214</v>
      </c>
      <c r="D19" s="89"/>
      <c r="E19" s="100"/>
    </row>
    <row r="20" spans="2:10" ht="13.5" thickBot="1">
      <c r="B20" s="232" t="s">
        <v>8</v>
      </c>
      <c r="C20" s="233" t="s">
        <v>14</v>
      </c>
      <c r="D20" s="91"/>
      <c r="E20" s="102"/>
    </row>
    <row r="21" spans="2:10" ht="13.5" thickBot="1">
      <c r="B21" s="343" t="s">
        <v>216</v>
      </c>
      <c r="C21" s="344"/>
      <c r="D21" s="92">
        <f>D11</f>
        <v>1811.58</v>
      </c>
      <c r="E21" s="173">
        <f>E11</f>
        <v>36675.730000000003</v>
      </c>
      <c r="F21" s="88"/>
      <c r="G21" s="88"/>
      <c r="H21" s="197"/>
      <c r="J21" s="71"/>
    </row>
    <row r="22" spans="2:10">
      <c r="B22" s="3"/>
      <c r="C22" s="7"/>
      <c r="D22" s="8"/>
      <c r="E22" s="8"/>
      <c r="G22" s="78"/>
    </row>
    <row r="23" spans="2:10" ht="13.5">
      <c r="B23" s="337" t="s">
        <v>210</v>
      </c>
      <c r="C23" s="349"/>
      <c r="D23" s="349"/>
      <c r="E23" s="349"/>
      <c r="G23" s="78"/>
    </row>
    <row r="24" spans="2:10" ht="15.75" customHeight="1" thickBot="1">
      <c r="B24" s="336" t="s">
        <v>211</v>
      </c>
      <c r="C24" s="350"/>
      <c r="D24" s="350"/>
      <c r="E24" s="350"/>
    </row>
    <row r="25" spans="2:10" ht="13.5" thickBot="1">
      <c r="B25" s="224"/>
      <c r="C25" s="234" t="s">
        <v>2</v>
      </c>
      <c r="D25" s="75" t="s">
        <v>264</v>
      </c>
      <c r="E25" s="30" t="s">
        <v>262</v>
      </c>
    </row>
    <row r="26" spans="2:10">
      <c r="B26" s="116" t="s">
        <v>15</v>
      </c>
      <c r="C26" s="117" t="s">
        <v>16</v>
      </c>
      <c r="D26" s="263">
        <v>16394.59</v>
      </c>
      <c r="E26" s="118">
        <f>D21</f>
        <v>1811.58</v>
      </c>
      <c r="G26" s="83"/>
    </row>
    <row r="27" spans="2:10">
      <c r="B27" s="10" t="s">
        <v>17</v>
      </c>
      <c r="C27" s="11" t="s">
        <v>217</v>
      </c>
      <c r="D27" s="264">
        <v>-13854.74</v>
      </c>
      <c r="E27" s="172">
        <f>E28-E32</f>
        <v>34220.65</v>
      </c>
      <c r="F27" s="78"/>
      <c r="G27" s="83"/>
      <c r="H27" s="78"/>
      <c r="I27" s="78"/>
      <c r="J27" s="83"/>
    </row>
    <row r="28" spans="2:10">
      <c r="B28" s="10" t="s">
        <v>18</v>
      </c>
      <c r="C28" s="11" t="s">
        <v>19</v>
      </c>
      <c r="D28" s="264">
        <v>1514.3</v>
      </c>
      <c r="E28" s="80">
        <f>SUM(E29:E31)</f>
        <v>34799.67</v>
      </c>
      <c r="F28" s="78"/>
      <c r="G28" s="78"/>
      <c r="H28" s="78"/>
      <c r="I28" s="78"/>
      <c r="J28" s="83"/>
    </row>
    <row r="29" spans="2:10">
      <c r="B29" s="235" t="s">
        <v>4</v>
      </c>
      <c r="C29" s="228" t="s">
        <v>20</v>
      </c>
      <c r="D29" s="265">
        <v>471.83</v>
      </c>
      <c r="E29" s="103">
        <v>139.66999999999999</v>
      </c>
      <c r="F29" s="78"/>
      <c r="G29" s="78"/>
      <c r="H29" s="78"/>
      <c r="I29" s="78"/>
      <c r="J29" s="83"/>
    </row>
    <row r="30" spans="2:10">
      <c r="B30" s="235" t="s">
        <v>6</v>
      </c>
      <c r="C30" s="228" t="s">
        <v>21</v>
      </c>
      <c r="D30" s="265"/>
      <c r="E30" s="103"/>
      <c r="F30" s="78"/>
      <c r="G30" s="78"/>
      <c r="H30" s="78"/>
      <c r="I30" s="78"/>
      <c r="J30" s="83"/>
    </row>
    <row r="31" spans="2:10">
      <c r="B31" s="235" t="s">
        <v>8</v>
      </c>
      <c r="C31" s="228" t="s">
        <v>22</v>
      </c>
      <c r="D31" s="265">
        <v>1042.47</v>
      </c>
      <c r="E31" s="103">
        <v>34660</v>
      </c>
      <c r="F31" s="78"/>
      <c r="G31" s="78"/>
      <c r="H31" s="78"/>
      <c r="I31" s="78"/>
      <c r="J31" s="83"/>
    </row>
    <row r="32" spans="2:10">
      <c r="B32" s="112" t="s">
        <v>23</v>
      </c>
      <c r="C32" s="12" t="s">
        <v>24</v>
      </c>
      <c r="D32" s="264">
        <v>15369.039999999999</v>
      </c>
      <c r="E32" s="80">
        <f>SUM(E33:E39)</f>
        <v>579.02</v>
      </c>
      <c r="F32" s="78"/>
      <c r="G32" s="83"/>
      <c r="H32" s="78"/>
      <c r="I32" s="78"/>
      <c r="J32" s="83"/>
    </row>
    <row r="33" spans="2:10">
      <c r="B33" s="235" t="s">
        <v>4</v>
      </c>
      <c r="C33" s="228" t="s">
        <v>25</v>
      </c>
      <c r="D33" s="265">
        <v>14272.57</v>
      </c>
      <c r="E33" s="103">
        <v>482.43</v>
      </c>
      <c r="F33" s="78"/>
      <c r="G33" s="78"/>
      <c r="H33" s="78"/>
      <c r="I33" s="78"/>
      <c r="J33" s="83"/>
    </row>
    <row r="34" spans="2:10">
      <c r="B34" s="235" t="s">
        <v>6</v>
      </c>
      <c r="C34" s="228" t="s">
        <v>26</v>
      </c>
      <c r="D34" s="265"/>
      <c r="E34" s="103"/>
      <c r="F34" s="78"/>
      <c r="G34" s="78"/>
      <c r="H34" s="78"/>
      <c r="I34" s="78"/>
      <c r="J34" s="83"/>
    </row>
    <row r="35" spans="2:10">
      <c r="B35" s="235" t="s">
        <v>8</v>
      </c>
      <c r="C35" s="228" t="s">
        <v>27</v>
      </c>
      <c r="D35" s="265">
        <v>25.72</v>
      </c>
      <c r="E35" s="103">
        <v>17.47</v>
      </c>
      <c r="F35" s="78"/>
      <c r="G35" s="78"/>
      <c r="H35" s="78"/>
      <c r="I35" s="78"/>
      <c r="J35" s="83"/>
    </row>
    <row r="36" spans="2:10">
      <c r="B36" s="235" t="s">
        <v>9</v>
      </c>
      <c r="C36" s="228" t="s">
        <v>28</v>
      </c>
      <c r="D36" s="265"/>
      <c r="E36" s="103"/>
      <c r="F36" s="78"/>
      <c r="G36" s="78"/>
      <c r="H36" s="78"/>
      <c r="I36" s="78"/>
      <c r="J36" s="83"/>
    </row>
    <row r="37" spans="2:10" ht="25.5">
      <c r="B37" s="235" t="s">
        <v>29</v>
      </c>
      <c r="C37" s="228" t="s">
        <v>30</v>
      </c>
      <c r="D37" s="265">
        <v>60.69</v>
      </c>
      <c r="E37" s="103">
        <v>48.28</v>
      </c>
      <c r="F37" s="78"/>
      <c r="G37" s="78"/>
      <c r="H37" s="78"/>
      <c r="I37" s="78"/>
      <c r="J37" s="83"/>
    </row>
    <row r="38" spans="2:10">
      <c r="B38" s="235" t="s">
        <v>31</v>
      </c>
      <c r="C38" s="228" t="s">
        <v>32</v>
      </c>
      <c r="D38" s="265"/>
      <c r="E38" s="103"/>
      <c r="F38" s="78"/>
      <c r="G38" s="78"/>
      <c r="H38" s="78"/>
      <c r="I38" s="78"/>
      <c r="J38" s="83"/>
    </row>
    <row r="39" spans="2:10">
      <c r="B39" s="236" t="s">
        <v>33</v>
      </c>
      <c r="C39" s="237" t="s">
        <v>34</v>
      </c>
      <c r="D39" s="266">
        <v>1010.06</v>
      </c>
      <c r="E39" s="174">
        <v>30.84</v>
      </c>
      <c r="F39" s="78"/>
      <c r="G39" s="78"/>
      <c r="H39" s="78"/>
      <c r="I39" s="78"/>
      <c r="J39" s="83"/>
    </row>
    <row r="40" spans="2:10" ht="13.5" thickBot="1">
      <c r="B40" s="119" t="s">
        <v>35</v>
      </c>
      <c r="C40" s="120" t="s">
        <v>36</v>
      </c>
      <c r="D40" s="267">
        <v>-925.27</v>
      </c>
      <c r="E40" s="121">
        <v>643.5</v>
      </c>
      <c r="G40" s="83"/>
    </row>
    <row r="41" spans="2:10" ht="13.5" thickBot="1">
      <c r="B41" s="122" t="s">
        <v>37</v>
      </c>
      <c r="C41" s="123" t="s">
        <v>38</v>
      </c>
      <c r="D41" s="268">
        <v>1614.5800000000004</v>
      </c>
      <c r="E41" s="173">
        <f>E26+E27+E40</f>
        <v>36675.730000000003</v>
      </c>
      <c r="F41" s="88"/>
      <c r="G41" s="83"/>
    </row>
    <row r="42" spans="2:10">
      <c r="B42" s="114"/>
      <c r="C42" s="114"/>
      <c r="D42" s="115"/>
      <c r="E42" s="115"/>
      <c r="F42" s="88"/>
      <c r="G42" s="71"/>
    </row>
    <row r="43" spans="2:10" ht="13.5">
      <c r="B43" s="338" t="s">
        <v>60</v>
      </c>
      <c r="C43" s="339"/>
      <c r="D43" s="339"/>
      <c r="E43" s="339"/>
      <c r="G43" s="78"/>
    </row>
    <row r="44" spans="2:10" ht="18" customHeight="1" thickBot="1">
      <c r="B44" s="336" t="s">
        <v>244</v>
      </c>
      <c r="C44" s="340"/>
      <c r="D44" s="340"/>
      <c r="E44" s="340"/>
      <c r="G44" s="78"/>
    </row>
    <row r="45" spans="2:10" ht="13.5" thickBot="1">
      <c r="B45" s="164"/>
      <c r="C45" s="31" t="s">
        <v>39</v>
      </c>
      <c r="D45" s="75" t="s">
        <v>264</v>
      </c>
      <c r="E45" s="30" t="s">
        <v>262</v>
      </c>
      <c r="G45" s="78"/>
    </row>
    <row r="46" spans="2:10">
      <c r="B46" s="14" t="s">
        <v>18</v>
      </c>
      <c r="C46" s="32" t="s">
        <v>218</v>
      </c>
      <c r="D46" s="124"/>
      <c r="E46" s="29"/>
      <c r="G46" s="78"/>
    </row>
    <row r="47" spans="2:10">
      <c r="B47" s="125" t="s">
        <v>4</v>
      </c>
      <c r="C47" s="16" t="s">
        <v>40</v>
      </c>
      <c r="D47" s="269">
        <v>845.08199999999999</v>
      </c>
      <c r="E47" s="175">
        <v>88.025999999999996</v>
      </c>
      <c r="G47" s="78"/>
    </row>
    <row r="48" spans="2:10">
      <c r="B48" s="146" t="s">
        <v>6</v>
      </c>
      <c r="C48" s="23" t="s">
        <v>41</v>
      </c>
      <c r="D48" s="270">
        <v>88.18</v>
      </c>
      <c r="E48" s="175">
        <v>1568.009</v>
      </c>
      <c r="G48" s="78"/>
    </row>
    <row r="49" spans="2:7">
      <c r="B49" s="143" t="s">
        <v>23</v>
      </c>
      <c r="C49" s="147" t="s">
        <v>219</v>
      </c>
      <c r="D49" s="271"/>
      <c r="E49" s="175"/>
    </row>
    <row r="50" spans="2:7">
      <c r="B50" s="125" t="s">
        <v>4</v>
      </c>
      <c r="C50" s="16" t="s">
        <v>40</v>
      </c>
      <c r="D50" s="269">
        <v>19.399999999999999</v>
      </c>
      <c r="E50" s="175">
        <v>20.58</v>
      </c>
      <c r="G50" s="226"/>
    </row>
    <row r="51" spans="2:7">
      <c r="B51" s="125" t="s">
        <v>6</v>
      </c>
      <c r="C51" s="16" t="s">
        <v>220</v>
      </c>
      <c r="D51" s="272">
        <v>17.62</v>
      </c>
      <c r="E51" s="175">
        <v>20.58</v>
      </c>
      <c r="G51" s="226"/>
    </row>
    <row r="52" spans="2:7">
      <c r="B52" s="125" t="s">
        <v>8</v>
      </c>
      <c r="C52" s="16" t="s">
        <v>221</v>
      </c>
      <c r="D52" s="272">
        <v>19.900000000000002</v>
      </c>
      <c r="E52" s="84">
        <v>23.83</v>
      </c>
    </row>
    <row r="53" spans="2:7" ht="14.25" customHeight="1" thickBot="1">
      <c r="B53" s="126" t="s">
        <v>9</v>
      </c>
      <c r="C53" s="18" t="s">
        <v>41</v>
      </c>
      <c r="D53" s="273">
        <v>18.309999999999999</v>
      </c>
      <c r="E53" s="176">
        <v>23.39</v>
      </c>
    </row>
    <row r="54" spans="2:7">
      <c r="B54" s="132"/>
      <c r="C54" s="133"/>
      <c r="D54" s="134"/>
      <c r="E54" s="134"/>
    </row>
    <row r="55" spans="2:7" ht="13.5">
      <c r="B55" s="338" t="s">
        <v>62</v>
      </c>
      <c r="C55" s="339"/>
      <c r="D55" s="339"/>
      <c r="E55" s="339"/>
    </row>
    <row r="56" spans="2:7" ht="17.25" customHeight="1" thickBot="1">
      <c r="B56" s="336" t="s">
        <v>222</v>
      </c>
      <c r="C56" s="340"/>
      <c r="D56" s="340"/>
      <c r="E56" s="340"/>
    </row>
    <row r="57" spans="2:7" ht="23.25" thickBot="1">
      <c r="B57" s="331" t="s">
        <v>42</v>
      </c>
      <c r="C57" s="332"/>
      <c r="D57" s="19" t="s">
        <v>245</v>
      </c>
      <c r="E57" s="20" t="s">
        <v>223</v>
      </c>
    </row>
    <row r="58" spans="2:7">
      <c r="B58" s="21" t="s">
        <v>18</v>
      </c>
      <c r="C58" s="149" t="s">
        <v>43</v>
      </c>
      <c r="D58" s="150">
        <f>D64</f>
        <v>36675.730000000003</v>
      </c>
      <c r="E58" s="33">
        <f>D58/E21</f>
        <v>1</v>
      </c>
    </row>
    <row r="59" spans="2:7" ht="25.5">
      <c r="B59" s="146" t="s">
        <v>4</v>
      </c>
      <c r="C59" s="23" t="s">
        <v>44</v>
      </c>
      <c r="D59" s="95">
        <v>0</v>
      </c>
      <c r="E59" s="96">
        <v>0</v>
      </c>
    </row>
    <row r="60" spans="2:7" ht="25.5">
      <c r="B60" s="125" t="s">
        <v>6</v>
      </c>
      <c r="C60" s="16" t="s">
        <v>45</v>
      </c>
      <c r="D60" s="93">
        <v>0</v>
      </c>
      <c r="E60" s="94">
        <v>0</v>
      </c>
    </row>
    <row r="61" spans="2:7" ht="13.5" customHeight="1">
      <c r="B61" s="125" t="s">
        <v>8</v>
      </c>
      <c r="C61" s="16" t="s">
        <v>46</v>
      </c>
      <c r="D61" s="93">
        <v>0</v>
      </c>
      <c r="E61" s="94">
        <v>0</v>
      </c>
    </row>
    <row r="62" spans="2:7">
      <c r="B62" s="125" t="s">
        <v>9</v>
      </c>
      <c r="C62" s="16" t="s">
        <v>47</v>
      </c>
      <c r="D62" s="93">
        <v>0</v>
      </c>
      <c r="E62" s="94">
        <v>0</v>
      </c>
    </row>
    <row r="63" spans="2:7">
      <c r="B63" s="125" t="s">
        <v>29</v>
      </c>
      <c r="C63" s="16" t="s">
        <v>48</v>
      </c>
      <c r="D63" s="93">
        <v>0</v>
      </c>
      <c r="E63" s="94">
        <v>0</v>
      </c>
    </row>
    <row r="64" spans="2:7">
      <c r="B64" s="146" t="s">
        <v>31</v>
      </c>
      <c r="C64" s="23" t="s">
        <v>49</v>
      </c>
      <c r="D64" s="95">
        <f>E21</f>
        <v>36675.730000000003</v>
      </c>
      <c r="E64" s="96">
        <f>E58</f>
        <v>1</v>
      </c>
    </row>
    <row r="65" spans="2:5">
      <c r="B65" s="146" t="s">
        <v>33</v>
      </c>
      <c r="C65" s="23" t="s">
        <v>224</v>
      </c>
      <c r="D65" s="95">
        <v>0</v>
      </c>
      <c r="E65" s="96">
        <v>0</v>
      </c>
    </row>
    <row r="66" spans="2:5">
      <c r="B66" s="146" t="s">
        <v>50</v>
      </c>
      <c r="C66" s="23" t="s">
        <v>51</v>
      </c>
      <c r="D66" s="95">
        <v>0</v>
      </c>
      <c r="E66" s="96">
        <v>0</v>
      </c>
    </row>
    <row r="67" spans="2:5">
      <c r="B67" s="125" t="s">
        <v>52</v>
      </c>
      <c r="C67" s="16" t="s">
        <v>53</v>
      </c>
      <c r="D67" s="93">
        <v>0</v>
      </c>
      <c r="E67" s="94">
        <v>0</v>
      </c>
    </row>
    <row r="68" spans="2:5">
      <c r="B68" s="125" t="s">
        <v>54</v>
      </c>
      <c r="C68" s="16" t="s">
        <v>55</v>
      </c>
      <c r="D68" s="93">
        <v>0</v>
      </c>
      <c r="E68" s="94">
        <v>0</v>
      </c>
    </row>
    <row r="69" spans="2:5">
      <c r="B69" s="125" t="s">
        <v>56</v>
      </c>
      <c r="C69" s="16" t="s">
        <v>57</v>
      </c>
      <c r="D69" s="93">
        <v>0</v>
      </c>
      <c r="E69" s="94">
        <v>0</v>
      </c>
    </row>
    <row r="70" spans="2:5">
      <c r="B70" s="153" t="s">
        <v>58</v>
      </c>
      <c r="C70" s="136" t="s">
        <v>59</v>
      </c>
      <c r="D70" s="137">
        <v>0</v>
      </c>
      <c r="E70" s="138">
        <v>0</v>
      </c>
    </row>
    <row r="71" spans="2:5">
      <c r="B71" s="154" t="s">
        <v>23</v>
      </c>
      <c r="C71" s="144" t="s">
        <v>61</v>
      </c>
      <c r="D71" s="145">
        <v>0</v>
      </c>
      <c r="E71" s="70">
        <v>0</v>
      </c>
    </row>
    <row r="72" spans="2:5">
      <c r="B72" s="155" t="s">
        <v>60</v>
      </c>
      <c r="C72" s="140" t="s">
        <v>63</v>
      </c>
      <c r="D72" s="141">
        <f>E14</f>
        <v>0</v>
      </c>
      <c r="E72" s="142">
        <v>0</v>
      </c>
    </row>
    <row r="73" spans="2:5">
      <c r="B73" s="156" t="s">
        <v>62</v>
      </c>
      <c r="C73" s="25" t="s">
        <v>65</v>
      </c>
      <c r="D73" s="26">
        <v>0</v>
      </c>
      <c r="E73" s="27">
        <v>0</v>
      </c>
    </row>
    <row r="74" spans="2:5">
      <c r="B74" s="154" t="s">
        <v>64</v>
      </c>
      <c r="C74" s="144" t="s">
        <v>66</v>
      </c>
      <c r="D74" s="145">
        <f>D58</f>
        <v>36675.730000000003</v>
      </c>
      <c r="E74" s="70">
        <f>E58+E72-E73</f>
        <v>1</v>
      </c>
    </row>
    <row r="75" spans="2:5">
      <c r="B75" s="125" t="s">
        <v>4</v>
      </c>
      <c r="C75" s="16" t="s">
        <v>67</v>
      </c>
      <c r="D75" s="93">
        <f>D74</f>
        <v>36675.730000000003</v>
      </c>
      <c r="E75" s="94">
        <f>E74</f>
        <v>1</v>
      </c>
    </row>
    <row r="76" spans="2:5">
      <c r="B76" s="125" t="s">
        <v>6</v>
      </c>
      <c r="C76" s="16" t="s">
        <v>225</v>
      </c>
      <c r="D76" s="93">
        <v>0</v>
      </c>
      <c r="E76" s="94">
        <v>0</v>
      </c>
    </row>
    <row r="77" spans="2:5" ht="13.5" thickBot="1">
      <c r="B77" s="126" t="s">
        <v>8</v>
      </c>
      <c r="C77" s="18" t="s">
        <v>226</v>
      </c>
      <c r="D77" s="97">
        <v>0</v>
      </c>
      <c r="E77" s="98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honeticPr fontId="7" type="noConversion"/>
  <pageMargins left="0.6" right="0.75" top="0.62" bottom="0.52" header="0.5" footer="0.5"/>
  <pageSetup paperSize="9" scale="70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>
  <sheetPr codeName="Arkusz11"/>
  <dimension ref="A1:L81"/>
  <sheetViews>
    <sheetView zoomScale="80" zoomScaleNormal="80" workbookViewId="0">
      <selection activeCell="K26" sqref="K26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99" customWidth="1"/>
    <col min="6" max="6" width="7.42578125" customWidth="1"/>
    <col min="7" max="7" width="13.85546875" customWidth="1"/>
    <col min="8" max="8" width="19" customWidth="1"/>
    <col min="9" max="9" width="13.28515625" customWidth="1"/>
    <col min="10" max="10" width="13.5703125" customWidth="1"/>
  </cols>
  <sheetData>
    <row r="1" spans="2:12">
      <c r="B1" s="1"/>
      <c r="C1" s="1"/>
      <c r="D1" s="2"/>
      <c r="E1" s="2"/>
    </row>
    <row r="2" spans="2:12" ht="15.75">
      <c r="B2" s="333" t="s">
        <v>0</v>
      </c>
      <c r="C2" s="333"/>
      <c r="D2" s="333"/>
      <c r="E2" s="333"/>
      <c r="H2" s="188"/>
      <c r="I2" s="188"/>
      <c r="J2" s="190"/>
      <c r="L2" s="78"/>
    </row>
    <row r="3" spans="2:12" ht="15.75">
      <c r="B3" s="333" t="s">
        <v>263</v>
      </c>
      <c r="C3" s="333"/>
      <c r="D3" s="333"/>
      <c r="E3" s="333"/>
      <c r="H3" s="188"/>
      <c r="I3" s="188"/>
      <c r="J3" s="190"/>
    </row>
    <row r="4" spans="2:12" ht="15">
      <c r="B4" s="105"/>
      <c r="C4" s="105"/>
      <c r="D4" s="105"/>
      <c r="E4" s="105"/>
      <c r="H4" s="187"/>
      <c r="I4" s="187"/>
      <c r="J4" s="190"/>
    </row>
    <row r="5" spans="2:12" ht="21" customHeight="1">
      <c r="B5" s="334" t="s">
        <v>1</v>
      </c>
      <c r="C5" s="334"/>
      <c r="D5" s="334"/>
      <c r="E5" s="334"/>
    </row>
    <row r="6" spans="2:12" ht="14.25">
      <c r="B6" s="335" t="s">
        <v>105</v>
      </c>
      <c r="C6" s="335"/>
      <c r="D6" s="335"/>
      <c r="E6" s="335"/>
    </row>
    <row r="7" spans="2:12" ht="14.25">
      <c r="B7" s="109"/>
      <c r="C7" s="109"/>
      <c r="D7" s="109"/>
      <c r="E7" s="109"/>
    </row>
    <row r="8" spans="2:12" ht="13.5">
      <c r="B8" s="337" t="s">
        <v>18</v>
      </c>
      <c r="C8" s="339"/>
      <c r="D8" s="339"/>
      <c r="E8" s="339"/>
    </row>
    <row r="9" spans="2:12" ht="16.5" thickBot="1">
      <c r="B9" s="336" t="s">
        <v>209</v>
      </c>
      <c r="C9" s="336"/>
      <c r="D9" s="336"/>
      <c r="E9" s="336"/>
    </row>
    <row r="10" spans="2:12" ht="13.5" thickBot="1">
      <c r="B10" s="106"/>
      <c r="C10" s="87" t="s">
        <v>2</v>
      </c>
      <c r="D10" s="75" t="s">
        <v>246</v>
      </c>
      <c r="E10" s="30" t="s">
        <v>262</v>
      </c>
      <c r="G10" s="78"/>
    </row>
    <row r="11" spans="2:12">
      <c r="B11" s="110" t="s">
        <v>3</v>
      </c>
      <c r="C11" s="151" t="s">
        <v>215</v>
      </c>
      <c r="D11" s="74">
        <v>330936.65000000002</v>
      </c>
      <c r="E11" s="9">
        <f>E12+E13+E14</f>
        <v>414946.13</v>
      </c>
    </row>
    <row r="12" spans="2:12">
      <c r="B12" s="129" t="s">
        <v>4</v>
      </c>
      <c r="C12" s="6" t="s">
        <v>5</v>
      </c>
      <c r="D12" s="89">
        <v>329140.06</v>
      </c>
      <c r="E12" s="100">
        <f>381922.16+31634.76</f>
        <v>413556.92</v>
      </c>
    </row>
    <row r="13" spans="2:12">
      <c r="B13" s="129" t="s">
        <v>6</v>
      </c>
      <c r="C13" s="72" t="s">
        <v>7</v>
      </c>
      <c r="D13" s="89"/>
      <c r="E13" s="100"/>
    </row>
    <row r="14" spans="2:12">
      <c r="B14" s="129" t="s">
        <v>8</v>
      </c>
      <c r="C14" s="72" t="s">
        <v>10</v>
      </c>
      <c r="D14" s="89">
        <v>1796.5900000000001</v>
      </c>
      <c r="E14" s="100">
        <f>E15</f>
        <v>1389.21</v>
      </c>
    </row>
    <row r="15" spans="2:12">
      <c r="B15" s="129" t="s">
        <v>212</v>
      </c>
      <c r="C15" s="72" t="s">
        <v>11</v>
      </c>
      <c r="D15" s="89">
        <v>1796.5900000000001</v>
      </c>
      <c r="E15" s="100">
        <v>1389.21</v>
      </c>
    </row>
    <row r="16" spans="2:12">
      <c r="B16" s="130" t="s">
        <v>213</v>
      </c>
      <c r="C16" s="111" t="s">
        <v>12</v>
      </c>
      <c r="D16" s="90"/>
      <c r="E16" s="101"/>
    </row>
    <row r="17" spans="2:10">
      <c r="B17" s="10" t="s">
        <v>13</v>
      </c>
      <c r="C17" s="12" t="s">
        <v>65</v>
      </c>
      <c r="D17" s="152">
        <v>636.20000000000005</v>
      </c>
      <c r="E17" s="113">
        <f>E18</f>
        <v>601.52</v>
      </c>
    </row>
    <row r="18" spans="2:10">
      <c r="B18" s="129" t="s">
        <v>4</v>
      </c>
      <c r="C18" s="6" t="s">
        <v>11</v>
      </c>
      <c r="D18" s="89">
        <v>636.20000000000005</v>
      </c>
      <c r="E18" s="101">
        <v>601.52</v>
      </c>
    </row>
    <row r="19" spans="2:10" ht="13.5" customHeight="1">
      <c r="B19" s="129" t="s">
        <v>6</v>
      </c>
      <c r="C19" s="72" t="s">
        <v>214</v>
      </c>
      <c r="D19" s="89"/>
      <c r="E19" s="100"/>
    </row>
    <row r="20" spans="2:10" ht="13.5" thickBot="1">
      <c r="B20" s="131" t="s">
        <v>8</v>
      </c>
      <c r="C20" s="73" t="s">
        <v>14</v>
      </c>
      <c r="D20" s="91"/>
      <c r="E20" s="102"/>
    </row>
    <row r="21" spans="2:10" ht="13.5" thickBot="1">
      <c r="B21" s="343" t="s">
        <v>216</v>
      </c>
      <c r="C21" s="344"/>
      <c r="D21" s="92">
        <f>D11-D17</f>
        <v>330300.45</v>
      </c>
      <c r="E21" s="173">
        <f>E11-E17</f>
        <v>414344.61</v>
      </c>
      <c r="F21" s="88"/>
      <c r="G21" s="88"/>
      <c r="H21" s="197"/>
      <c r="J21" s="71"/>
    </row>
    <row r="22" spans="2:10">
      <c r="B22" s="3"/>
      <c r="C22" s="7"/>
      <c r="D22" s="8"/>
      <c r="E22" s="8"/>
      <c r="G22" s="78"/>
    </row>
    <row r="23" spans="2:10" ht="13.5">
      <c r="B23" s="337" t="s">
        <v>210</v>
      </c>
      <c r="C23" s="345"/>
      <c r="D23" s="345"/>
      <c r="E23" s="345"/>
      <c r="G23" s="78"/>
    </row>
    <row r="24" spans="2:10" ht="16.5" customHeight="1" thickBot="1">
      <c r="B24" s="336" t="s">
        <v>211</v>
      </c>
      <c r="C24" s="346"/>
      <c r="D24" s="346"/>
      <c r="E24" s="346"/>
    </row>
    <row r="25" spans="2:10" ht="13.5" thickBot="1">
      <c r="B25" s="106"/>
      <c r="C25" s="5" t="s">
        <v>2</v>
      </c>
      <c r="D25" s="75" t="s">
        <v>264</v>
      </c>
      <c r="E25" s="30" t="s">
        <v>262</v>
      </c>
    </row>
    <row r="26" spans="2:10">
      <c r="B26" s="116" t="s">
        <v>15</v>
      </c>
      <c r="C26" s="117" t="s">
        <v>16</v>
      </c>
      <c r="D26" s="263">
        <v>283755.16000000003</v>
      </c>
      <c r="E26" s="118">
        <f>D21</f>
        <v>330300.45</v>
      </c>
      <c r="G26" s="83"/>
    </row>
    <row r="27" spans="2:10">
      <c r="B27" s="10" t="s">
        <v>17</v>
      </c>
      <c r="C27" s="11" t="s">
        <v>217</v>
      </c>
      <c r="D27" s="264">
        <v>-1553.0900000000111</v>
      </c>
      <c r="E27" s="172">
        <f>E28-E32</f>
        <v>63507.48000000001</v>
      </c>
      <c r="F27" s="78"/>
      <c r="G27" s="83"/>
      <c r="H27" s="78"/>
      <c r="I27" s="78"/>
      <c r="J27" s="83"/>
    </row>
    <row r="28" spans="2:10">
      <c r="B28" s="10" t="s">
        <v>18</v>
      </c>
      <c r="C28" s="11" t="s">
        <v>19</v>
      </c>
      <c r="D28" s="264">
        <v>93071.43</v>
      </c>
      <c r="E28" s="80">
        <f>SUM(E29:E31)</f>
        <v>84976.760000000009</v>
      </c>
      <c r="F28" s="78"/>
      <c r="G28" s="78"/>
      <c r="H28" s="78"/>
      <c r="I28" s="78"/>
      <c r="J28" s="83"/>
    </row>
    <row r="29" spans="2:10">
      <c r="B29" s="127" t="s">
        <v>4</v>
      </c>
      <c r="C29" s="6" t="s">
        <v>20</v>
      </c>
      <c r="D29" s="265">
        <v>75695.039999999994</v>
      </c>
      <c r="E29" s="103">
        <v>83360.02</v>
      </c>
      <c r="F29" s="78"/>
      <c r="G29" s="78"/>
      <c r="H29" s="78"/>
      <c r="I29" s="78"/>
      <c r="J29" s="83"/>
    </row>
    <row r="30" spans="2:10">
      <c r="B30" s="127" t="s">
        <v>6</v>
      </c>
      <c r="C30" s="6" t="s">
        <v>21</v>
      </c>
      <c r="D30" s="265"/>
      <c r="E30" s="103"/>
      <c r="F30" s="78"/>
      <c r="G30" s="78"/>
      <c r="H30" s="78"/>
      <c r="I30" s="78"/>
      <c r="J30" s="83"/>
    </row>
    <row r="31" spans="2:10">
      <c r="B31" s="127" t="s">
        <v>8</v>
      </c>
      <c r="C31" s="6" t="s">
        <v>22</v>
      </c>
      <c r="D31" s="265">
        <v>17376.39</v>
      </c>
      <c r="E31" s="103">
        <v>1616.74</v>
      </c>
      <c r="F31" s="78"/>
      <c r="G31" s="78"/>
      <c r="H31" s="78"/>
      <c r="I31" s="78"/>
      <c r="J31" s="83"/>
    </row>
    <row r="32" spans="2:10">
      <c r="B32" s="112" t="s">
        <v>23</v>
      </c>
      <c r="C32" s="12" t="s">
        <v>24</v>
      </c>
      <c r="D32" s="264">
        <v>94624.52</v>
      </c>
      <c r="E32" s="80">
        <f>SUM(E33:E39)</f>
        <v>21469.280000000002</v>
      </c>
      <c r="F32" s="78"/>
      <c r="G32" s="83"/>
      <c r="H32" s="78"/>
      <c r="I32" s="78"/>
      <c r="J32" s="83"/>
    </row>
    <row r="33" spans="2:10">
      <c r="B33" s="127" t="s">
        <v>4</v>
      </c>
      <c r="C33" s="6" t="s">
        <v>25</v>
      </c>
      <c r="D33" s="265">
        <v>14289.24</v>
      </c>
      <c r="E33" s="103">
        <v>12874.2</v>
      </c>
      <c r="F33" s="78"/>
      <c r="G33" s="78"/>
      <c r="H33" s="78"/>
      <c r="I33" s="78"/>
      <c r="J33" s="83"/>
    </row>
    <row r="34" spans="2:10">
      <c r="B34" s="127" t="s">
        <v>6</v>
      </c>
      <c r="C34" s="6" t="s">
        <v>26</v>
      </c>
      <c r="D34" s="265"/>
      <c r="E34" s="103"/>
      <c r="F34" s="78"/>
      <c r="G34" s="78"/>
      <c r="H34" s="78"/>
      <c r="I34" s="78"/>
      <c r="J34" s="83"/>
    </row>
    <row r="35" spans="2:10">
      <c r="B35" s="127" t="s">
        <v>8</v>
      </c>
      <c r="C35" s="6" t="s">
        <v>27</v>
      </c>
      <c r="D35" s="265">
        <v>5885.34</v>
      </c>
      <c r="E35" s="103">
        <v>6318.22</v>
      </c>
      <c r="F35" s="78"/>
      <c r="G35" s="78"/>
      <c r="H35" s="78"/>
      <c r="I35" s="78"/>
      <c r="J35" s="83"/>
    </row>
    <row r="36" spans="2:10">
      <c r="B36" s="127" t="s">
        <v>9</v>
      </c>
      <c r="C36" s="6" t="s">
        <v>28</v>
      </c>
      <c r="D36" s="265"/>
      <c r="E36" s="103"/>
      <c r="F36" s="78"/>
      <c r="G36" s="78"/>
      <c r="H36" s="78"/>
      <c r="I36" s="78"/>
      <c r="J36" s="83"/>
    </row>
    <row r="37" spans="2:10" ht="25.5">
      <c r="B37" s="127" t="s">
        <v>29</v>
      </c>
      <c r="C37" s="6" t="s">
        <v>30</v>
      </c>
      <c r="D37" s="265"/>
      <c r="E37" s="103"/>
      <c r="F37" s="78"/>
      <c r="G37" s="78"/>
      <c r="H37" s="78"/>
      <c r="I37" s="78"/>
      <c r="J37" s="83"/>
    </row>
    <row r="38" spans="2:10">
      <c r="B38" s="127" t="s">
        <v>31</v>
      </c>
      <c r="C38" s="6" t="s">
        <v>32</v>
      </c>
      <c r="D38" s="265"/>
      <c r="E38" s="103"/>
      <c r="F38" s="78"/>
      <c r="G38" s="78"/>
      <c r="H38" s="78"/>
      <c r="I38" s="78"/>
      <c r="J38" s="83"/>
    </row>
    <row r="39" spans="2:10">
      <c r="B39" s="128" t="s">
        <v>33</v>
      </c>
      <c r="C39" s="13" t="s">
        <v>34</v>
      </c>
      <c r="D39" s="266">
        <v>74449.94</v>
      </c>
      <c r="E39" s="174">
        <v>2276.86</v>
      </c>
      <c r="F39" s="78"/>
      <c r="G39" s="78"/>
      <c r="H39" s="78"/>
      <c r="I39" s="78"/>
      <c r="J39" s="83"/>
    </row>
    <row r="40" spans="2:10" ht="13.5" thickBot="1">
      <c r="B40" s="119" t="s">
        <v>35</v>
      </c>
      <c r="C40" s="120" t="s">
        <v>36</v>
      </c>
      <c r="D40" s="267">
        <v>-3139.12</v>
      </c>
      <c r="E40" s="121">
        <v>20536.68</v>
      </c>
      <c r="G40" s="83"/>
    </row>
    <row r="41" spans="2:10" ht="13.5" thickBot="1">
      <c r="B41" s="122" t="s">
        <v>37</v>
      </c>
      <c r="C41" s="123" t="s">
        <v>38</v>
      </c>
      <c r="D41" s="268">
        <v>279062.95</v>
      </c>
      <c r="E41" s="173">
        <f>E26+E27+E40</f>
        <v>414344.61000000004</v>
      </c>
      <c r="F41" s="88"/>
      <c r="G41" s="83"/>
    </row>
    <row r="42" spans="2:10">
      <c r="B42" s="114"/>
      <c r="C42" s="114"/>
      <c r="D42" s="115"/>
      <c r="E42" s="115"/>
      <c r="F42" s="88"/>
      <c r="G42" s="71"/>
    </row>
    <row r="43" spans="2:10" ht="13.5">
      <c r="B43" s="338" t="s">
        <v>60</v>
      </c>
      <c r="C43" s="339"/>
      <c r="D43" s="339"/>
      <c r="E43" s="339"/>
      <c r="G43" s="78"/>
    </row>
    <row r="44" spans="2:10" ht="16.5" customHeight="1" thickBot="1">
      <c r="B44" s="336" t="s">
        <v>244</v>
      </c>
      <c r="C44" s="340"/>
      <c r="D44" s="340"/>
      <c r="E44" s="340"/>
      <c r="G44" s="78"/>
    </row>
    <row r="45" spans="2:10" ht="13.5" thickBot="1">
      <c r="B45" s="106"/>
      <c r="C45" s="31" t="s">
        <v>39</v>
      </c>
      <c r="D45" s="75" t="s">
        <v>264</v>
      </c>
      <c r="E45" s="30" t="s">
        <v>262</v>
      </c>
      <c r="G45" s="78"/>
    </row>
    <row r="46" spans="2:10">
      <c r="B46" s="14" t="s">
        <v>18</v>
      </c>
      <c r="C46" s="32" t="s">
        <v>218</v>
      </c>
      <c r="D46" s="124"/>
      <c r="E46" s="29"/>
      <c r="G46" s="78"/>
    </row>
    <row r="47" spans="2:10">
      <c r="B47" s="125" t="s">
        <v>4</v>
      </c>
      <c r="C47" s="16" t="s">
        <v>40</v>
      </c>
      <c r="D47" s="269">
        <v>27892.066800000001</v>
      </c>
      <c r="E47" s="82">
        <v>31299.363300000001</v>
      </c>
      <c r="G47" s="78"/>
    </row>
    <row r="48" spans="2:10">
      <c r="B48" s="146" t="s">
        <v>6</v>
      </c>
      <c r="C48" s="23" t="s">
        <v>41</v>
      </c>
      <c r="D48" s="270">
        <v>27701.995900000002</v>
      </c>
      <c r="E48" s="82">
        <v>37101.135499999997</v>
      </c>
      <c r="G48" s="249"/>
    </row>
    <row r="49" spans="2:7">
      <c r="B49" s="143" t="s">
        <v>23</v>
      </c>
      <c r="C49" s="147" t="s">
        <v>219</v>
      </c>
      <c r="D49" s="271"/>
      <c r="E49" s="148"/>
    </row>
    <row r="50" spans="2:7">
      <c r="B50" s="125" t="s">
        <v>4</v>
      </c>
      <c r="C50" s="16" t="s">
        <v>40</v>
      </c>
      <c r="D50" s="269">
        <v>10.173328568107401</v>
      </c>
      <c r="E50" s="82">
        <v>10.552944698398999</v>
      </c>
      <c r="G50" s="226"/>
    </row>
    <row r="51" spans="2:7">
      <c r="B51" s="125" t="s">
        <v>6</v>
      </c>
      <c r="C51" s="16" t="s">
        <v>220</v>
      </c>
      <c r="D51" s="275">
        <v>9.7194000000000003</v>
      </c>
      <c r="E51" s="84">
        <v>10.552899999999999</v>
      </c>
      <c r="G51" s="226"/>
    </row>
    <row r="52" spans="2:7">
      <c r="B52" s="125" t="s">
        <v>8</v>
      </c>
      <c r="C52" s="16" t="s">
        <v>221</v>
      </c>
      <c r="D52" s="275">
        <v>10.347900000000001</v>
      </c>
      <c r="E52" s="84">
        <v>11.379099999999999</v>
      </c>
    </row>
    <row r="53" spans="2:7" ht="13.5" thickBot="1">
      <c r="B53" s="126" t="s">
        <v>9</v>
      </c>
      <c r="C53" s="18" t="s">
        <v>41</v>
      </c>
      <c r="D53" s="273">
        <v>10.0737488738131</v>
      </c>
      <c r="E53" s="176">
        <v>11.1679765165138</v>
      </c>
    </row>
    <row r="54" spans="2:7">
      <c r="B54" s="132"/>
      <c r="C54" s="133"/>
      <c r="D54" s="134"/>
      <c r="E54" s="134"/>
    </row>
    <row r="55" spans="2:7" ht="13.5">
      <c r="B55" s="338" t="s">
        <v>62</v>
      </c>
      <c r="C55" s="339"/>
      <c r="D55" s="339"/>
      <c r="E55" s="339"/>
    </row>
    <row r="56" spans="2:7" ht="15.75" customHeight="1" thickBot="1">
      <c r="B56" s="336" t="s">
        <v>222</v>
      </c>
      <c r="C56" s="340"/>
      <c r="D56" s="340"/>
      <c r="E56" s="340"/>
    </row>
    <row r="57" spans="2:7" ht="23.25" thickBot="1">
      <c r="B57" s="331" t="s">
        <v>42</v>
      </c>
      <c r="C57" s="332"/>
      <c r="D57" s="19" t="s">
        <v>245</v>
      </c>
      <c r="E57" s="20" t="s">
        <v>223</v>
      </c>
    </row>
    <row r="58" spans="2:7">
      <c r="B58" s="21" t="s">
        <v>18</v>
      </c>
      <c r="C58" s="149" t="s">
        <v>43</v>
      </c>
      <c r="D58" s="150">
        <f>SUM(D59:D70)</f>
        <v>413556.92</v>
      </c>
      <c r="E58" s="33">
        <f>D58/E21</f>
        <v>0.99809894956760747</v>
      </c>
    </row>
    <row r="59" spans="2:7" ht="25.5">
      <c r="B59" s="22" t="s">
        <v>4</v>
      </c>
      <c r="C59" s="23" t="s">
        <v>44</v>
      </c>
      <c r="D59" s="95">
        <v>0</v>
      </c>
      <c r="E59" s="96">
        <v>0</v>
      </c>
    </row>
    <row r="60" spans="2:7" ht="24" customHeight="1">
      <c r="B60" s="15" t="s">
        <v>6</v>
      </c>
      <c r="C60" s="16" t="s">
        <v>45</v>
      </c>
      <c r="D60" s="93">
        <v>0</v>
      </c>
      <c r="E60" s="94">
        <v>0</v>
      </c>
    </row>
    <row r="61" spans="2:7">
      <c r="B61" s="15" t="s">
        <v>8</v>
      </c>
      <c r="C61" s="16" t="s">
        <v>46</v>
      </c>
      <c r="D61" s="93">
        <v>0</v>
      </c>
      <c r="E61" s="94">
        <v>0</v>
      </c>
    </row>
    <row r="62" spans="2:7">
      <c r="B62" s="15" t="s">
        <v>9</v>
      </c>
      <c r="C62" s="16" t="s">
        <v>47</v>
      </c>
      <c r="D62" s="93">
        <v>0</v>
      </c>
      <c r="E62" s="94">
        <v>0</v>
      </c>
    </row>
    <row r="63" spans="2:7">
      <c r="B63" s="15" t="s">
        <v>29</v>
      </c>
      <c r="C63" s="16" t="s">
        <v>48</v>
      </c>
      <c r="D63" s="93">
        <v>0</v>
      </c>
      <c r="E63" s="94">
        <v>0</v>
      </c>
    </row>
    <row r="64" spans="2:7">
      <c r="B64" s="22" t="s">
        <v>31</v>
      </c>
      <c r="C64" s="23" t="s">
        <v>49</v>
      </c>
      <c r="D64" s="95">
        <v>381922.16</v>
      </c>
      <c r="E64" s="96">
        <f>D64/E21</f>
        <v>0.92175003796960209</v>
      </c>
    </row>
    <row r="65" spans="2:5">
      <c r="B65" s="22" t="s">
        <v>33</v>
      </c>
      <c r="C65" s="23" t="s">
        <v>224</v>
      </c>
      <c r="D65" s="95">
        <v>0</v>
      </c>
      <c r="E65" s="96">
        <v>0</v>
      </c>
    </row>
    <row r="66" spans="2:5">
      <c r="B66" s="22" t="s">
        <v>50</v>
      </c>
      <c r="C66" s="23" t="s">
        <v>51</v>
      </c>
      <c r="D66" s="95">
        <v>0</v>
      </c>
      <c r="E66" s="96">
        <v>0</v>
      </c>
    </row>
    <row r="67" spans="2:5">
      <c r="B67" s="15" t="s">
        <v>52</v>
      </c>
      <c r="C67" s="16" t="s">
        <v>53</v>
      </c>
      <c r="D67" s="93">
        <v>0</v>
      </c>
      <c r="E67" s="94">
        <v>0</v>
      </c>
    </row>
    <row r="68" spans="2:5">
      <c r="B68" s="15" t="s">
        <v>54</v>
      </c>
      <c r="C68" s="16" t="s">
        <v>55</v>
      </c>
      <c r="D68" s="93">
        <v>0</v>
      </c>
      <c r="E68" s="94">
        <v>0</v>
      </c>
    </row>
    <row r="69" spans="2:5">
      <c r="B69" s="15" t="s">
        <v>56</v>
      </c>
      <c r="C69" s="16" t="s">
        <v>57</v>
      </c>
      <c r="D69" s="93">
        <v>31634.76</v>
      </c>
      <c r="E69" s="94">
        <f>D69/E21</f>
        <v>7.6348911598005345E-2</v>
      </c>
    </row>
    <row r="70" spans="2:5">
      <c r="B70" s="135" t="s">
        <v>58</v>
      </c>
      <c r="C70" s="136" t="s">
        <v>59</v>
      </c>
      <c r="D70" s="137">
        <v>0</v>
      </c>
      <c r="E70" s="138">
        <v>0</v>
      </c>
    </row>
    <row r="71" spans="2:5">
      <c r="B71" s="143" t="s">
        <v>23</v>
      </c>
      <c r="C71" s="144" t="s">
        <v>61</v>
      </c>
      <c r="D71" s="145">
        <f>E13</f>
        <v>0</v>
      </c>
      <c r="E71" s="70">
        <v>0</v>
      </c>
    </row>
    <row r="72" spans="2:5">
      <c r="B72" s="139" t="s">
        <v>60</v>
      </c>
      <c r="C72" s="140" t="s">
        <v>63</v>
      </c>
      <c r="D72" s="141">
        <f>E14</f>
        <v>1389.21</v>
      </c>
      <c r="E72" s="142">
        <f>D72/E21</f>
        <v>3.3527888778377016E-3</v>
      </c>
    </row>
    <row r="73" spans="2:5">
      <c r="B73" s="24" t="s">
        <v>62</v>
      </c>
      <c r="C73" s="25" t="s">
        <v>65</v>
      </c>
      <c r="D73" s="26">
        <f>E17</f>
        <v>601.52</v>
      </c>
      <c r="E73" s="27">
        <f>D73/E21</f>
        <v>1.4517384454452056E-3</v>
      </c>
    </row>
    <row r="74" spans="2:5">
      <c r="B74" s="143" t="s">
        <v>64</v>
      </c>
      <c r="C74" s="144" t="s">
        <v>66</v>
      </c>
      <c r="D74" s="145">
        <f>D58+D71+D72-D73</f>
        <v>414344.61</v>
      </c>
      <c r="E74" s="70">
        <f>E58+E72-E73</f>
        <v>0.99999999999999989</v>
      </c>
    </row>
    <row r="75" spans="2:5">
      <c r="B75" s="15" t="s">
        <v>4</v>
      </c>
      <c r="C75" s="16" t="s">
        <v>67</v>
      </c>
      <c r="D75" s="93">
        <f>D74</f>
        <v>414344.61</v>
      </c>
      <c r="E75" s="94">
        <f>E74</f>
        <v>0.99999999999999989</v>
      </c>
    </row>
    <row r="76" spans="2:5">
      <c r="B76" s="15" t="s">
        <v>6</v>
      </c>
      <c r="C76" s="16" t="s">
        <v>225</v>
      </c>
      <c r="D76" s="93">
        <v>0</v>
      </c>
      <c r="E76" s="94">
        <v>0</v>
      </c>
    </row>
    <row r="77" spans="2:5" ht="13.5" thickBot="1">
      <c r="B77" s="17" t="s">
        <v>8</v>
      </c>
      <c r="C77" s="18" t="s">
        <v>226</v>
      </c>
      <c r="D77" s="97">
        <v>0</v>
      </c>
      <c r="E77" s="98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honeticPr fontId="7" type="noConversion"/>
  <pageMargins left="0.52" right="0.75" top="0.6" bottom="0.4" header="0.5" footer="0.5"/>
  <pageSetup paperSize="9" scale="70" orientation="portrait" r:id="rId1"/>
  <headerFooter alignWithMargins="0"/>
</worksheet>
</file>

<file path=xl/worksheets/sheet110.xml><?xml version="1.0" encoding="utf-8"?>
<worksheet xmlns="http://schemas.openxmlformats.org/spreadsheetml/2006/main" xmlns:r="http://schemas.openxmlformats.org/officeDocument/2006/relationships">
  <sheetPr codeName="Arkusz110"/>
  <dimension ref="A1:L81"/>
  <sheetViews>
    <sheetView zoomScale="80" zoomScaleNormal="80" workbookViewId="0">
      <selection activeCell="K2" sqref="K2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99" customWidth="1"/>
    <col min="6" max="6" width="7.42578125" customWidth="1"/>
    <col min="7" max="7" width="17.28515625" customWidth="1"/>
    <col min="8" max="8" width="19" customWidth="1"/>
    <col min="9" max="9" width="13.28515625" customWidth="1"/>
    <col min="10" max="10" width="13.5703125" customWidth="1"/>
  </cols>
  <sheetData>
    <row r="1" spans="2:12">
      <c r="B1" s="1"/>
      <c r="C1" s="1"/>
      <c r="D1" s="2"/>
      <c r="E1" s="2"/>
    </row>
    <row r="2" spans="2:12" ht="15.75">
      <c r="B2" s="333" t="s">
        <v>0</v>
      </c>
      <c r="C2" s="333"/>
      <c r="D2" s="333"/>
      <c r="E2" s="333"/>
      <c r="H2" s="188"/>
      <c r="I2" s="188"/>
      <c r="J2" s="190"/>
      <c r="L2" s="78"/>
    </row>
    <row r="3" spans="2:12" ht="15.75">
      <c r="B3" s="333" t="s">
        <v>263</v>
      </c>
      <c r="C3" s="333"/>
      <c r="D3" s="333"/>
      <c r="E3" s="333"/>
      <c r="H3" s="188"/>
      <c r="I3" s="188"/>
      <c r="J3" s="190"/>
    </row>
    <row r="4" spans="2:12" ht="15">
      <c r="B4" s="165"/>
      <c r="C4" s="165"/>
      <c r="D4" s="165"/>
      <c r="E4" s="165"/>
      <c r="H4" s="187"/>
      <c r="I4" s="187"/>
      <c r="J4" s="190"/>
    </row>
    <row r="5" spans="2:12" ht="21" customHeight="1">
      <c r="B5" s="334" t="s">
        <v>1</v>
      </c>
      <c r="C5" s="334"/>
      <c r="D5" s="334"/>
      <c r="E5" s="334"/>
    </row>
    <row r="6" spans="2:12" ht="14.25">
      <c r="B6" s="335" t="s">
        <v>126</v>
      </c>
      <c r="C6" s="335"/>
      <c r="D6" s="335"/>
      <c r="E6" s="335"/>
    </row>
    <row r="7" spans="2:12" ht="14.25">
      <c r="B7" s="163"/>
      <c r="C7" s="163"/>
      <c r="D7" s="163"/>
      <c r="E7" s="163"/>
    </row>
    <row r="8" spans="2:12" ht="13.5">
      <c r="B8" s="337" t="s">
        <v>18</v>
      </c>
      <c r="C8" s="339"/>
      <c r="D8" s="339"/>
      <c r="E8" s="339"/>
    </row>
    <row r="9" spans="2:12" ht="16.5" thickBot="1">
      <c r="B9" s="336" t="s">
        <v>209</v>
      </c>
      <c r="C9" s="336"/>
      <c r="D9" s="336"/>
      <c r="E9" s="336"/>
    </row>
    <row r="10" spans="2:12" ht="13.5" thickBot="1">
      <c r="B10" s="164"/>
      <c r="C10" s="87" t="s">
        <v>2</v>
      </c>
      <c r="D10" s="75" t="s">
        <v>246</v>
      </c>
      <c r="E10" s="30" t="s">
        <v>262</v>
      </c>
    </row>
    <row r="11" spans="2:12">
      <c r="B11" s="110" t="s">
        <v>3</v>
      </c>
      <c r="C11" s="151" t="s">
        <v>215</v>
      </c>
      <c r="D11" s="74">
        <v>706836.52</v>
      </c>
      <c r="E11" s="9">
        <f>E12</f>
        <v>1935725.24</v>
      </c>
    </row>
    <row r="12" spans="2:12">
      <c r="B12" s="129" t="s">
        <v>4</v>
      </c>
      <c r="C12" s="6" t="s">
        <v>5</v>
      </c>
      <c r="D12" s="89">
        <v>706836.52</v>
      </c>
      <c r="E12" s="100">
        <v>1935725.24</v>
      </c>
    </row>
    <row r="13" spans="2:12">
      <c r="B13" s="129" t="s">
        <v>6</v>
      </c>
      <c r="C13" s="72" t="s">
        <v>7</v>
      </c>
      <c r="D13" s="89"/>
      <c r="E13" s="100"/>
    </row>
    <row r="14" spans="2:12">
      <c r="B14" s="129" t="s">
        <v>8</v>
      </c>
      <c r="C14" s="72" t="s">
        <v>10</v>
      </c>
      <c r="D14" s="89"/>
      <c r="E14" s="100"/>
      <c r="G14" s="71"/>
    </row>
    <row r="15" spans="2:12">
      <c r="B15" s="129" t="s">
        <v>212</v>
      </c>
      <c r="C15" s="72" t="s">
        <v>11</v>
      </c>
      <c r="D15" s="89"/>
      <c r="E15" s="100"/>
    </row>
    <row r="16" spans="2:12">
      <c r="B16" s="130" t="s">
        <v>213</v>
      </c>
      <c r="C16" s="111" t="s">
        <v>12</v>
      </c>
      <c r="D16" s="90"/>
      <c r="E16" s="101"/>
    </row>
    <row r="17" spans="2:10">
      <c r="B17" s="10" t="s">
        <v>13</v>
      </c>
      <c r="C17" s="12" t="s">
        <v>65</v>
      </c>
      <c r="D17" s="152"/>
      <c r="E17" s="113"/>
    </row>
    <row r="18" spans="2:10">
      <c r="B18" s="129" t="s">
        <v>4</v>
      </c>
      <c r="C18" s="6" t="s">
        <v>11</v>
      </c>
      <c r="D18" s="89"/>
      <c r="E18" s="101"/>
    </row>
    <row r="19" spans="2:10" ht="13.5" customHeight="1">
      <c r="B19" s="129" t="s">
        <v>6</v>
      </c>
      <c r="C19" s="72" t="s">
        <v>214</v>
      </c>
      <c r="D19" s="89"/>
      <c r="E19" s="100"/>
    </row>
    <row r="20" spans="2:10" ht="13.5" thickBot="1">
      <c r="B20" s="131" t="s">
        <v>8</v>
      </c>
      <c r="C20" s="73" t="s">
        <v>14</v>
      </c>
      <c r="D20" s="91"/>
      <c r="E20" s="102"/>
    </row>
    <row r="21" spans="2:10" ht="13.5" thickBot="1">
      <c r="B21" s="343" t="s">
        <v>216</v>
      </c>
      <c r="C21" s="344"/>
      <c r="D21" s="92">
        <f>D11</f>
        <v>706836.52</v>
      </c>
      <c r="E21" s="173">
        <f>E11</f>
        <v>1935725.24</v>
      </c>
      <c r="F21" s="88"/>
      <c r="G21" s="88"/>
      <c r="H21" s="197"/>
      <c r="J21" s="71"/>
    </row>
    <row r="22" spans="2:10">
      <c r="B22" s="3"/>
      <c r="C22" s="7"/>
      <c r="D22" s="8"/>
      <c r="E22" s="8"/>
      <c r="G22" s="78"/>
    </row>
    <row r="23" spans="2:10" ht="13.5">
      <c r="B23" s="337" t="s">
        <v>210</v>
      </c>
      <c r="C23" s="345"/>
      <c r="D23" s="345"/>
      <c r="E23" s="345"/>
      <c r="G23" s="78"/>
    </row>
    <row r="24" spans="2:10" ht="15.75" customHeight="1" thickBot="1">
      <c r="B24" s="336" t="s">
        <v>211</v>
      </c>
      <c r="C24" s="346"/>
      <c r="D24" s="346"/>
      <c r="E24" s="346"/>
    </row>
    <row r="25" spans="2:10" ht="13.5" thickBot="1">
      <c r="B25" s="164"/>
      <c r="C25" s="5" t="s">
        <v>2</v>
      </c>
      <c r="D25" s="75" t="s">
        <v>264</v>
      </c>
      <c r="E25" s="30" t="s">
        <v>262</v>
      </c>
    </row>
    <row r="26" spans="2:10">
      <c r="B26" s="116" t="s">
        <v>15</v>
      </c>
      <c r="C26" s="117" t="s">
        <v>16</v>
      </c>
      <c r="D26" s="263">
        <v>1413232.11</v>
      </c>
      <c r="E26" s="118">
        <f>D21</f>
        <v>706836.52</v>
      </c>
      <c r="G26" s="83"/>
    </row>
    <row r="27" spans="2:10">
      <c r="B27" s="10" t="s">
        <v>17</v>
      </c>
      <c r="C27" s="11" t="s">
        <v>217</v>
      </c>
      <c r="D27" s="264">
        <v>-596658.87</v>
      </c>
      <c r="E27" s="172">
        <f>E28-E32</f>
        <v>1114923.2600000002</v>
      </c>
      <c r="F27" s="78"/>
      <c r="G27" s="83"/>
      <c r="H27" s="78"/>
      <c r="I27" s="78"/>
      <c r="J27" s="83"/>
    </row>
    <row r="28" spans="2:10">
      <c r="B28" s="10" t="s">
        <v>18</v>
      </c>
      <c r="C28" s="11" t="s">
        <v>19</v>
      </c>
      <c r="D28" s="264">
        <v>21560</v>
      </c>
      <c r="E28" s="80">
        <f>SUM(E29:E31)</f>
        <v>1378587.85</v>
      </c>
      <c r="F28" s="78"/>
      <c r="G28" s="78"/>
      <c r="H28" s="78"/>
      <c r="I28" s="78"/>
      <c r="J28" s="83"/>
    </row>
    <row r="29" spans="2:10">
      <c r="B29" s="127" t="s">
        <v>4</v>
      </c>
      <c r="C29" s="6" t="s">
        <v>20</v>
      </c>
      <c r="D29" s="265">
        <v>21560</v>
      </c>
      <c r="E29" s="103"/>
      <c r="F29" s="78"/>
      <c r="G29" s="78"/>
      <c r="H29" s="78"/>
      <c r="I29" s="78"/>
      <c r="J29" s="83"/>
    </row>
    <row r="30" spans="2:10">
      <c r="B30" s="127" t="s">
        <v>6</v>
      </c>
      <c r="C30" s="6" t="s">
        <v>21</v>
      </c>
      <c r="D30" s="265"/>
      <c r="E30" s="103"/>
      <c r="F30" s="78"/>
      <c r="G30" s="78"/>
      <c r="H30" s="78"/>
      <c r="I30" s="78"/>
      <c r="J30" s="83"/>
    </row>
    <row r="31" spans="2:10">
      <c r="B31" s="127" t="s">
        <v>8</v>
      </c>
      <c r="C31" s="6" t="s">
        <v>22</v>
      </c>
      <c r="D31" s="265"/>
      <c r="E31" s="103">
        <v>1378587.85</v>
      </c>
      <c r="F31" s="78"/>
      <c r="G31" s="78"/>
      <c r="H31" s="78"/>
      <c r="I31" s="78"/>
      <c r="J31" s="83"/>
    </row>
    <row r="32" spans="2:10">
      <c r="B32" s="112" t="s">
        <v>23</v>
      </c>
      <c r="C32" s="12" t="s">
        <v>24</v>
      </c>
      <c r="D32" s="264">
        <v>618218.87</v>
      </c>
      <c r="E32" s="80">
        <f>SUM(E33:E39)</f>
        <v>263664.58999999997</v>
      </c>
      <c r="F32" s="78"/>
      <c r="G32" s="83"/>
      <c r="H32" s="78"/>
      <c r="I32" s="78"/>
      <c r="J32" s="83"/>
    </row>
    <row r="33" spans="2:10">
      <c r="B33" s="127" t="s">
        <v>4</v>
      </c>
      <c r="C33" s="6" t="s">
        <v>25</v>
      </c>
      <c r="D33" s="265">
        <v>391101.31</v>
      </c>
      <c r="E33" s="103"/>
      <c r="F33" s="78"/>
      <c r="G33" s="78"/>
      <c r="H33" s="78"/>
      <c r="I33" s="78"/>
      <c r="J33" s="83"/>
    </row>
    <row r="34" spans="2:10">
      <c r="B34" s="127" t="s">
        <v>6</v>
      </c>
      <c r="C34" s="6" t="s">
        <v>26</v>
      </c>
      <c r="D34" s="265"/>
      <c r="E34" s="103"/>
      <c r="F34" s="78"/>
      <c r="G34" s="78"/>
      <c r="H34" s="78"/>
      <c r="I34" s="78"/>
      <c r="J34" s="83"/>
    </row>
    <row r="35" spans="2:10">
      <c r="B35" s="127" t="s">
        <v>8</v>
      </c>
      <c r="C35" s="6" t="s">
        <v>27</v>
      </c>
      <c r="D35" s="265">
        <v>57.91</v>
      </c>
      <c r="E35" s="103">
        <v>3.28</v>
      </c>
      <c r="F35" s="78"/>
      <c r="G35" s="78"/>
      <c r="H35" s="78"/>
      <c r="I35" s="78"/>
      <c r="J35" s="83"/>
    </row>
    <row r="36" spans="2:10">
      <c r="B36" s="127" t="s">
        <v>9</v>
      </c>
      <c r="C36" s="6" t="s">
        <v>28</v>
      </c>
      <c r="D36" s="265"/>
      <c r="E36" s="103"/>
      <c r="F36" s="78"/>
      <c r="G36" s="78"/>
      <c r="H36" s="78"/>
      <c r="I36" s="78"/>
      <c r="J36" s="83"/>
    </row>
    <row r="37" spans="2:10" ht="25.5">
      <c r="B37" s="127" t="s">
        <v>29</v>
      </c>
      <c r="C37" s="6" t="s">
        <v>30</v>
      </c>
      <c r="D37" s="265">
        <v>8973.01</v>
      </c>
      <c r="E37" s="103">
        <v>7838.54</v>
      </c>
      <c r="F37" s="78"/>
      <c r="G37" s="78"/>
      <c r="H37" s="78"/>
      <c r="I37" s="78"/>
      <c r="J37" s="83"/>
    </row>
    <row r="38" spans="2:10">
      <c r="B38" s="127" t="s">
        <v>31</v>
      </c>
      <c r="C38" s="6" t="s">
        <v>32</v>
      </c>
      <c r="D38" s="265"/>
      <c r="E38" s="103"/>
      <c r="F38" s="78"/>
      <c r="G38" s="78"/>
      <c r="H38" s="78"/>
      <c r="I38" s="78"/>
      <c r="J38" s="83"/>
    </row>
    <row r="39" spans="2:10">
      <c r="B39" s="128" t="s">
        <v>33</v>
      </c>
      <c r="C39" s="13" t="s">
        <v>34</v>
      </c>
      <c r="D39" s="266">
        <v>218086.64</v>
      </c>
      <c r="E39" s="174">
        <v>255822.77</v>
      </c>
      <c r="F39" s="78"/>
      <c r="G39" s="78"/>
      <c r="H39" s="78"/>
      <c r="I39" s="78"/>
      <c r="J39" s="83"/>
    </row>
    <row r="40" spans="2:10" ht="13.5" thickBot="1">
      <c r="B40" s="119" t="s">
        <v>35</v>
      </c>
      <c r="C40" s="120" t="s">
        <v>36</v>
      </c>
      <c r="D40" s="267">
        <v>-62536.68</v>
      </c>
      <c r="E40" s="121">
        <v>113965.46</v>
      </c>
      <c r="G40" s="83"/>
    </row>
    <row r="41" spans="2:10" ht="13.5" thickBot="1">
      <c r="B41" s="122" t="s">
        <v>37</v>
      </c>
      <c r="C41" s="123" t="s">
        <v>38</v>
      </c>
      <c r="D41" s="268">
        <v>754036.56</v>
      </c>
      <c r="E41" s="173">
        <f>E26+E27+E40</f>
        <v>1935725.2400000002</v>
      </c>
      <c r="F41" s="88"/>
      <c r="G41" s="83"/>
    </row>
    <row r="42" spans="2:10">
      <c r="B42" s="114"/>
      <c r="C42" s="114"/>
      <c r="D42" s="115"/>
      <c r="E42" s="115"/>
      <c r="F42" s="88"/>
      <c r="G42" s="71"/>
    </row>
    <row r="43" spans="2:10" ht="13.5">
      <c r="B43" s="338" t="s">
        <v>60</v>
      </c>
      <c r="C43" s="339"/>
      <c r="D43" s="339"/>
      <c r="E43" s="339"/>
      <c r="G43" s="78"/>
    </row>
    <row r="44" spans="2:10" ht="18" customHeight="1" thickBot="1">
      <c r="B44" s="336" t="s">
        <v>244</v>
      </c>
      <c r="C44" s="340"/>
      <c r="D44" s="340"/>
      <c r="E44" s="340"/>
      <c r="G44" s="78"/>
    </row>
    <row r="45" spans="2:10" ht="13.5" thickBot="1">
      <c r="B45" s="164"/>
      <c r="C45" s="31" t="s">
        <v>39</v>
      </c>
      <c r="D45" s="75" t="s">
        <v>264</v>
      </c>
      <c r="E45" s="30" t="s">
        <v>262</v>
      </c>
      <c r="G45" s="78"/>
    </row>
    <row r="46" spans="2:10">
      <c r="B46" s="14" t="s">
        <v>18</v>
      </c>
      <c r="C46" s="32" t="s">
        <v>218</v>
      </c>
      <c r="D46" s="124"/>
      <c r="E46" s="29"/>
      <c r="G46" s="78"/>
    </row>
    <row r="47" spans="2:10">
      <c r="B47" s="125" t="s">
        <v>4</v>
      </c>
      <c r="C47" s="16" t="s">
        <v>40</v>
      </c>
      <c r="D47" s="269">
        <v>79888.756999999998</v>
      </c>
      <c r="E47" s="175">
        <v>36173.824000000001</v>
      </c>
      <c r="G47" s="78"/>
    </row>
    <row r="48" spans="2:10">
      <c r="B48" s="146" t="s">
        <v>6</v>
      </c>
      <c r="C48" s="23" t="s">
        <v>41</v>
      </c>
      <c r="D48" s="270">
        <v>45478.682999999997</v>
      </c>
      <c r="E48" s="175">
        <v>88672.709000000003</v>
      </c>
      <c r="G48" s="78"/>
    </row>
    <row r="49" spans="2:7">
      <c r="B49" s="143" t="s">
        <v>23</v>
      </c>
      <c r="C49" s="147" t="s">
        <v>219</v>
      </c>
      <c r="D49" s="271"/>
      <c r="E49" s="175"/>
    </row>
    <row r="50" spans="2:7">
      <c r="B50" s="125" t="s">
        <v>4</v>
      </c>
      <c r="C50" s="16" t="s">
        <v>40</v>
      </c>
      <c r="D50" s="269">
        <v>17.690000000000001</v>
      </c>
      <c r="E50" s="175">
        <v>19.54</v>
      </c>
      <c r="G50" s="226"/>
    </row>
    <row r="51" spans="2:7">
      <c r="B51" s="125" t="s">
        <v>6</v>
      </c>
      <c r="C51" s="16" t="s">
        <v>220</v>
      </c>
      <c r="D51" s="272">
        <v>15.8</v>
      </c>
      <c r="E51" s="175">
        <v>19.54</v>
      </c>
      <c r="G51" s="226"/>
    </row>
    <row r="52" spans="2:7">
      <c r="B52" s="125" t="s">
        <v>8</v>
      </c>
      <c r="C52" s="16" t="s">
        <v>221</v>
      </c>
      <c r="D52" s="272">
        <v>17.71</v>
      </c>
      <c r="E52" s="84">
        <v>21.85</v>
      </c>
    </row>
    <row r="53" spans="2:7" ht="13.5" customHeight="1" thickBot="1">
      <c r="B53" s="126" t="s">
        <v>9</v>
      </c>
      <c r="C53" s="18" t="s">
        <v>41</v>
      </c>
      <c r="D53" s="273">
        <v>16.579999999999998</v>
      </c>
      <c r="E53" s="176">
        <v>21.83</v>
      </c>
    </row>
    <row r="54" spans="2:7">
      <c r="B54" s="132"/>
      <c r="C54" s="133"/>
      <c r="D54" s="134"/>
      <c r="E54" s="134"/>
    </row>
    <row r="55" spans="2:7" ht="13.5">
      <c r="B55" s="338" t="s">
        <v>62</v>
      </c>
      <c r="C55" s="339"/>
      <c r="D55" s="339"/>
      <c r="E55" s="339"/>
    </row>
    <row r="56" spans="2:7" ht="16.5" customHeight="1" thickBot="1">
      <c r="B56" s="336" t="s">
        <v>222</v>
      </c>
      <c r="C56" s="340"/>
      <c r="D56" s="340"/>
      <c r="E56" s="340"/>
    </row>
    <row r="57" spans="2:7" ht="23.25" thickBot="1">
      <c r="B57" s="331" t="s">
        <v>42</v>
      </c>
      <c r="C57" s="332"/>
      <c r="D57" s="19" t="s">
        <v>245</v>
      </c>
      <c r="E57" s="20" t="s">
        <v>223</v>
      </c>
    </row>
    <row r="58" spans="2:7">
      <c r="B58" s="21" t="s">
        <v>18</v>
      </c>
      <c r="C58" s="149" t="s">
        <v>43</v>
      </c>
      <c r="D58" s="150">
        <f>D64</f>
        <v>1935725.24</v>
      </c>
      <c r="E58" s="33">
        <f>D58/E21</f>
        <v>1</v>
      </c>
    </row>
    <row r="59" spans="2:7" ht="25.5">
      <c r="B59" s="146" t="s">
        <v>4</v>
      </c>
      <c r="C59" s="23" t="s">
        <v>44</v>
      </c>
      <c r="D59" s="95">
        <v>0</v>
      </c>
      <c r="E59" s="96">
        <v>0</v>
      </c>
    </row>
    <row r="60" spans="2:7" ht="25.5">
      <c r="B60" s="125" t="s">
        <v>6</v>
      </c>
      <c r="C60" s="16" t="s">
        <v>45</v>
      </c>
      <c r="D60" s="93">
        <v>0</v>
      </c>
      <c r="E60" s="94">
        <v>0</v>
      </c>
    </row>
    <row r="61" spans="2:7" ht="12.75" customHeight="1">
      <c r="B61" s="125" t="s">
        <v>8</v>
      </c>
      <c r="C61" s="16" t="s">
        <v>46</v>
      </c>
      <c r="D61" s="93">
        <v>0</v>
      </c>
      <c r="E61" s="94">
        <v>0</v>
      </c>
    </row>
    <row r="62" spans="2:7">
      <c r="B62" s="125" t="s">
        <v>9</v>
      </c>
      <c r="C62" s="16" t="s">
        <v>47</v>
      </c>
      <c r="D62" s="93">
        <v>0</v>
      </c>
      <c r="E62" s="94">
        <v>0</v>
      </c>
    </row>
    <row r="63" spans="2:7">
      <c r="B63" s="125" t="s">
        <v>29</v>
      </c>
      <c r="C63" s="16" t="s">
        <v>48</v>
      </c>
      <c r="D63" s="93">
        <v>0</v>
      </c>
      <c r="E63" s="94">
        <v>0</v>
      </c>
    </row>
    <row r="64" spans="2:7">
      <c r="B64" s="146" t="s">
        <v>31</v>
      </c>
      <c r="C64" s="23" t="s">
        <v>49</v>
      </c>
      <c r="D64" s="95">
        <f>E21</f>
        <v>1935725.24</v>
      </c>
      <c r="E64" s="96">
        <f>E58</f>
        <v>1</v>
      </c>
    </row>
    <row r="65" spans="2:5">
      <c r="B65" s="146" t="s">
        <v>33</v>
      </c>
      <c r="C65" s="23" t="s">
        <v>224</v>
      </c>
      <c r="D65" s="95">
        <v>0</v>
      </c>
      <c r="E65" s="96">
        <v>0</v>
      </c>
    </row>
    <row r="66" spans="2:5">
      <c r="B66" s="146" t="s">
        <v>50</v>
      </c>
      <c r="C66" s="23" t="s">
        <v>51</v>
      </c>
      <c r="D66" s="95">
        <v>0</v>
      </c>
      <c r="E66" s="96">
        <v>0</v>
      </c>
    </row>
    <row r="67" spans="2:5">
      <c r="B67" s="125" t="s">
        <v>52</v>
      </c>
      <c r="C67" s="16" t="s">
        <v>53</v>
      </c>
      <c r="D67" s="93">
        <v>0</v>
      </c>
      <c r="E67" s="94">
        <v>0</v>
      </c>
    </row>
    <row r="68" spans="2:5">
      <c r="B68" s="125" t="s">
        <v>54</v>
      </c>
      <c r="C68" s="16" t="s">
        <v>55</v>
      </c>
      <c r="D68" s="93">
        <v>0</v>
      </c>
      <c r="E68" s="94">
        <v>0</v>
      </c>
    </row>
    <row r="69" spans="2:5">
      <c r="B69" s="125" t="s">
        <v>56</v>
      </c>
      <c r="C69" s="16" t="s">
        <v>57</v>
      </c>
      <c r="D69" s="93">
        <v>0</v>
      </c>
      <c r="E69" s="94">
        <v>0</v>
      </c>
    </row>
    <row r="70" spans="2:5">
      <c r="B70" s="153" t="s">
        <v>58</v>
      </c>
      <c r="C70" s="136" t="s">
        <v>59</v>
      </c>
      <c r="D70" s="137">
        <v>0</v>
      </c>
      <c r="E70" s="138">
        <v>0</v>
      </c>
    </row>
    <row r="71" spans="2:5">
      <c r="B71" s="154" t="s">
        <v>23</v>
      </c>
      <c r="C71" s="144" t="s">
        <v>61</v>
      </c>
      <c r="D71" s="145">
        <v>0</v>
      </c>
      <c r="E71" s="70">
        <v>0</v>
      </c>
    </row>
    <row r="72" spans="2:5">
      <c r="B72" s="155" t="s">
        <v>60</v>
      </c>
      <c r="C72" s="140" t="s">
        <v>63</v>
      </c>
      <c r="D72" s="141">
        <f>E14</f>
        <v>0</v>
      </c>
      <c r="E72" s="142">
        <v>0</v>
      </c>
    </row>
    <row r="73" spans="2:5">
      <c r="B73" s="156" t="s">
        <v>62</v>
      </c>
      <c r="C73" s="25" t="s">
        <v>65</v>
      </c>
      <c r="D73" s="26">
        <v>0</v>
      </c>
      <c r="E73" s="27">
        <v>0</v>
      </c>
    </row>
    <row r="74" spans="2:5">
      <c r="B74" s="154" t="s">
        <v>64</v>
      </c>
      <c r="C74" s="144" t="s">
        <v>66</v>
      </c>
      <c r="D74" s="145">
        <f>D58</f>
        <v>1935725.24</v>
      </c>
      <c r="E74" s="70">
        <f>E58+E72-E73</f>
        <v>1</v>
      </c>
    </row>
    <row r="75" spans="2:5">
      <c r="B75" s="125" t="s">
        <v>4</v>
      </c>
      <c r="C75" s="16" t="s">
        <v>67</v>
      </c>
      <c r="D75" s="93">
        <f>D74</f>
        <v>1935725.24</v>
      </c>
      <c r="E75" s="94">
        <f>E74</f>
        <v>1</v>
      </c>
    </row>
    <row r="76" spans="2:5">
      <c r="B76" s="125" t="s">
        <v>6</v>
      </c>
      <c r="C76" s="16" t="s">
        <v>225</v>
      </c>
      <c r="D76" s="93">
        <v>0</v>
      </c>
      <c r="E76" s="94">
        <v>0</v>
      </c>
    </row>
    <row r="77" spans="2:5" ht="13.5" thickBot="1">
      <c r="B77" s="126" t="s">
        <v>8</v>
      </c>
      <c r="C77" s="18" t="s">
        <v>226</v>
      </c>
      <c r="D77" s="97">
        <v>0</v>
      </c>
      <c r="E77" s="98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111.xml><?xml version="1.0" encoding="utf-8"?>
<worksheet xmlns="http://schemas.openxmlformats.org/spreadsheetml/2006/main" xmlns:r="http://schemas.openxmlformats.org/officeDocument/2006/relationships">
  <sheetPr codeName="Arkusz111">
    <pageSetUpPr fitToPage="1"/>
  </sheetPr>
  <dimension ref="A1:L81"/>
  <sheetViews>
    <sheetView zoomScale="80" zoomScaleNormal="80" workbookViewId="0">
      <selection activeCell="K2" sqref="K2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99" customWidth="1"/>
    <col min="6" max="6" width="7.42578125" customWidth="1"/>
    <col min="7" max="7" width="17.28515625" customWidth="1"/>
    <col min="8" max="8" width="19" customWidth="1"/>
    <col min="9" max="9" width="13.28515625" customWidth="1"/>
    <col min="10" max="10" width="13.5703125" customWidth="1"/>
  </cols>
  <sheetData>
    <row r="1" spans="2:12">
      <c r="B1" s="1"/>
      <c r="C1" s="1"/>
      <c r="D1" s="2"/>
      <c r="E1" s="2"/>
    </row>
    <row r="2" spans="2:12" ht="15.75">
      <c r="B2" s="333" t="s">
        <v>0</v>
      </c>
      <c r="C2" s="333"/>
      <c r="D2" s="333"/>
      <c r="E2" s="333"/>
      <c r="H2" s="327"/>
      <c r="I2" s="327"/>
      <c r="J2" s="328"/>
      <c r="L2" s="78"/>
    </row>
    <row r="3" spans="2:12" ht="15.75">
      <c r="B3" s="333" t="s">
        <v>263</v>
      </c>
      <c r="C3" s="333"/>
      <c r="D3" s="333"/>
      <c r="E3" s="333"/>
      <c r="H3" s="327"/>
      <c r="I3" s="327"/>
      <c r="J3" s="328"/>
    </row>
    <row r="4" spans="2:12" ht="15">
      <c r="B4" s="165"/>
      <c r="C4" s="165"/>
      <c r="D4" s="165"/>
      <c r="E4" s="165"/>
      <c r="H4" s="327"/>
      <c r="I4" s="327"/>
      <c r="J4" s="328"/>
    </row>
    <row r="5" spans="2:12" ht="21" customHeight="1">
      <c r="B5" s="334" t="s">
        <v>1</v>
      </c>
      <c r="C5" s="334"/>
      <c r="D5" s="334"/>
      <c r="E5" s="334"/>
    </row>
    <row r="6" spans="2:12" ht="14.25">
      <c r="B6" s="335" t="s">
        <v>127</v>
      </c>
      <c r="C6" s="335"/>
      <c r="D6" s="335"/>
      <c r="E6" s="335"/>
    </row>
    <row r="7" spans="2:12" ht="14.25">
      <c r="B7" s="163"/>
      <c r="C7" s="163"/>
      <c r="D7" s="163"/>
      <c r="E7" s="163"/>
    </row>
    <row r="8" spans="2:12" ht="13.5">
      <c r="B8" s="337" t="s">
        <v>18</v>
      </c>
      <c r="C8" s="339"/>
      <c r="D8" s="339"/>
      <c r="E8" s="339"/>
    </row>
    <row r="9" spans="2:12" ht="16.5" thickBot="1">
      <c r="B9" s="336" t="s">
        <v>209</v>
      </c>
      <c r="C9" s="336"/>
      <c r="D9" s="336"/>
      <c r="E9" s="336"/>
    </row>
    <row r="10" spans="2:12" ht="13.5" thickBot="1">
      <c r="B10" s="164"/>
      <c r="C10" s="87" t="s">
        <v>2</v>
      </c>
      <c r="D10" s="75" t="s">
        <v>246</v>
      </c>
      <c r="E10" s="30" t="s">
        <v>262</v>
      </c>
    </row>
    <row r="11" spans="2:12">
      <c r="B11" s="110" t="s">
        <v>3</v>
      </c>
      <c r="C11" s="151" t="s">
        <v>215</v>
      </c>
      <c r="D11" s="74">
        <v>7502.16</v>
      </c>
      <c r="E11" s="9">
        <f>E12</f>
        <v>8302.7199999999993</v>
      </c>
    </row>
    <row r="12" spans="2:12">
      <c r="B12" s="129" t="s">
        <v>4</v>
      </c>
      <c r="C12" s="6" t="s">
        <v>5</v>
      </c>
      <c r="D12" s="89">
        <v>7502.16</v>
      </c>
      <c r="E12" s="100">
        <v>8302.7199999999993</v>
      </c>
    </row>
    <row r="13" spans="2:12">
      <c r="B13" s="129" t="s">
        <v>6</v>
      </c>
      <c r="C13" s="72" t="s">
        <v>7</v>
      </c>
      <c r="D13" s="89"/>
      <c r="E13" s="100"/>
    </row>
    <row r="14" spans="2:12">
      <c r="B14" s="129" t="s">
        <v>8</v>
      </c>
      <c r="C14" s="72" t="s">
        <v>10</v>
      </c>
      <c r="D14" s="89"/>
      <c r="E14" s="100"/>
      <c r="G14" s="71"/>
    </row>
    <row r="15" spans="2:12">
      <c r="B15" s="129" t="s">
        <v>212</v>
      </c>
      <c r="C15" s="72" t="s">
        <v>11</v>
      </c>
      <c r="D15" s="89"/>
      <c r="E15" s="100"/>
    </row>
    <row r="16" spans="2:12">
      <c r="B16" s="130" t="s">
        <v>213</v>
      </c>
      <c r="C16" s="111" t="s">
        <v>12</v>
      </c>
      <c r="D16" s="90"/>
      <c r="E16" s="101"/>
    </row>
    <row r="17" spans="2:10">
      <c r="B17" s="10" t="s">
        <v>13</v>
      </c>
      <c r="C17" s="12" t="s">
        <v>65</v>
      </c>
      <c r="D17" s="152"/>
      <c r="E17" s="113"/>
    </row>
    <row r="18" spans="2:10">
      <c r="B18" s="129" t="s">
        <v>4</v>
      </c>
      <c r="C18" s="6" t="s">
        <v>11</v>
      </c>
      <c r="D18" s="89"/>
      <c r="E18" s="101"/>
    </row>
    <row r="19" spans="2:10" ht="13.5" customHeight="1">
      <c r="B19" s="129" t="s">
        <v>6</v>
      </c>
      <c r="C19" s="72" t="s">
        <v>214</v>
      </c>
      <c r="D19" s="89"/>
      <c r="E19" s="100"/>
    </row>
    <row r="20" spans="2:10" ht="13.5" thickBot="1">
      <c r="B20" s="131" t="s">
        <v>8</v>
      </c>
      <c r="C20" s="73" t="s">
        <v>14</v>
      </c>
      <c r="D20" s="91"/>
      <c r="E20" s="102"/>
    </row>
    <row r="21" spans="2:10" ht="13.5" thickBot="1">
      <c r="B21" s="343" t="s">
        <v>216</v>
      </c>
      <c r="C21" s="344"/>
      <c r="D21" s="92">
        <f>D11</f>
        <v>7502.16</v>
      </c>
      <c r="E21" s="173">
        <f>E11</f>
        <v>8302.7199999999993</v>
      </c>
      <c r="F21" s="88"/>
      <c r="G21" s="88"/>
      <c r="H21" s="197"/>
      <c r="J21" s="71"/>
    </row>
    <row r="22" spans="2:10">
      <c r="B22" s="3"/>
      <c r="C22" s="7"/>
      <c r="D22" s="8"/>
      <c r="E22" s="8"/>
      <c r="G22" s="78"/>
    </row>
    <row r="23" spans="2:10" ht="13.5">
      <c r="B23" s="337" t="s">
        <v>210</v>
      </c>
      <c r="C23" s="345"/>
      <c r="D23" s="345"/>
      <c r="E23" s="345"/>
      <c r="G23" s="78"/>
    </row>
    <row r="24" spans="2:10" ht="15.75" customHeight="1" thickBot="1">
      <c r="B24" s="336" t="s">
        <v>211</v>
      </c>
      <c r="C24" s="346"/>
      <c r="D24" s="346"/>
      <c r="E24" s="346"/>
    </row>
    <row r="25" spans="2:10" ht="13.5" thickBot="1">
      <c r="B25" s="164"/>
      <c r="C25" s="5" t="s">
        <v>2</v>
      </c>
      <c r="D25" s="75" t="s">
        <v>264</v>
      </c>
      <c r="E25" s="30" t="s">
        <v>262</v>
      </c>
    </row>
    <row r="26" spans="2:10">
      <c r="B26" s="116" t="s">
        <v>15</v>
      </c>
      <c r="C26" s="117" t="s">
        <v>16</v>
      </c>
      <c r="D26" s="263">
        <v>17720.12</v>
      </c>
      <c r="E26" s="118">
        <f>D21</f>
        <v>7502.16</v>
      </c>
      <c r="G26" s="83"/>
    </row>
    <row r="27" spans="2:10">
      <c r="B27" s="10" t="s">
        <v>17</v>
      </c>
      <c r="C27" s="11" t="s">
        <v>217</v>
      </c>
      <c r="D27" s="264">
        <v>2944.9700000000003</v>
      </c>
      <c r="E27" s="172">
        <f>E28-E32</f>
        <v>631.64999999999986</v>
      </c>
      <c r="F27" s="78"/>
      <c r="G27" s="83"/>
      <c r="H27" s="78"/>
      <c r="I27" s="78"/>
      <c r="J27" s="83"/>
    </row>
    <row r="28" spans="2:10">
      <c r="B28" s="10" t="s">
        <v>18</v>
      </c>
      <c r="C28" s="11" t="s">
        <v>19</v>
      </c>
      <c r="D28" s="264">
        <v>3279.7400000000002</v>
      </c>
      <c r="E28" s="80">
        <f>SUM(E29:E31)</f>
        <v>1618.08</v>
      </c>
      <c r="F28" s="78"/>
      <c r="G28" s="78"/>
      <c r="H28" s="78"/>
      <c r="I28" s="78"/>
      <c r="J28" s="83"/>
    </row>
    <row r="29" spans="2:10">
      <c r="B29" s="127" t="s">
        <v>4</v>
      </c>
      <c r="C29" s="6" t="s">
        <v>20</v>
      </c>
      <c r="D29" s="265">
        <v>3160.17</v>
      </c>
      <c r="E29" s="103">
        <v>1618.08</v>
      </c>
      <c r="F29" s="78"/>
      <c r="G29" s="78"/>
      <c r="H29" s="78"/>
      <c r="I29" s="78"/>
      <c r="J29" s="83"/>
    </row>
    <row r="30" spans="2:10">
      <c r="B30" s="127" t="s">
        <v>6</v>
      </c>
      <c r="C30" s="6" t="s">
        <v>21</v>
      </c>
      <c r="D30" s="265"/>
      <c r="E30" s="103"/>
      <c r="F30" s="78"/>
      <c r="G30" s="78"/>
      <c r="H30" s="78"/>
      <c r="I30" s="78"/>
      <c r="J30" s="83"/>
    </row>
    <row r="31" spans="2:10">
      <c r="B31" s="127" t="s">
        <v>8</v>
      </c>
      <c r="C31" s="6" t="s">
        <v>22</v>
      </c>
      <c r="D31" s="265">
        <v>119.57</v>
      </c>
      <c r="E31" s="103"/>
      <c r="F31" s="78"/>
      <c r="G31" s="78"/>
      <c r="H31" s="78"/>
      <c r="I31" s="78"/>
      <c r="J31" s="83"/>
    </row>
    <row r="32" spans="2:10">
      <c r="B32" s="112" t="s">
        <v>23</v>
      </c>
      <c r="C32" s="12" t="s">
        <v>24</v>
      </c>
      <c r="D32" s="264">
        <v>334.77</v>
      </c>
      <c r="E32" s="80">
        <f>SUM(E33:E39)</f>
        <v>986.43000000000006</v>
      </c>
      <c r="F32" s="78"/>
      <c r="G32" s="83"/>
      <c r="H32" s="78"/>
      <c r="I32" s="78"/>
      <c r="J32" s="83"/>
    </row>
    <row r="33" spans="2:10">
      <c r="B33" s="127" t="s">
        <v>4</v>
      </c>
      <c r="C33" s="6" t="s">
        <v>25</v>
      </c>
      <c r="D33" s="265"/>
      <c r="E33" s="103">
        <v>404.04</v>
      </c>
      <c r="F33" s="78"/>
      <c r="G33" s="78"/>
      <c r="H33" s="78"/>
      <c r="I33" s="78"/>
      <c r="J33" s="83"/>
    </row>
    <row r="34" spans="2:10">
      <c r="B34" s="127" t="s">
        <v>6</v>
      </c>
      <c r="C34" s="6" t="s">
        <v>26</v>
      </c>
      <c r="D34" s="265"/>
      <c r="E34" s="103"/>
      <c r="F34" s="78"/>
      <c r="G34" s="78"/>
      <c r="H34" s="78"/>
      <c r="I34" s="78"/>
      <c r="J34" s="83"/>
    </row>
    <row r="35" spans="2:10">
      <c r="B35" s="127" t="s">
        <v>8</v>
      </c>
      <c r="C35" s="6" t="s">
        <v>27</v>
      </c>
      <c r="D35" s="265">
        <v>203.6</v>
      </c>
      <c r="E35" s="103">
        <v>169.16</v>
      </c>
      <c r="F35" s="78"/>
      <c r="G35" s="78"/>
      <c r="H35" s="78"/>
      <c r="I35" s="78"/>
      <c r="J35" s="83"/>
    </row>
    <row r="36" spans="2:10">
      <c r="B36" s="127" t="s">
        <v>9</v>
      </c>
      <c r="C36" s="6" t="s">
        <v>28</v>
      </c>
      <c r="D36" s="265"/>
      <c r="E36" s="103"/>
      <c r="F36" s="78"/>
      <c r="G36" s="78"/>
      <c r="H36" s="78"/>
      <c r="I36" s="78"/>
      <c r="J36" s="83"/>
    </row>
    <row r="37" spans="2:10" ht="25.5">
      <c r="B37" s="127" t="s">
        <v>29</v>
      </c>
      <c r="C37" s="6" t="s">
        <v>30</v>
      </c>
      <c r="D37" s="265">
        <v>131.16999999999999</v>
      </c>
      <c r="E37" s="103">
        <v>61.06</v>
      </c>
      <c r="F37" s="78"/>
      <c r="G37" s="78"/>
      <c r="H37" s="78"/>
      <c r="I37" s="78"/>
      <c r="J37" s="83"/>
    </row>
    <row r="38" spans="2:10">
      <c r="B38" s="127" t="s">
        <v>31</v>
      </c>
      <c r="C38" s="6" t="s">
        <v>32</v>
      </c>
      <c r="D38" s="265"/>
      <c r="E38" s="103"/>
      <c r="F38" s="78"/>
      <c r="G38" s="78"/>
      <c r="H38" s="78"/>
      <c r="I38" s="78"/>
      <c r="J38" s="83"/>
    </row>
    <row r="39" spans="2:10">
      <c r="B39" s="128" t="s">
        <v>33</v>
      </c>
      <c r="C39" s="13" t="s">
        <v>34</v>
      </c>
      <c r="D39" s="266"/>
      <c r="E39" s="174">
        <v>352.17</v>
      </c>
      <c r="F39" s="78"/>
      <c r="G39" s="78"/>
      <c r="H39" s="78"/>
      <c r="I39" s="78"/>
      <c r="J39" s="83"/>
    </row>
    <row r="40" spans="2:10" ht="13.5" thickBot="1">
      <c r="B40" s="119" t="s">
        <v>35</v>
      </c>
      <c r="C40" s="120" t="s">
        <v>36</v>
      </c>
      <c r="D40" s="267">
        <v>246.39</v>
      </c>
      <c r="E40" s="121">
        <v>168.91</v>
      </c>
      <c r="G40" s="83"/>
    </row>
    <row r="41" spans="2:10" ht="13.5" thickBot="1">
      <c r="B41" s="122" t="s">
        <v>37</v>
      </c>
      <c r="C41" s="123" t="s">
        <v>38</v>
      </c>
      <c r="D41" s="268">
        <v>20911.48</v>
      </c>
      <c r="E41" s="173">
        <f>E26+E27+E40</f>
        <v>8302.7199999999993</v>
      </c>
      <c r="F41" s="88"/>
      <c r="G41" s="83"/>
    </row>
    <row r="42" spans="2:10">
      <c r="B42" s="114"/>
      <c r="C42" s="114"/>
      <c r="D42" s="115"/>
      <c r="E42" s="115"/>
      <c r="F42" s="88"/>
      <c r="G42" s="71"/>
    </row>
    <row r="43" spans="2:10" ht="13.5">
      <c r="B43" s="338" t="s">
        <v>60</v>
      </c>
      <c r="C43" s="339"/>
      <c r="D43" s="339"/>
      <c r="E43" s="339"/>
      <c r="G43" s="78"/>
    </row>
    <row r="44" spans="2:10" ht="18" customHeight="1" thickBot="1">
      <c r="B44" s="336" t="s">
        <v>244</v>
      </c>
      <c r="C44" s="340"/>
      <c r="D44" s="340"/>
      <c r="E44" s="340"/>
      <c r="G44" s="78"/>
    </row>
    <row r="45" spans="2:10" ht="13.5" thickBot="1">
      <c r="B45" s="164"/>
      <c r="C45" s="31" t="s">
        <v>39</v>
      </c>
      <c r="D45" s="75" t="s">
        <v>264</v>
      </c>
      <c r="E45" s="30" t="s">
        <v>262</v>
      </c>
      <c r="G45" s="78"/>
    </row>
    <row r="46" spans="2:10">
      <c r="B46" s="14" t="s">
        <v>18</v>
      </c>
      <c r="C46" s="32" t="s">
        <v>218</v>
      </c>
      <c r="D46" s="124"/>
      <c r="E46" s="29"/>
      <c r="G46" s="78"/>
    </row>
    <row r="47" spans="2:10">
      <c r="B47" s="125" t="s">
        <v>4</v>
      </c>
      <c r="C47" s="16" t="s">
        <v>40</v>
      </c>
      <c r="D47" s="269">
        <v>319.22399999999999</v>
      </c>
      <c r="E47" s="175">
        <v>134.73699999999999</v>
      </c>
      <c r="G47" s="78"/>
    </row>
    <row r="48" spans="2:10">
      <c r="B48" s="146" t="s">
        <v>6</v>
      </c>
      <c r="C48" s="23" t="s">
        <v>41</v>
      </c>
      <c r="D48" s="270">
        <v>371.95800000000003</v>
      </c>
      <c r="E48" s="175">
        <v>146.04599999999999</v>
      </c>
      <c r="G48" s="78"/>
    </row>
    <row r="49" spans="2:7">
      <c r="B49" s="143" t="s">
        <v>23</v>
      </c>
      <c r="C49" s="147" t="s">
        <v>219</v>
      </c>
      <c r="D49" s="271"/>
      <c r="E49" s="175"/>
    </row>
    <row r="50" spans="2:7">
      <c r="B50" s="125" t="s">
        <v>4</v>
      </c>
      <c r="C50" s="16" t="s">
        <v>40</v>
      </c>
      <c r="D50" s="269">
        <v>55.51</v>
      </c>
      <c r="E50" s="175">
        <v>55.68</v>
      </c>
      <c r="G50" s="226"/>
    </row>
    <row r="51" spans="2:7">
      <c r="B51" s="125" t="s">
        <v>6</v>
      </c>
      <c r="C51" s="16" t="s">
        <v>220</v>
      </c>
      <c r="D51" s="272">
        <v>55.32</v>
      </c>
      <c r="E51" s="175">
        <v>55.56</v>
      </c>
      <c r="G51" s="226"/>
    </row>
    <row r="52" spans="2:7">
      <c r="B52" s="125" t="s">
        <v>8</v>
      </c>
      <c r="C52" s="16" t="s">
        <v>221</v>
      </c>
      <c r="D52" s="272">
        <v>56.28</v>
      </c>
      <c r="E52" s="84">
        <v>57.05</v>
      </c>
    </row>
    <row r="53" spans="2:7" ht="12.75" customHeight="1" thickBot="1">
      <c r="B53" s="126" t="s">
        <v>9</v>
      </c>
      <c r="C53" s="18" t="s">
        <v>41</v>
      </c>
      <c r="D53" s="273">
        <v>56.22</v>
      </c>
      <c r="E53" s="176">
        <v>56.85</v>
      </c>
    </row>
    <row r="54" spans="2:7">
      <c r="B54" s="132"/>
      <c r="C54" s="133"/>
      <c r="D54" s="134"/>
      <c r="E54" s="134"/>
    </row>
    <row r="55" spans="2:7" ht="13.5">
      <c r="B55" s="338" t="s">
        <v>62</v>
      </c>
      <c r="C55" s="339"/>
      <c r="D55" s="339"/>
      <c r="E55" s="339"/>
    </row>
    <row r="56" spans="2:7" ht="17.25" customHeight="1" thickBot="1">
      <c r="B56" s="336" t="s">
        <v>222</v>
      </c>
      <c r="C56" s="340"/>
      <c r="D56" s="340"/>
      <c r="E56" s="340"/>
    </row>
    <row r="57" spans="2:7" ht="23.25" thickBot="1">
      <c r="B57" s="331" t="s">
        <v>42</v>
      </c>
      <c r="C57" s="332"/>
      <c r="D57" s="19" t="s">
        <v>245</v>
      </c>
      <c r="E57" s="20" t="s">
        <v>223</v>
      </c>
    </row>
    <row r="58" spans="2:7">
      <c r="B58" s="21" t="s">
        <v>18</v>
      </c>
      <c r="C58" s="149" t="s">
        <v>43</v>
      </c>
      <c r="D58" s="150">
        <f>D64</f>
        <v>8302.7199999999993</v>
      </c>
      <c r="E58" s="33">
        <f>D58/E21</f>
        <v>1</v>
      </c>
    </row>
    <row r="59" spans="2:7" ht="25.5">
      <c r="B59" s="146" t="s">
        <v>4</v>
      </c>
      <c r="C59" s="23" t="s">
        <v>44</v>
      </c>
      <c r="D59" s="95">
        <v>0</v>
      </c>
      <c r="E59" s="96">
        <v>0</v>
      </c>
    </row>
    <row r="60" spans="2:7" ht="25.5">
      <c r="B60" s="125" t="s">
        <v>6</v>
      </c>
      <c r="C60" s="16" t="s">
        <v>45</v>
      </c>
      <c r="D60" s="93">
        <v>0</v>
      </c>
      <c r="E60" s="94">
        <v>0</v>
      </c>
    </row>
    <row r="61" spans="2:7" ht="12.75" customHeight="1">
      <c r="B61" s="125" t="s">
        <v>8</v>
      </c>
      <c r="C61" s="16" t="s">
        <v>46</v>
      </c>
      <c r="D61" s="93">
        <v>0</v>
      </c>
      <c r="E61" s="94">
        <v>0</v>
      </c>
    </row>
    <row r="62" spans="2:7">
      <c r="B62" s="125" t="s">
        <v>9</v>
      </c>
      <c r="C62" s="16" t="s">
        <v>47</v>
      </c>
      <c r="D62" s="93">
        <v>0</v>
      </c>
      <c r="E62" s="94">
        <v>0</v>
      </c>
    </row>
    <row r="63" spans="2:7">
      <c r="B63" s="125" t="s">
        <v>29</v>
      </c>
      <c r="C63" s="16" t="s">
        <v>48</v>
      </c>
      <c r="D63" s="93">
        <v>0</v>
      </c>
      <c r="E63" s="94">
        <v>0</v>
      </c>
    </row>
    <row r="64" spans="2:7">
      <c r="B64" s="146" t="s">
        <v>31</v>
      </c>
      <c r="C64" s="23" t="s">
        <v>49</v>
      </c>
      <c r="D64" s="95">
        <f>E21</f>
        <v>8302.7199999999993</v>
      </c>
      <c r="E64" s="96">
        <f>E58</f>
        <v>1</v>
      </c>
    </row>
    <row r="65" spans="2:5">
      <c r="B65" s="146" t="s">
        <v>33</v>
      </c>
      <c r="C65" s="23" t="s">
        <v>224</v>
      </c>
      <c r="D65" s="95">
        <v>0</v>
      </c>
      <c r="E65" s="96">
        <v>0</v>
      </c>
    </row>
    <row r="66" spans="2:5">
      <c r="B66" s="146" t="s">
        <v>50</v>
      </c>
      <c r="C66" s="23" t="s">
        <v>51</v>
      </c>
      <c r="D66" s="95">
        <v>0</v>
      </c>
      <c r="E66" s="96">
        <v>0</v>
      </c>
    </row>
    <row r="67" spans="2:5">
      <c r="B67" s="125" t="s">
        <v>52</v>
      </c>
      <c r="C67" s="16" t="s">
        <v>53</v>
      </c>
      <c r="D67" s="93">
        <v>0</v>
      </c>
      <c r="E67" s="94">
        <v>0</v>
      </c>
    </row>
    <row r="68" spans="2:5">
      <c r="B68" s="125" t="s">
        <v>54</v>
      </c>
      <c r="C68" s="16" t="s">
        <v>55</v>
      </c>
      <c r="D68" s="93">
        <v>0</v>
      </c>
      <c r="E68" s="94">
        <v>0</v>
      </c>
    </row>
    <row r="69" spans="2:5">
      <c r="B69" s="125" t="s">
        <v>56</v>
      </c>
      <c r="C69" s="16" t="s">
        <v>57</v>
      </c>
      <c r="D69" s="93">
        <v>0</v>
      </c>
      <c r="E69" s="94">
        <v>0</v>
      </c>
    </row>
    <row r="70" spans="2:5">
      <c r="B70" s="153" t="s">
        <v>58</v>
      </c>
      <c r="C70" s="136" t="s">
        <v>59</v>
      </c>
      <c r="D70" s="137">
        <v>0</v>
      </c>
      <c r="E70" s="138">
        <v>0</v>
      </c>
    </row>
    <row r="71" spans="2:5">
      <c r="B71" s="154" t="s">
        <v>23</v>
      </c>
      <c r="C71" s="144" t="s">
        <v>61</v>
      </c>
      <c r="D71" s="145">
        <v>0</v>
      </c>
      <c r="E71" s="70">
        <v>0</v>
      </c>
    </row>
    <row r="72" spans="2:5">
      <c r="B72" s="155" t="s">
        <v>60</v>
      </c>
      <c r="C72" s="140" t="s">
        <v>63</v>
      </c>
      <c r="D72" s="141">
        <f>E14</f>
        <v>0</v>
      </c>
      <c r="E72" s="142">
        <v>0</v>
      </c>
    </row>
    <row r="73" spans="2:5">
      <c r="B73" s="156" t="s">
        <v>62</v>
      </c>
      <c r="C73" s="25" t="s">
        <v>65</v>
      </c>
      <c r="D73" s="26">
        <v>0</v>
      </c>
      <c r="E73" s="27">
        <v>0</v>
      </c>
    </row>
    <row r="74" spans="2:5">
      <c r="B74" s="154" t="s">
        <v>64</v>
      </c>
      <c r="C74" s="144" t="s">
        <v>66</v>
      </c>
      <c r="D74" s="145">
        <f>D58</f>
        <v>8302.7199999999993</v>
      </c>
      <c r="E74" s="70">
        <f>E58+E72-E73</f>
        <v>1</v>
      </c>
    </row>
    <row r="75" spans="2:5">
      <c r="B75" s="125" t="s">
        <v>4</v>
      </c>
      <c r="C75" s="16" t="s">
        <v>67</v>
      </c>
      <c r="D75" s="93">
        <f>D74</f>
        <v>8302.7199999999993</v>
      </c>
      <c r="E75" s="94">
        <f>E74</f>
        <v>1</v>
      </c>
    </row>
    <row r="76" spans="2:5">
      <c r="B76" s="125" t="s">
        <v>6</v>
      </c>
      <c r="C76" s="16" t="s">
        <v>225</v>
      </c>
      <c r="D76" s="93">
        <v>0</v>
      </c>
      <c r="E76" s="94">
        <v>0</v>
      </c>
    </row>
    <row r="77" spans="2:5" ht="13.5" thickBot="1">
      <c r="B77" s="126" t="s">
        <v>8</v>
      </c>
      <c r="C77" s="18" t="s">
        <v>226</v>
      </c>
      <c r="D77" s="97">
        <v>0</v>
      </c>
      <c r="E77" s="98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ageMargins left="0.70866141732283472" right="0.70866141732283472" top="0.74803149606299213" bottom="0.74803149606299213" header="0.31496062992125984" footer="0.31496062992125984"/>
  <pageSetup paperSize="9" scale="73" orientation="portrait" r:id="rId1"/>
</worksheet>
</file>

<file path=xl/worksheets/sheet112.xml><?xml version="1.0" encoding="utf-8"?>
<worksheet xmlns="http://schemas.openxmlformats.org/spreadsheetml/2006/main" xmlns:r="http://schemas.openxmlformats.org/officeDocument/2006/relationships">
  <sheetPr codeName="Arkusz112"/>
  <dimension ref="A1:L81"/>
  <sheetViews>
    <sheetView zoomScale="80" zoomScaleNormal="80" workbookViewId="0">
      <selection activeCell="K2" sqref="K2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99" customWidth="1"/>
    <col min="6" max="6" width="7.42578125" customWidth="1"/>
    <col min="7" max="7" width="17.28515625" customWidth="1"/>
    <col min="8" max="8" width="19" customWidth="1"/>
    <col min="9" max="9" width="13.28515625" customWidth="1"/>
    <col min="10" max="10" width="13.5703125" customWidth="1"/>
  </cols>
  <sheetData>
    <row r="1" spans="2:12">
      <c r="B1" s="1"/>
      <c r="C1" s="1"/>
      <c r="D1" s="2"/>
      <c r="E1" s="2"/>
    </row>
    <row r="2" spans="2:12" ht="15.75">
      <c r="B2" s="333" t="s">
        <v>0</v>
      </c>
      <c r="C2" s="333"/>
      <c r="D2" s="333"/>
      <c r="E2" s="333"/>
      <c r="H2" s="327"/>
      <c r="I2" s="327"/>
      <c r="J2" s="328"/>
      <c r="L2" s="78"/>
    </row>
    <row r="3" spans="2:12" ht="15.75">
      <c r="B3" s="333" t="s">
        <v>263</v>
      </c>
      <c r="C3" s="333"/>
      <c r="D3" s="333"/>
      <c r="E3" s="333"/>
      <c r="H3" s="327"/>
      <c r="I3" s="327"/>
      <c r="J3" s="328"/>
    </row>
    <row r="4" spans="2:12" ht="15">
      <c r="B4" s="165"/>
      <c r="C4" s="165"/>
      <c r="D4" s="165"/>
      <c r="E4" s="165"/>
      <c r="H4" s="327"/>
      <c r="I4" s="327"/>
      <c r="J4" s="328"/>
    </row>
    <row r="5" spans="2:12" ht="21" customHeight="1">
      <c r="B5" s="334" t="s">
        <v>1</v>
      </c>
      <c r="C5" s="334"/>
      <c r="D5" s="334"/>
      <c r="E5" s="334"/>
    </row>
    <row r="6" spans="2:12" ht="14.25">
      <c r="B6" s="335" t="s">
        <v>128</v>
      </c>
      <c r="C6" s="335"/>
      <c r="D6" s="335"/>
      <c r="E6" s="335"/>
    </row>
    <row r="7" spans="2:12" ht="14.25">
      <c r="B7" s="163"/>
      <c r="C7" s="163"/>
      <c r="D7" s="163"/>
      <c r="E7" s="163"/>
    </row>
    <row r="8" spans="2:12" ht="13.5">
      <c r="B8" s="337" t="s">
        <v>18</v>
      </c>
      <c r="C8" s="339"/>
      <c r="D8" s="339"/>
      <c r="E8" s="339"/>
    </row>
    <row r="9" spans="2:12" ht="16.5" thickBot="1">
      <c r="B9" s="336" t="s">
        <v>209</v>
      </c>
      <c r="C9" s="336"/>
      <c r="D9" s="336"/>
      <c r="E9" s="336"/>
    </row>
    <row r="10" spans="2:12" ht="13.5" thickBot="1">
      <c r="B10" s="164"/>
      <c r="C10" s="87" t="s">
        <v>2</v>
      </c>
      <c r="D10" s="75" t="s">
        <v>246</v>
      </c>
      <c r="E10" s="30" t="s">
        <v>262</v>
      </c>
    </row>
    <row r="11" spans="2:12">
      <c r="B11" s="110" t="s">
        <v>3</v>
      </c>
      <c r="C11" s="151" t="s">
        <v>215</v>
      </c>
      <c r="D11" s="74">
        <v>5512019.5499999998</v>
      </c>
      <c r="E11" s="9">
        <f>E12</f>
        <v>4996098.47</v>
      </c>
    </row>
    <row r="12" spans="2:12">
      <c r="B12" s="227" t="s">
        <v>4</v>
      </c>
      <c r="C12" s="228" t="s">
        <v>5</v>
      </c>
      <c r="D12" s="89">
        <v>5512019.5499999998</v>
      </c>
      <c r="E12" s="100">
        <v>4996098.47</v>
      </c>
    </row>
    <row r="13" spans="2:12">
      <c r="B13" s="227" t="s">
        <v>6</v>
      </c>
      <c r="C13" s="229" t="s">
        <v>7</v>
      </c>
      <c r="D13" s="89"/>
      <c r="E13" s="100"/>
    </row>
    <row r="14" spans="2:12">
      <c r="B14" s="227" t="s">
        <v>8</v>
      </c>
      <c r="C14" s="229" t="s">
        <v>10</v>
      </c>
      <c r="D14" s="89"/>
      <c r="E14" s="100"/>
      <c r="G14" s="71"/>
    </row>
    <row r="15" spans="2:12">
      <c r="B15" s="227" t="s">
        <v>212</v>
      </c>
      <c r="C15" s="229" t="s">
        <v>11</v>
      </c>
      <c r="D15" s="89"/>
      <c r="E15" s="100"/>
    </row>
    <row r="16" spans="2:12">
      <c r="B16" s="230" t="s">
        <v>213</v>
      </c>
      <c r="C16" s="231" t="s">
        <v>12</v>
      </c>
      <c r="D16" s="90"/>
      <c r="E16" s="101"/>
    </row>
    <row r="17" spans="2:10">
      <c r="B17" s="10" t="s">
        <v>13</v>
      </c>
      <c r="C17" s="12" t="s">
        <v>65</v>
      </c>
      <c r="D17" s="152"/>
      <c r="E17" s="113"/>
    </row>
    <row r="18" spans="2:10">
      <c r="B18" s="227" t="s">
        <v>4</v>
      </c>
      <c r="C18" s="228" t="s">
        <v>11</v>
      </c>
      <c r="D18" s="89"/>
      <c r="E18" s="101"/>
    </row>
    <row r="19" spans="2:10" ht="13.5" customHeight="1">
      <c r="B19" s="227" t="s">
        <v>6</v>
      </c>
      <c r="C19" s="229" t="s">
        <v>214</v>
      </c>
      <c r="D19" s="89"/>
      <c r="E19" s="100"/>
    </row>
    <row r="20" spans="2:10" ht="13.5" thickBot="1">
      <c r="B20" s="232" t="s">
        <v>8</v>
      </c>
      <c r="C20" s="233" t="s">
        <v>14</v>
      </c>
      <c r="D20" s="91"/>
      <c r="E20" s="102"/>
    </row>
    <row r="21" spans="2:10" ht="13.5" thickBot="1">
      <c r="B21" s="343" t="s">
        <v>216</v>
      </c>
      <c r="C21" s="344"/>
      <c r="D21" s="92">
        <f>D11</f>
        <v>5512019.5499999998</v>
      </c>
      <c r="E21" s="173">
        <f>E11</f>
        <v>4996098.47</v>
      </c>
      <c r="F21" s="88"/>
      <c r="G21" s="88"/>
      <c r="H21" s="197"/>
      <c r="J21" s="71"/>
    </row>
    <row r="22" spans="2:10">
      <c r="B22" s="3"/>
      <c r="C22" s="7"/>
      <c r="D22" s="8"/>
      <c r="E22" s="8"/>
      <c r="G22" s="78"/>
    </row>
    <row r="23" spans="2:10" ht="13.5">
      <c r="B23" s="337" t="s">
        <v>210</v>
      </c>
      <c r="C23" s="349"/>
      <c r="D23" s="349"/>
      <c r="E23" s="349"/>
      <c r="G23" s="78"/>
    </row>
    <row r="24" spans="2:10" ht="15.75" customHeight="1" thickBot="1">
      <c r="B24" s="336" t="s">
        <v>211</v>
      </c>
      <c r="C24" s="350"/>
      <c r="D24" s="350"/>
      <c r="E24" s="350"/>
    </row>
    <row r="25" spans="2:10" ht="13.5" thickBot="1">
      <c r="B25" s="224"/>
      <c r="C25" s="234" t="s">
        <v>2</v>
      </c>
      <c r="D25" s="75" t="s">
        <v>264</v>
      </c>
      <c r="E25" s="30" t="s">
        <v>262</v>
      </c>
    </row>
    <row r="26" spans="2:10">
      <c r="B26" s="116" t="s">
        <v>15</v>
      </c>
      <c r="C26" s="117" t="s">
        <v>16</v>
      </c>
      <c r="D26" s="263">
        <v>6304696.0300000003</v>
      </c>
      <c r="E26" s="118">
        <f>D21</f>
        <v>5512019.5499999998</v>
      </c>
      <c r="G26" s="83"/>
    </row>
    <row r="27" spans="2:10">
      <c r="B27" s="10" t="s">
        <v>17</v>
      </c>
      <c r="C27" s="11" t="s">
        <v>217</v>
      </c>
      <c r="D27" s="264">
        <v>1114469.8699999999</v>
      </c>
      <c r="E27" s="172">
        <f>E28-E32</f>
        <v>-570645.4800000001</v>
      </c>
      <c r="F27" s="78"/>
      <c r="G27" s="83"/>
      <c r="H27" s="78"/>
      <c r="I27" s="78"/>
      <c r="J27" s="83"/>
    </row>
    <row r="28" spans="2:10">
      <c r="B28" s="10" t="s">
        <v>18</v>
      </c>
      <c r="C28" s="11" t="s">
        <v>19</v>
      </c>
      <c r="D28" s="264">
        <v>1600570.16</v>
      </c>
      <c r="E28" s="80">
        <f>SUM(E29:E31)</f>
        <v>642920.85</v>
      </c>
      <c r="F28" s="78"/>
      <c r="G28" s="78"/>
      <c r="H28" s="78"/>
      <c r="I28" s="78"/>
      <c r="J28" s="83"/>
    </row>
    <row r="29" spans="2:10">
      <c r="B29" s="235" t="s">
        <v>4</v>
      </c>
      <c r="C29" s="228" t="s">
        <v>20</v>
      </c>
      <c r="D29" s="265"/>
      <c r="E29" s="103">
        <v>580159.96</v>
      </c>
      <c r="F29" s="78"/>
      <c r="G29" s="78"/>
      <c r="H29" s="78"/>
      <c r="I29" s="78"/>
      <c r="J29" s="83"/>
    </row>
    <row r="30" spans="2:10">
      <c r="B30" s="235" t="s">
        <v>6</v>
      </c>
      <c r="C30" s="228" t="s">
        <v>21</v>
      </c>
      <c r="D30" s="265"/>
      <c r="E30" s="103"/>
      <c r="F30" s="78"/>
      <c r="G30" s="78"/>
      <c r="H30" s="78"/>
      <c r="I30" s="78"/>
      <c r="J30" s="83"/>
    </row>
    <row r="31" spans="2:10">
      <c r="B31" s="235" t="s">
        <v>8</v>
      </c>
      <c r="C31" s="228" t="s">
        <v>22</v>
      </c>
      <c r="D31" s="265">
        <v>1600570.16</v>
      </c>
      <c r="E31" s="103">
        <v>62760.89</v>
      </c>
      <c r="F31" s="78"/>
      <c r="G31" s="78"/>
      <c r="H31" s="78"/>
      <c r="I31" s="78"/>
      <c r="J31" s="83"/>
    </row>
    <row r="32" spans="2:10">
      <c r="B32" s="112" t="s">
        <v>23</v>
      </c>
      <c r="C32" s="12" t="s">
        <v>24</v>
      </c>
      <c r="D32" s="264">
        <v>486100.29</v>
      </c>
      <c r="E32" s="80">
        <f>SUM(E33:E39)</f>
        <v>1213566.33</v>
      </c>
      <c r="F32" s="78"/>
      <c r="G32" s="83"/>
      <c r="H32" s="78"/>
      <c r="I32" s="78"/>
      <c r="J32" s="83"/>
    </row>
    <row r="33" spans="2:10">
      <c r="B33" s="235" t="s">
        <v>4</v>
      </c>
      <c r="C33" s="228" t="s">
        <v>25</v>
      </c>
      <c r="D33" s="265">
        <v>431213.01</v>
      </c>
      <c r="E33" s="103">
        <v>1080285.24</v>
      </c>
      <c r="F33" s="78"/>
      <c r="G33" s="78"/>
      <c r="H33" s="78"/>
      <c r="I33" s="78"/>
      <c r="J33" s="83"/>
    </row>
    <row r="34" spans="2:10">
      <c r="B34" s="235" t="s">
        <v>6</v>
      </c>
      <c r="C34" s="228" t="s">
        <v>26</v>
      </c>
      <c r="D34" s="265"/>
      <c r="E34" s="103"/>
      <c r="F34" s="78"/>
      <c r="G34" s="78"/>
      <c r="H34" s="78"/>
      <c r="I34" s="78"/>
      <c r="J34" s="83"/>
    </row>
    <row r="35" spans="2:10">
      <c r="B35" s="235" t="s">
        <v>8</v>
      </c>
      <c r="C35" s="228" t="s">
        <v>27</v>
      </c>
      <c r="D35" s="265">
        <v>2154.29</v>
      </c>
      <c r="E35" s="103">
        <v>941.52</v>
      </c>
      <c r="F35" s="78"/>
      <c r="G35" s="78"/>
      <c r="H35" s="78"/>
      <c r="I35" s="78"/>
      <c r="J35" s="83"/>
    </row>
    <row r="36" spans="2:10">
      <c r="B36" s="235" t="s">
        <v>9</v>
      </c>
      <c r="C36" s="228" t="s">
        <v>28</v>
      </c>
      <c r="D36" s="265"/>
      <c r="E36" s="103"/>
      <c r="F36" s="78"/>
      <c r="G36" s="78"/>
      <c r="H36" s="78"/>
      <c r="I36" s="78"/>
      <c r="J36" s="83"/>
    </row>
    <row r="37" spans="2:10" ht="25.5">
      <c r="B37" s="235" t="s">
        <v>29</v>
      </c>
      <c r="C37" s="228" t="s">
        <v>30</v>
      </c>
      <c r="D37" s="265">
        <v>52732.99</v>
      </c>
      <c r="E37" s="103">
        <v>39302.97</v>
      </c>
      <c r="F37" s="78"/>
      <c r="G37" s="78"/>
      <c r="H37" s="78"/>
      <c r="I37" s="78"/>
      <c r="J37" s="83"/>
    </row>
    <row r="38" spans="2:10">
      <c r="B38" s="235" t="s">
        <v>31</v>
      </c>
      <c r="C38" s="228" t="s">
        <v>32</v>
      </c>
      <c r="D38" s="265"/>
      <c r="E38" s="103"/>
      <c r="F38" s="78"/>
      <c r="G38" s="78"/>
      <c r="H38" s="78"/>
      <c r="I38" s="78"/>
      <c r="J38" s="83"/>
    </row>
    <row r="39" spans="2:10">
      <c r="B39" s="236" t="s">
        <v>33</v>
      </c>
      <c r="C39" s="237" t="s">
        <v>34</v>
      </c>
      <c r="D39" s="266"/>
      <c r="E39" s="174">
        <v>93036.6</v>
      </c>
      <c r="F39" s="78"/>
      <c r="G39" s="78"/>
      <c r="H39" s="78"/>
      <c r="I39" s="78"/>
      <c r="J39" s="83"/>
    </row>
    <row r="40" spans="2:10" ht="13.5" thickBot="1">
      <c r="B40" s="119" t="s">
        <v>35</v>
      </c>
      <c r="C40" s="120" t="s">
        <v>36</v>
      </c>
      <c r="D40" s="267">
        <v>46926.77</v>
      </c>
      <c r="E40" s="121">
        <v>54724.4</v>
      </c>
      <c r="G40" s="83"/>
    </row>
    <row r="41" spans="2:10" ht="13.5" thickBot="1">
      <c r="B41" s="122" t="s">
        <v>37</v>
      </c>
      <c r="C41" s="123" t="s">
        <v>38</v>
      </c>
      <c r="D41" s="268">
        <v>7466092.6699999999</v>
      </c>
      <c r="E41" s="173">
        <f>E26+E27+E40</f>
        <v>4996098.47</v>
      </c>
      <c r="F41" s="88"/>
      <c r="G41" s="83"/>
    </row>
    <row r="42" spans="2:10">
      <c r="B42" s="114"/>
      <c r="C42" s="114"/>
      <c r="D42" s="115"/>
      <c r="E42" s="115"/>
      <c r="F42" s="88"/>
      <c r="G42" s="71"/>
    </row>
    <row r="43" spans="2:10" ht="13.5">
      <c r="B43" s="338" t="s">
        <v>60</v>
      </c>
      <c r="C43" s="339"/>
      <c r="D43" s="339"/>
      <c r="E43" s="339"/>
      <c r="G43" s="78"/>
    </row>
    <row r="44" spans="2:10" ht="18" customHeight="1" thickBot="1">
      <c r="B44" s="336" t="s">
        <v>244</v>
      </c>
      <c r="C44" s="340"/>
      <c r="D44" s="340"/>
      <c r="E44" s="340"/>
      <c r="G44" s="78"/>
    </row>
    <row r="45" spans="2:10" ht="13.5" thickBot="1">
      <c r="B45" s="164"/>
      <c r="C45" s="31" t="s">
        <v>39</v>
      </c>
      <c r="D45" s="75" t="s">
        <v>264</v>
      </c>
      <c r="E45" s="30" t="s">
        <v>262</v>
      </c>
      <c r="G45" s="78"/>
    </row>
    <row r="46" spans="2:10">
      <c r="B46" s="14" t="s">
        <v>18</v>
      </c>
      <c r="C46" s="32" t="s">
        <v>218</v>
      </c>
      <c r="D46" s="124"/>
      <c r="E46" s="29"/>
      <c r="G46" s="78"/>
    </row>
    <row r="47" spans="2:10">
      <c r="B47" s="125" t="s">
        <v>4</v>
      </c>
      <c r="C47" s="16" t="s">
        <v>40</v>
      </c>
      <c r="D47" s="269">
        <v>33936.355000000003</v>
      </c>
      <c r="E47" s="175">
        <v>29359.857</v>
      </c>
      <c r="G47" s="78"/>
    </row>
    <row r="48" spans="2:10">
      <c r="B48" s="146" t="s">
        <v>6</v>
      </c>
      <c r="C48" s="23" t="s">
        <v>41</v>
      </c>
      <c r="D48" s="270">
        <v>39912.822999999997</v>
      </c>
      <c r="E48" s="175">
        <v>26320.19</v>
      </c>
      <c r="G48" s="78"/>
    </row>
    <row r="49" spans="2:7">
      <c r="B49" s="143" t="s">
        <v>23</v>
      </c>
      <c r="C49" s="147" t="s">
        <v>219</v>
      </c>
      <c r="D49" s="271"/>
      <c r="E49" s="175"/>
    </row>
    <row r="50" spans="2:7">
      <c r="B50" s="125" t="s">
        <v>4</v>
      </c>
      <c r="C50" s="16" t="s">
        <v>40</v>
      </c>
      <c r="D50" s="269">
        <v>185.78</v>
      </c>
      <c r="E50" s="175">
        <v>187.74</v>
      </c>
      <c r="G50" s="226"/>
    </row>
    <row r="51" spans="2:7">
      <c r="B51" s="125" t="s">
        <v>6</v>
      </c>
      <c r="C51" s="16" t="s">
        <v>220</v>
      </c>
      <c r="D51" s="272">
        <v>185.59</v>
      </c>
      <c r="E51" s="175">
        <v>187.68</v>
      </c>
      <c r="G51" s="226"/>
    </row>
    <row r="52" spans="2:7">
      <c r="B52" s="125" t="s">
        <v>8</v>
      </c>
      <c r="C52" s="16" t="s">
        <v>221</v>
      </c>
      <c r="D52" s="272">
        <v>187.06</v>
      </c>
      <c r="E52" s="84">
        <v>189.85</v>
      </c>
    </row>
    <row r="53" spans="2:7" ht="12.75" customHeight="1" thickBot="1">
      <c r="B53" s="126" t="s">
        <v>9</v>
      </c>
      <c r="C53" s="18" t="s">
        <v>41</v>
      </c>
      <c r="D53" s="273">
        <v>187.06</v>
      </c>
      <c r="E53" s="176">
        <v>189.82</v>
      </c>
    </row>
    <row r="54" spans="2:7">
      <c r="B54" s="132"/>
      <c r="C54" s="133"/>
      <c r="D54" s="134"/>
      <c r="E54" s="134"/>
    </row>
    <row r="55" spans="2:7" ht="13.5">
      <c r="B55" s="338" t="s">
        <v>62</v>
      </c>
      <c r="C55" s="339"/>
      <c r="D55" s="339"/>
      <c r="E55" s="339"/>
    </row>
    <row r="56" spans="2:7" ht="15.75" customHeight="1" thickBot="1">
      <c r="B56" s="336" t="s">
        <v>222</v>
      </c>
      <c r="C56" s="340"/>
      <c r="D56" s="340"/>
      <c r="E56" s="340"/>
    </row>
    <row r="57" spans="2:7" ht="23.25" thickBot="1">
      <c r="B57" s="331" t="s">
        <v>42</v>
      </c>
      <c r="C57" s="332"/>
      <c r="D57" s="19" t="s">
        <v>245</v>
      </c>
      <c r="E57" s="20" t="s">
        <v>223</v>
      </c>
    </row>
    <row r="58" spans="2:7">
      <c r="B58" s="21" t="s">
        <v>18</v>
      </c>
      <c r="C58" s="149" t="s">
        <v>43</v>
      </c>
      <c r="D58" s="150">
        <f>D64</f>
        <v>4996098.47</v>
      </c>
      <c r="E58" s="33">
        <f>D58/E21</f>
        <v>1</v>
      </c>
    </row>
    <row r="59" spans="2:7" ht="25.5">
      <c r="B59" s="146" t="s">
        <v>4</v>
      </c>
      <c r="C59" s="23" t="s">
        <v>44</v>
      </c>
      <c r="D59" s="95">
        <v>0</v>
      </c>
      <c r="E59" s="96">
        <v>0</v>
      </c>
    </row>
    <row r="60" spans="2:7" ht="25.5">
      <c r="B60" s="125" t="s">
        <v>6</v>
      </c>
      <c r="C60" s="16" t="s">
        <v>45</v>
      </c>
      <c r="D60" s="93">
        <v>0</v>
      </c>
      <c r="E60" s="94">
        <v>0</v>
      </c>
    </row>
    <row r="61" spans="2:7" ht="13.5" customHeight="1">
      <c r="B61" s="125" t="s">
        <v>8</v>
      </c>
      <c r="C61" s="16" t="s">
        <v>46</v>
      </c>
      <c r="D61" s="93">
        <v>0</v>
      </c>
      <c r="E61" s="94">
        <v>0</v>
      </c>
    </row>
    <row r="62" spans="2:7">
      <c r="B62" s="125" t="s">
        <v>9</v>
      </c>
      <c r="C62" s="16" t="s">
        <v>47</v>
      </c>
      <c r="D62" s="93">
        <v>0</v>
      </c>
      <c r="E62" s="94">
        <v>0</v>
      </c>
    </row>
    <row r="63" spans="2:7">
      <c r="B63" s="125" t="s">
        <v>29</v>
      </c>
      <c r="C63" s="16" t="s">
        <v>48</v>
      </c>
      <c r="D63" s="93">
        <v>0</v>
      </c>
      <c r="E63" s="94">
        <v>0</v>
      </c>
    </row>
    <row r="64" spans="2:7">
      <c r="B64" s="146" t="s">
        <v>31</v>
      </c>
      <c r="C64" s="23" t="s">
        <v>49</v>
      </c>
      <c r="D64" s="95">
        <f>E21</f>
        <v>4996098.47</v>
      </c>
      <c r="E64" s="96">
        <f>E58</f>
        <v>1</v>
      </c>
    </row>
    <row r="65" spans="2:5">
      <c r="B65" s="146" t="s">
        <v>33</v>
      </c>
      <c r="C65" s="23" t="s">
        <v>224</v>
      </c>
      <c r="D65" s="95">
        <v>0</v>
      </c>
      <c r="E65" s="96">
        <v>0</v>
      </c>
    </row>
    <row r="66" spans="2:5">
      <c r="B66" s="146" t="s">
        <v>50</v>
      </c>
      <c r="C66" s="23" t="s">
        <v>51</v>
      </c>
      <c r="D66" s="95">
        <v>0</v>
      </c>
      <c r="E66" s="96">
        <v>0</v>
      </c>
    </row>
    <row r="67" spans="2:5">
      <c r="B67" s="125" t="s">
        <v>52</v>
      </c>
      <c r="C67" s="16" t="s">
        <v>53</v>
      </c>
      <c r="D67" s="93">
        <v>0</v>
      </c>
      <c r="E67" s="94">
        <v>0</v>
      </c>
    </row>
    <row r="68" spans="2:5">
      <c r="B68" s="125" t="s">
        <v>54</v>
      </c>
      <c r="C68" s="16" t="s">
        <v>55</v>
      </c>
      <c r="D68" s="93">
        <v>0</v>
      </c>
      <c r="E68" s="94">
        <v>0</v>
      </c>
    </row>
    <row r="69" spans="2:5">
      <c r="B69" s="125" t="s">
        <v>56</v>
      </c>
      <c r="C69" s="16" t="s">
        <v>57</v>
      </c>
      <c r="D69" s="93">
        <v>0</v>
      </c>
      <c r="E69" s="94">
        <v>0</v>
      </c>
    </row>
    <row r="70" spans="2:5">
      <c r="B70" s="153" t="s">
        <v>58</v>
      </c>
      <c r="C70" s="136" t="s">
        <v>59</v>
      </c>
      <c r="D70" s="137">
        <v>0</v>
      </c>
      <c r="E70" s="138">
        <v>0</v>
      </c>
    </row>
    <row r="71" spans="2:5">
      <c r="B71" s="154" t="s">
        <v>23</v>
      </c>
      <c r="C71" s="144" t="s">
        <v>61</v>
      </c>
      <c r="D71" s="145">
        <v>0</v>
      </c>
      <c r="E71" s="70">
        <v>0</v>
      </c>
    </row>
    <row r="72" spans="2:5">
      <c r="B72" s="155" t="s">
        <v>60</v>
      </c>
      <c r="C72" s="140" t="s">
        <v>63</v>
      </c>
      <c r="D72" s="141">
        <f>E14</f>
        <v>0</v>
      </c>
      <c r="E72" s="142">
        <v>0</v>
      </c>
    </row>
    <row r="73" spans="2:5">
      <c r="B73" s="156" t="s">
        <v>62</v>
      </c>
      <c r="C73" s="25" t="s">
        <v>65</v>
      </c>
      <c r="D73" s="26">
        <v>0</v>
      </c>
      <c r="E73" s="27">
        <v>0</v>
      </c>
    </row>
    <row r="74" spans="2:5">
      <c r="B74" s="154" t="s">
        <v>64</v>
      </c>
      <c r="C74" s="144" t="s">
        <v>66</v>
      </c>
      <c r="D74" s="145">
        <f>D58</f>
        <v>4996098.47</v>
      </c>
      <c r="E74" s="70">
        <f>E58+E72-E73</f>
        <v>1</v>
      </c>
    </row>
    <row r="75" spans="2:5">
      <c r="B75" s="125" t="s">
        <v>4</v>
      </c>
      <c r="C75" s="16" t="s">
        <v>67</v>
      </c>
      <c r="D75" s="93">
        <f>D74</f>
        <v>4996098.47</v>
      </c>
      <c r="E75" s="94">
        <f>E74</f>
        <v>1</v>
      </c>
    </row>
    <row r="76" spans="2:5">
      <c r="B76" s="125" t="s">
        <v>6</v>
      </c>
      <c r="C76" s="16" t="s">
        <v>225</v>
      </c>
      <c r="D76" s="93">
        <v>0</v>
      </c>
      <c r="E76" s="94">
        <v>0</v>
      </c>
    </row>
    <row r="77" spans="2:5" ht="13.5" thickBot="1">
      <c r="B77" s="126" t="s">
        <v>8</v>
      </c>
      <c r="C77" s="18" t="s">
        <v>226</v>
      </c>
      <c r="D77" s="97">
        <v>0</v>
      </c>
      <c r="E77" s="98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113.xml><?xml version="1.0" encoding="utf-8"?>
<worksheet xmlns="http://schemas.openxmlformats.org/spreadsheetml/2006/main" xmlns:r="http://schemas.openxmlformats.org/officeDocument/2006/relationships">
  <sheetPr codeName="Arkusz113"/>
  <dimension ref="A1:L81"/>
  <sheetViews>
    <sheetView zoomScale="80" zoomScaleNormal="80" workbookViewId="0">
      <selection activeCell="K2" sqref="K2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99" customWidth="1"/>
    <col min="6" max="6" width="7.42578125" customWidth="1"/>
    <col min="7" max="7" width="17.28515625" customWidth="1"/>
    <col min="8" max="8" width="19" customWidth="1"/>
    <col min="9" max="9" width="13.28515625" customWidth="1"/>
    <col min="10" max="10" width="13.5703125" customWidth="1"/>
  </cols>
  <sheetData>
    <row r="1" spans="2:12">
      <c r="B1" s="1"/>
      <c r="C1" s="1"/>
      <c r="D1" s="2"/>
      <c r="E1" s="2"/>
    </row>
    <row r="2" spans="2:12" ht="15.75">
      <c r="B2" s="333" t="s">
        <v>0</v>
      </c>
      <c r="C2" s="333"/>
      <c r="D2" s="333"/>
      <c r="E2" s="333"/>
      <c r="H2" s="188"/>
      <c r="I2" s="188"/>
      <c r="J2" s="190"/>
      <c r="L2" s="78"/>
    </row>
    <row r="3" spans="2:12" ht="15.75">
      <c r="B3" s="333" t="s">
        <v>263</v>
      </c>
      <c r="C3" s="333"/>
      <c r="D3" s="333"/>
      <c r="E3" s="333"/>
      <c r="H3" s="188"/>
      <c r="I3" s="188"/>
      <c r="J3" s="190"/>
    </row>
    <row r="4" spans="2:12" ht="15">
      <c r="B4" s="165"/>
      <c r="C4" s="165"/>
      <c r="D4" s="165"/>
      <c r="E4" s="165"/>
      <c r="H4" s="187"/>
      <c r="I4" s="187"/>
      <c r="J4" s="190"/>
    </row>
    <row r="5" spans="2:12" ht="21" customHeight="1">
      <c r="B5" s="334" t="s">
        <v>1</v>
      </c>
      <c r="C5" s="334"/>
      <c r="D5" s="334"/>
      <c r="E5" s="334"/>
    </row>
    <row r="6" spans="2:12" ht="14.25">
      <c r="B6" s="335" t="s">
        <v>129</v>
      </c>
      <c r="C6" s="335"/>
      <c r="D6" s="335"/>
      <c r="E6" s="335"/>
    </row>
    <row r="7" spans="2:12" ht="14.25">
      <c r="B7" s="163"/>
      <c r="C7" s="163"/>
      <c r="D7" s="163"/>
      <c r="E7" s="163"/>
    </row>
    <row r="8" spans="2:12" ht="13.5">
      <c r="B8" s="337" t="s">
        <v>18</v>
      </c>
      <c r="C8" s="339"/>
      <c r="D8" s="339"/>
      <c r="E8" s="339"/>
    </row>
    <row r="9" spans="2:12" ht="16.5" thickBot="1">
      <c r="B9" s="336" t="s">
        <v>209</v>
      </c>
      <c r="C9" s="336"/>
      <c r="D9" s="336"/>
      <c r="E9" s="336"/>
    </row>
    <row r="10" spans="2:12" ht="13.5" thickBot="1">
      <c r="B10" s="164"/>
      <c r="C10" s="87" t="s">
        <v>2</v>
      </c>
      <c r="D10" s="75" t="s">
        <v>246</v>
      </c>
      <c r="E10" s="30" t="s">
        <v>262</v>
      </c>
    </row>
    <row r="11" spans="2:12">
      <c r="B11" s="110" t="s">
        <v>3</v>
      </c>
      <c r="C11" s="151" t="s">
        <v>215</v>
      </c>
      <c r="D11" s="74">
        <v>11855300.560000001</v>
      </c>
      <c r="E11" s="9">
        <f>E12</f>
        <v>9276691.0199999996</v>
      </c>
    </row>
    <row r="12" spans="2:12">
      <c r="B12" s="129" t="s">
        <v>4</v>
      </c>
      <c r="C12" s="6" t="s">
        <v>5</v>
      </c>
      <c r="D12" s="89">
        <v>11855300.560000001</v>
      </c>
      <c r="E12" s="100">
        <v>9276691.0199999996</v>
      </c>
    </row>
    <row r="13" spans="2:12">
      <c r="B13" s="129" t="s">
        <v>6</v>
      </c>
      <c r="C13" s="72" t="s">
        <v>7</v>
      </c>
      <c r="D13" s="89"/>
      <c r="E13" s="100"/>
    </row>
    <row r="14" spans="2:12">
      <c r="B14" s="129" t="s">
        <v>8</v>
      </c>
      <c r="C14" s="72" t="s">
        <v>10</v>
      </c>
      <c r="D14" s="89"/>
      <c r="E14" s="100"/>
      <c r="G14" s="71"/>
    </row>
    <row r="15" spans="2:12">
      <c r="B15" s="129" t="s">
        <v>212</v>
      </c>
      <c r="C15" s="72" t="s">
        <v>11</v>
      </c>
      <c r="D15" s="89"/>
      <c r="E15" s="100"/>
    </row>
    <row r="16" spans="2:12">
      <c r="B16" s="130" t="s">
        <v>213</v>
      </c>
      <c r="C16" s="111" t="s">
        <v>12</v>
      </c>
      <c r="D16" s="90"/>
      <c r="E16" s="101"/>
    </row>
    <row r="17" spans="2:10">
      <c r="B17" s="10" t="s">
        <v>13</v>
      </c>
      <c r="C17" s="12" t="s">
        <v>65</v>
      </c>
      <c r="D17" s="152"/>
      <c r="E17" s="113"/>
    </row>
    <row r="18" spans="2:10">
      <c r="B18" s="129" t="s">
        <v>4</v>
      </c>
      <c r="C18" s="6" t="s">
        <v>11</v>
      </c>
      <c r="D18" s="89"/>
      <c r="E18" s="101"/>
    </row>
    <row r="19" spans="2:10" ht="13.5" customHeight="1">
      <c r="B19" s="129" t="s">
        <v>6</v>
      </c>
      <c r="C19" s="72" t="s">
        <v>214</v>
      </c>
      <c r="D19" s="89"/>
      <c r="E19" s="100"/>
    </row>
    <row r="20" spans="2:10" ht="13.5" thickBot="1">
      <c r="B20" s="131" t="s">
        <v>8</v>
      </c>
      <c r="C20" s="73" t="s">
        <v>14</v>
      </c>
      <c r="D20" s="91"/>
      <c r="E20" s="102"/>
    </row>
    <row r="21" spans="2:10" ht="13.5" thickBot="1">
      <c r="B21" s="343" t="s">
        <v>216</v>
      </c>
      <c r="C21" s="344"/>
      <c r="D21" s="92">
        <f>D11</f>
        <v>11855300.560000001</v>
      </c>
      <c r="E21" s="173">
        <f>E11</f>
        <v>9276691.0199999996</v>
      </c>
      <c r="F21" s="88"/>
      <c r="G21" s="88"/>
      <c r="H21" s="197"/>
      <c r="J21" s="71"/>
    </row>
    <row r="22" spans="2:10">
      <c r="B22" s="3"/>
      <c r="C22" s="7"/>
      <c r="D22" s="8"/>
      <c r="E22" s="8"/>
      <c r="G22" s="78"/>
    </row>
    <row r="23" spans="2:10" ht="13.5">
      <c r="B23" s="337" t="s">
        <v>210</v>
      </c>
      <c r="C23" s="345"/>
      <c r="D23" s="345"/>
      <c r="E23" s="345"/>
      <c r="G23" s="78"/>
    </row>
    <row r="24" spans="2:10" ht="15.75" customHeight="1" thickBot="1">
      <c r="B24" s="336" t="s">
        <v>211</v>
      </c>
      <c r="C24" s="346"/>
      <c r="D24" s="346"/>
      <c r="E24" s="346"/>
    </row>
    <row r="25" spans="2:10" ht="13.5" thickBot="1">
      <c r="B25" s="164"/>
      <c r="C25" s="5" t="s">
        <v>2</v>
      </c>
      <c r="D25" s="75" t="s">
        <v>264</v>
      </c>
      <c r="E25" s="30" t="s">
        <v>262</v>
      </c>
    </row>
    <row r="26" spans="2:10">
      <c r="B26" s="116" t="s">
        <v>15</v>
      </c>
      <c r="C26" s="117" t="s">
        <v>16</v>
      </c>
      <c r="D26" s="263">
        <v>8191871.0899999999</v>
      </c>
      <c r="E26" s="118">
        <f>D21</f>
        <v>11855300.560000001</v>
      </c>
      <c r="G26" s="83"/>
    </row>
    <row r="27" spans="2:10">
      <c r="B27" s="10" t="s">
        <v>17</v>
      </c>
      <c r="C27" s="11" t="s">
        <v>217</v>
      </c>
      <c r="D27" s="264">
        <v>1779771.0100000007</v>
      </c>
      <c r="E27" s="172">
        <f>E28-E32</f>
        <v>-2711949.1500000004</v>
      </c>
      <c r="F27" s="78"/>
      <c r="G27" s="83"/>
      <c r="H27" s="78"/>
      <c r="I27" s="78"/>
      <c r="J27" s="83"/>
    </row>
    <row r="28" spans="2:10">
      <c r="B28" s="10" t="s">
        <v>18</v>
      </c>
      <c r="C28" s="11" t="s">
        <v>19</v>
      </c>
      <c r="D28" s="264">
        <v>7152033.6500000004</v>
      </c>
      <c r="E28" s="80">
        <f>SUM(E29:E31)</f>
        <v>107669.05</v>
      </c>
      <c r="F28" s="78"/>
      <c r="G28" s="78"/>
      <c r="H28" s="78"/>
      <c r="I28" s="78"/>
      <c r="J28" s="83"/>
    </row>
    <row r="29" spans="2:10">
      <c r="B29" s="127" t="s">
        <v>4</v>
      </c>
      <c r="C29" s="6" t="s">
        <v>20</v>
      </c>
      <c r="D29" s="265"/>
      <c r="E29" s="103"/>
      <c r="F29" s="78"/>
      <c r="G29" s="78"/>
      <c r="H29" s="78"/>
      <c r="I29" s="78"/>
      <c r="J29" s="83"/>
    </row>
    <row r="30" spans="2:10">
      <c r="B30" s="127" t="s">
        <v>6</v>
      </c>
      <c r="C30" s="6" t="s">
        <v>21</v>
      </c>
      <c r="D30" s="265"/>
      <c r="E30" s="103"/>
      <c r="F30" s="78"/>
      <c r="G30" s="78"/>
      <c r="H30" s="78"/>
      <c r="I30" s="78"/>
      <c r="J30" s="83"/>
    </row>
    <row r="31" spans="2:10">
      <c r="B31" s="127" t="s">
        <v>8</v>
      </c>
      <c r="C31" s="6" t="s">
        <v>22</v>
      </c>
      <c r="D31" s="265">
        <v>7152033.6500000004</v>
      </c>
      <c r="E31" s="103">
        <v>107669.05</v>
      </c>
      <c r="F31" s="78"/>
      <c r="G31" s="78"/>
      <c r="H31" s="78"/>
      <c r="I31" s="78"/>
      <c r="J31" s="83"/>
    </row>
    <row r="32" spans="2:10">
      <c r="B32" s="112" t="s">
        <v>23</v>
      </c>
      <c r="C32" s="12" t="s">
        <v>24</v>
      </c>
      <c r="D32" s="264">
        <v>5372262.6399999997</v>
      </c>
      <c r="E32" s="80">
        <f>SUM(E33:E39)</f>
        <v>2819618.2</v>
      </c>
      <c r="F32" s="78"/>
      <c r="G32" s="83"/>
      <c r="H32" s="78"/>
      <c r="I32" s="78"/>
      <c r="J32" s="83"/>
    </row>
    <row r="33" spans="2:10">
      <c r="B33" s="127" t="s">
        <v>4</v>
      </c>
      <c r="C33" s="6" t="s">
        <v>25</v>
      </c>
      <c r="D33" s="265">
        <v>4541265.05</v>
      </c>
      <c r="E33" s="103">
        <v>181969.91</v>
      </c>
      <c r="F33" s="78"/>
      <c r="G33" s="78"/>
      <c r="H33" s="78"/>
      <c r="I33" s="78"/>
      <c r="J33" s="83"/>
    </row>
    <row r="34" spans="2:10">
      <c r="B34" s="127" t="s">
        <v>6</v>
      </c>
      <c r="C34" s="6" t="s">
        <v>26</v>
      </c>
      <c r="D34" s="265"/>
      <c r="E34" s="103"/>
      <c r="F34" s="78"/>
      <c r="G34" s="78"/>
      <c r="H34" s="78"/>
      <c r="I34" s="78"/>
      <c r="J34" s="83"/>
    </row>
    <row r="35" spans="2:10">
      <c r="B35" s="127" t="s">
        <v>8</v>
      </c>
      <c r="C35" s="6" t="s">
        <v>27</v>
      </c>
      <c r="D35" s="265">
        <v>22956.560000000001</v>
      </c>
      <c r="E35" s="103">
        <v>24045.15</v>
      </c>
      <c r="F35" s="78"/>
      <c r="G35" s="78"/>
      <c r="H35" s="78"/>
      <c r="I35" s="78"/>
      <c r="J35" s="83"/>
    </row>
    <row r="36" spans="2:10">
      <c r="B36" s="127" t="s">
        <v>9</v>
      </c>
      <c r="C36" s="6" t="s">
        <v>28</v>
      </c>
      <c r="D36" s="265"/>
      <c r="E36" s="103"/>
      <c r="F36" s="78"/>
      <c r="G36" s="78"/>
      <c r="H36" s="78"/>
      <c r="I36" s="78"/>
      <c r="J36" s="83"/>
    </row>
    <row r="37" spans="2:10" ht="25.5">
      <c r="B37" s="127" t="s">
        <v>29</v>
      </c>
      <c r="C37" s="6" t="s">
        <v>30</v>
      </c>
      <c r="D37" s="265">
        <v>84045.46</v>
      </c>
      <c r="E37" s="103">
        <v>82303.14</v>
      </c>
      <c r="F37" s="78"/>
      <c r="G37" s="78"/>
      <c r="H37" s="78"/>
      <c r="I37" s="78"/>
      <c r="J37" s="83"/>
    </row>
    <row r="38" spans="2:10">
      <c r="B38" s="127" t="s">
        <v>31</v>
      </c>
      <c r="C38" s="6" t="s">
        <v>32</v>
      </c>
      <c r="D38" s="265"/>
      <c r="E38" s="103"/>
      <c r="F38" s="78"/>
      <c r="G38" s="78"/>
      <c r="H38" s="78"/>
      <c r="I38" s="78"/>
      <c r="J38" s="83"/>
    </row>
    <row r="39" spans="2:10">
      <c r="B39" s="128" t="s">
        <v>33</v>
      </c>
      <c r="C39" s="13" t="s">
        <v>34</v>
      </c>
      <c r="D39" s="266">
        <v>723995.57</v>
      </c>
      <c r="E39" s="174">
        <v>2531300</v>
      </c>
      <c r="F39" s="78"/>
      <c r="G39" s="78"/>
      <c r="H39" s="78"/>
      <c r="I39" s="78"/>
      <c r="J39" s="83"/>
    </row>
    <row r="40" spans="2:10" ht="13.5" thickBot="1">
      <c r="B40" s="119" t="s">
        <v>35</v>
      </c>
      <c r="C40" s="120" t="s">
        <v>36</v>
      </c>
      <c r="D40" s="267">
        <v>94380.45</v>
      </c>
      <c r="E40" s="121">
        <v>133339.60999999999</v>
      </c>
      <c r="G40" s="83"/>
    </row>
    <row r="41" spans="2:10" ht="13.5" thickBot="1">
      <c r="B41" s="122" t="s">
        <v>37</v>
      </c>
      <c r="C41" s="123" t="s">
        <v>38</v>
      </c>
      <c r="D41" s="268">
        <v>10066022.550000001</v>
      </c>
      <c r="E41" s="173">
        <f>E26+E27+E40</f>
        <v>9276691.0199999996</v>
      </c>
      <c r="F41" s="88"/>
      <c r="G41" s="83"/>
    </row>
    <row r="42" spans="2:10">
      <c r="B42" s="114"/>
      <c r="C42" s="114"/>
      <c r="D42" s="115"/>
      <c r="E42" s="115"/>
      <c r="F42" s="88"/>
      <c r="G42" s="71"/>
    </row>
    <row r="43" spans="2:10" ht="13.5">
      <c r="B43" s="338" t="s">
        <v>60</v>
      </c>
      <c r="C43" s="339"/>
      <c r="D43" s="339"/>
      <c r="E43" s="339"/>
      <c r="G43" s="78"/>
    </row>
    <row r="44" spans="2:10" ht="18" customHeight="1" thickBot="1">
      <c r="B44" s="336" t="s">
        <v>244</v>
      </c>
      <c r="C44" s="340"/>
      <c r="D44" s="340"/>
      <c r="E44" s="340"/>
      <c r="G44" s="78"/>
    </row>
    <row r="45" spans="2:10" ht="13.5" thickBot="1">
      <c r="B45" s="164"/>
      <c r="C45" s="31" t="s">
        <v>39</v>
      </c>
      <c r="D45" s="75" t="s">
        <v>264</v>
      </c>
      <c r="E45" s="30" t="s">
        <v>262</v>
      </c>
      <c r="G45" s="78"/>
    </row>
    <row r="46" spans="2:10">
      <c r="B46" s="14" t="s">
        <v>18</v>
      </c>
      <c r="C46" s="32" t="s">
        <v>218</v>
      </c>
      <c r="D46" s="124"/>
      <c r="E46" s="29"/>
      <c r="G46" s="78"/>
    </row>
    <row r="47" spans="2:10">
      <c r="B47" s="125" t="s">
        <v>4</v>
      </c>
      <c r="C47" s="16" t="s">
        <v>40</v>
      </c>
      <c r="D47" s="269">
        <v>772818.027</v>
      </c>
      <c r="E47" s="175">
        <v>1107972.0149999999</v>
      </c>
      <c r="G47" s="78"/>
    </row>
    <row r="48" spans="2:10">
      <c r="B48" s="146" t="s">
        <v>6</v>
      </c>
      <c r="C48" s="23" t="s">
        <v>41</v>
      </c>
      <c r="D48" s="270">
        <v>941629.799</v>
      </c>
      <c r="E48" s="175">
        <v>855783.304</v>
      </c>
      <c r="G48" s="78"/>
    </row>
    <row r="49" spans="2:7">
      <c r="B49" s="143" t="s">
        <v>23</v>
      </c>
      <c r="C49" s="147" t="s">
        <v>219</v>
      </c>
      <c r="D49" s="271"/>
      <c r="E49" s="175"/>
    </row>
    <row r="50" spans="2:7">
      <c r="B50" s="125" t="s">
        <v>4</v>
      </c>
      <c r="C50" s="16" t="s">
        <v>40</v>
      </c>
      <c r="D50" s="269">
        <v>10.6</v>
      </c>
      <c r="E50" s="175">
        <v>10.7</v>
      </c>
      <c r="G50" s="226"/>
    </row>
    <row r="51" spans="2:7">
      <c r="B51" s="125" t="s">
        <v>6</v>
      </c>
      <c r="C51" s="16" t="s">
        <v>220</v>
      </c>
      <c r="D51" s="272">
        <v>10.59</v>
      </c>
      <c r="E51" s="175">
        <v>10.69</v>
      </c>
      <c r="G51" s="226"/>
    </row>
    <row r="52" spans="2:7">
      <c r="B52" s="125" t="s">
        <v>8</v>
      </c>
      <c r="C52" s="16" t="s">
        <v>221</v>
      </c>
      <c r="D52" s="272">
        <v>10.69</v>
      </c>
      <c r="E52" s="84">
        <v>10.84</v>
      </c>
    </row>
    <row r="53" spans="2:7" ht="12.75" customHeight="1" thickBot="1">
      <c r="B53" s="126" t="s">
        <v>9</v>
      </c>
      <c r="C53" s="18" t="s">
        <v>41</v>
      </c>
      <c r="D53" s="273">
        <v>10.69</v>
      </c>
      <c r="E53" s="176">
        <v>10.84</v>
      </c>
    </row>
    <row r="54" spans="2:7">
      <c r="B54" s="132"/>
      <c r="C54" s="133"/>
      <c r="D54" s="134"/>
      <c r="E54" s="134"/>
    </row>
    <row r="55" spans="2:7" ht="13.5">
      <c r="B55" s="338" t="s">
        <v>62</v>
      </c>
      <c r="C55" s="339"/>
      <c r="D55" s="339"/>
      <c r="E55" s="339"/>
    </row>
    <row r="56" spans="2:7" ht="16.5" customHeight="1" thickBot="1">
      <c r="B56" s="336" t="s">
        <v>222</v>
      </c>
      <c r="C56" s="340"/>
      <c r="D56" s="340"/>
      <c r="E56" s="340"/>
    </row>
    <row r="57" spans="2:7" ht="23.25" thickBot="1">
      <c r="B57" s="331" t="s">
        <v>42</v>
      </c>
      <c r="C57" s="332"/>
      <c r="D57" s="19" t="s">
        <v>245</v>
      </c>
      <c r="E57" s="20" t="s">
        <v>223</v>
      </c>
    </row>
    <row r="58" spans="2:7">
      <c r="B58" s="21" t="s">
        <v>18</v>
      </c>
      <c r="C58" s="149" t="s">
        <v>43</v>
      </c>
      <c r="D58" s="150">
        <f>D64</f>
        <v>9276691.0199999996</v>
      </c>
      <c r="E58" s="33">
        <f>D58/E21</f>
        <v>1</v>
      </c>
    </row>
    <row r="59" spans="2:7" ht="25.5">
      <c r="B59" s="146" t="s">
        <v>4</v>
      </c>
      <c r="C59" s="23" t="s">
        <v>44</v>
      </c>
      <c r="D59" s="95">
        <v>0</v>
      </c>
      <c r="E59" s="96">
        <v>0</v>
      </c>
    </row>
    <row r="60" spans="2:7" ht="25.5">
      <c r="B60" s="125" t="s">
        <v>6</v>
      </c>
      <c r="C60" s="16" t="s">
        <v>45</v>
      </c>
      <c r="D60" s="93">
        <v>0</v>
      </c>
      <c r="E60" s="94">
        <v>0</v>
      </c>
    </row>
    <row r="61" spans="2:7" ht="12.75" customHeight="1">
      <c r="B61" s="125" t="s">
        <v>8</v>
      </c>
      <c r="C61" s="16" t="s">
        <v>46</v>
      </c>
      <c r="D61" s="93">
        <v>0</v>
      </c>
      <c r="E61" s="94">
        <v>0</v>
      </c>
    </row>
    <row r="62" spans="2:7">
      <c r="B62" s="125" t="s">
        <v>9</v>
      </c>
      <c r="C62" s="16" t="s">
        <v>47</v>
      </c>
      <c r="D62" s="93">
        <v>0</v>
      </c>
      <c r="E62" s="94">
        <v>0</v>
      </c>
    </row>
    <row r="63" spans="2:7">
      <c r="B63" s="125" t="s">
        <v>29</v>
      </c>
      <c r="C63" s="16" t="s">
        <v>48</v>
      </c>
      <c r="D63" s="93">
        <v>0</v>
      </c>
      <c r="E63" s="94">
        <v>0</v>
      </c>
    </row>
    <row r="64" spans="2:7">
      <c r="B64" s="146" t="s">
        <v>31</v>
      </c>
      <c r="C64" s="23" t="s">
        <v>49</v>
      </c>
      <c r="D64" s="95">
        <f>E21</f>
        <v>9276691.0199999996</v>
      </c>
      <c r="E64" s="96">
        <f>E58</f>
        <v>1</v>
      </c>
    </row>
    <row r="65" spans="2:5">
      <c r="B65" s="146" t="s">
        <v>33</v>
      </c>
      <c r="C65" s="23" t="s">
        <v>224</v>
      </c>
      <c r="D65" s="95">
        <v>0</v>
      </c>
      <c r="E65" s="96">
        <v>0</v>
      </c>
    </row>
    <row r="66" spans="2:5">
      <c r="B66" s="146" t="s">
        <v>50</v>
      </c>
      <c r="C66" s="23" t="s">
        <v>51</v>
      </c>
      <c r="D66" s="95">
        <v>0</v>
      </c>
      <c r="E66" s="96">
        <v>0</v>
      </c>
    </row>
    <row r="67" spans="2:5">
      <c r="B67" s="125" t="s">
        <v>52</v>
      </c>
      <c r="C67" s="16" t="s">
        <v>53</v>
      </c>
      <c r="D67" s="93">
        <v>0</v>
      </c>
      <c r="E67" s="94">
        <v>0</v>
      </c>
    </row>
    <row r="68" spans="2:5">
      <c r="B68" s="125" t="s">
        <v>54</v>
      </c>
      <c r="C68" s="16" t="s">
        <v>55</v>
      </c>
      <c r="D68" s="93">
        <v>0</v>
      </c>
      <c r="E68" s="94">
        <v>0</v>
      </c>
    </row>
    <row r="69" spans="2:5">
      <c r="B69" s="125" t="s">
        <v>56</v>
      </c>
      <c r="C69" s="16" t="s">
        <v>57</v>
      </c>
      <c r="D69" s="93">
        <v>0</v>
      </c>
      <c r="E69" s="94">
        <v>0</v>
      </c>
    </row>
    <row r="70" spans="2:5">
      <c r="B70" s="153" t="s">
        <v>58</v>
      </c>
      <c r="C70" s="136" t="s">
        <v>59</v>
      </c>
      <c r="D70" s="137">
        <v>0</v>
      </c>
      <c r="E70" s="138">
        <v>0</v>
      </c>
    </row>
    <row r="71" spans="2:5">
      <c r="B71" s="154" t="s">
        <v>23</v>
      </c>
      <c r="C71" s="144" t="s">
        <v>61</v>
      </c>
      <c r="D71" s="145">
        <v>0</v>
      </c>
      <c r="E71" s="70">
        <v>0</v>
      </c>
    </row>
    <row r="72" spans="2:5">
      <c r="B72" s="155" t="s">
        <v>60</v>
      </c>
      <c r="C72" s="140" t="s">
        <v>63</v>
      </c>
      <c r="D72" s="141">
        <f>E14</f>
        <v>0</v>
      </c>
      <c r="E72" s="142">
        <v>0</v>
      </c>
    </row>
    <row r="73" spans="2:5">
      <c r="B73" s="156" t="s">
        <v>62</v>
      </c>
      <c r="C73" s="25" t="s">
        <v>65</v>
      </c>
      <c r="D73" s="26">
        <v>0</v>
      </c>
      <c r="E73" s="27">
        <v>0</v>
      </c>
    </row>
    <row r="74" spans="2:5">
      <c r="B74" s="154" t="s">
        <v>64</v>
      </c>
      <c r="C74" s="144" t="s">
        <v>66</v>
      </c>
      <c r="D74" s="145">
        <f>D58</f>
        <v>9276691.0199999996</v>
      </c>
      <c r="E74" s="70">
        <f>E58+E72-E73</f>
        <v>1</v>
      </c>
    </row>
    <row r="75" spans="2:5">
      <c r="B75" s="125" t="s">
        <v>4</v>
      </c>
      <c r="C75" s="16" t="s">
        <v>67</v>
      </c>
      <c r="D75" s="93">
        <f>D74</f>
        <v>9276691.0199999996</v>
      </c>
      <c r="E75" s="94">
        <f>E74</f>
        <v>1</v>
      </c>
    </row>
    <row r="76" spans="2:5">
      <c r="B76" s="125" t="s">
        <v>6</v>
      </c>
      <c r="C76" s="16" t="s">
        <v>225</v>
      </c>
      <c r="D76" s="93">
        <v>0</v>
      </c>
      <c r="E76" s="94">
        <v>0</v>
      </c>
    </row>
    <row r="77" spans="2:5" ht="13.5" thickBot="1">
      <c r="B77" s="126" t="s">
        <v>8</v>
      </c>
      <c r="C77" s="18" t="s">
        <v>226</v>
      </c>
      <c r="D77" s="97">
        <v>0</v>
      </c>
      <c r="E77" s="98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114.xml><?xml version="1.0" encoding="utf-8"?>
<worksheet xmlns="http://schemas.openxmlformats.org/spreadsheetml/2006/main" xmlns:r="http://schemas.openxmlformats.org/officeDocument/2006/relationships">
  <sheetPr codeName="Arkusz114"/>
  <dimension ref="A1:L81"/>
  <sheetViews>
    <sheetView zoomScale="80" zoomScaleNormal="80" workbookViewId="0">
      <selection activeCell="K2" sqref="K2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99" customWidth="1"/>
    <col min="6" max="6" width="7.42578125" customWidth="1"/>
    <col min="7" max="7" width="17.28515625" customWidth="1"/>
    <col min="8" max="8" width="19" customWidth="1"/>
    <col min="9" max="9" width="13.28515625" customWidth="1"/>
    <col min="10" max="10" width="13.5703125" customWidth="1"/>
  </cols>
  <sheetData>
    <row r="1" spans="2:12">
      <c r="B1" s="1"/>
      <c r="C1" s="1"/>
      <c r="D1" s="2"/>
      <c r="E1" s="2"/>
    </row>
    <row r="2" spans="2:12" ht="15.75">
      <c r="B2" s="333" t="s">
        <v>0</v>
      </c>
      <c r="C2" s="333"/>
      <c r="D2" s="333"/>
      <c r="E2" s="333"/>
      <c r="H2" s="188"/>
      <c r="I2" s="188"/>
      <c r="J2" s="190"/>
      <c r="L2" s="78"/>
    </row>
    <row r="3" spans="2:12" ht="15.75">
      <c r="B3" s="333" t="s">
        <v>263</v>
      </c>
      <c r="C3" s="333"/>
      <c r="D3" s="333"/>
      <c r="E3" s="333"/>
      <c r="H3" s="188"/>
      <c r="I3" s="188"/>
      <c r="J3" s="190"/>
    </row>
    <row r="4" spans="2:12" ht="15">
      <c r="B4" s="165"/>
      <c r="C4" s="165"/>
      <c r="D4" s="165"/>
      <c r="E4" s="165"/>
      <c r="H4" s="187"/>
      <c r="I4" s="187"/>
      <c r="J4" s="190"/>
    </row>
    <row r="5" spans="2:12" ht="21" customHeight="1">
      <c r="B5" s="334" t="s">
        <v>1</v>
      </c>
      <c r="C5" s="334"/>
      <c r="D5" s="334"/>
      <c r="E5" s="334"/>
    </row>
    <row r="6" spans="2:12" ht="14.25">
      <c r="B6" s="335" t="s">
        <v>130</v>
      </c>
      <c r="C6" s="335"/>
      <c r="D6" s="335"/>
      <c r="E6" s="335"/>
    </row>
    <row r="7" spans="2:12" ht="14.25">
      <c r="B7" s="163"/>
      <c r="C7" s="163"/>
      <c r="D7" s="163"/>
      <c r="E7" s="163"/>
    </row>
    <row r="8" spans="2:12" ht="13.5">
      <c r="B8" s="337" t="s">
        <v>18</v>
      </c>
      <c r="C8" s="339"/>
      <c r="D8" s="339"/>
      <c r="E8" s="339"/>
    </row>
    <row r="9" spans="2:12" ht="16.5" thickBot="1">
      <c r="B9" s="336" t="s">
        <v>209</v>
      </c>
      <c r="C9" s="336"/>
      <c r="D9" s="336"/>
      <c r="E9" s="336"/>
    </row>
    <row r="10" spans="2:12" ht="13.5" thickBot="1">
      <c r="B10" s="164"/>
      <c r="C10" s="87" t="s">
        <v>2</v>
      </c>
      <c r="D10" s="75" t="s">
        <v>246</v>
      </c>
      <c r="E10" s="30" t="s">
        <v>262</v>
      </c>
    </row>
    <row r="11" spans="2:12">
      <c r="B11" s="110" t="s">
        <v>3</v>
      </c>
      <c r="C11" s="151" t="s">
        <v>215</v>
      </c>
      <c r="D11" s="74">
        <v>207633.79</v>
      </c>
      <c r="E11" s="9">
        <f>E12</f>
        <v>218205.16</v>
      </c>
    </row>
    <row r="12" spans="2:12">
      <c r="B12" s="129" t="s">
        <v>4</v>
      </c>
      <c r="C12" s="6" t="s">
        <v>5</v>
      </c>
      <c r="D12" s="89">
        <v>207633.79</v>
      </c>
      <c r="E12" s="100">
        <v>218205.16</v>
      </c>
    </row>
    <row r="13" spans="2:12">
      <c r="B13" s="129" t="s">
        <v>6</v>
      </c>
      <c r="C13" s="72" t="s">
        <v>7</v>
      </c>
      <c r="D13" s="89"/>
      <c r="E13" s="100"/>
    </row>
    <row r="14" spans="2:12">
      <c r="B14" s="129" t="s">
        <v>8</v>
      </c>
      <c r="C14" s="72" t="s">
        <v>10</v>
      </c>
      <c r="D14" s="89"/>
      <c r="E14" s="100"/>
      <c r="G14" s="71"/>
    </row>
    <row r="15" spans="2:12">
      <c r="B15" s="129" t="s">
        <v>212</v>
      </c>
      <c r="C15" s="72" t="s">
        <v>11</v>
      </c>
      <c r="D15" s="89"/>
      <c r="E15" s="100"/>
    </row>
    <row r="16" spans="2:12">
      <c r="B16" s="130" t="s">
        <v>213</v>
      </c>
      <c r="C16" s="111" t="s">
        <v>12</v>
      </c>
      <c r="D16" s="90"/>
      <c r="E16" s="101"/>
    </row>
    <row r="17" spans="2:10">
      <c r="B17" s="10" t="s">
        <v>13</v>
      </c>
      <c r="C17" s="12" t="s">
        <v>65</v>
      </c>
      <c r="D17" s="152"/>
      <c r="E17" s="113"/>
    </row>
    <row r="18" spans="2:10">
      <c r="B18" s="129" t="s">
        <v>4</v>
      </c>
      <c r="C18" s="6" t="s">
        <v>11</v>
      </c>
      <c r="D18" s="89"/>
      <c r="E18" s="101"/>
    </row>
    <row r="19" spans="2:10" ht="13.5" customHeight="1">
      <c r="B19" s="129" t="s">
        <v>6</v>
      </c>
      <c r="C19" s="72" t="s">
        <v>214</v>
      </c>
      <c r="D19" s="89"/>
      <c r="E19" s="100"/>
    </row>
    <row r="20" spans="2:10" ht="13.5" thickBot="1">
      <c r="B20" s="131" t="s">
        <v>8</v>
      </c>
      <c r="C20" s="73" t="s">
        <v>14</v>
      </c>
      <c r="D20" s="91"/>
      <c r="E20" s="102"/>
    </row>
    <row r="21" spans="2:10" ht="13.5" thickBot="1">
      <c r="B21" s="343" t="s">
        <v>216</v>
      </c>
      <c r="C21" s="344"/>
      <c r="D21" s="92">
        <f>D11</f>
        <v>207633.79</v>
      </c>
      <c r="E21" s="173">
        <f>E11</f>
        <v>218205.16</v>
      </c>
      <c r="F21" s="88"/>
      <c r="G21" s="88"/>
      <c r="H21" s="197"/>
      <c r="J21" s="71"/>
    </row>
    <row r="22" spans="2:10">
      <c r="B22" s="3"/>
      <c r="C22" s="7"/>
      <c r="D22" s="8"/>
      <c r="E22" s="8"/>
      <c r="G22" s="78"/>
    </row>
    <row r="23" spans="2:10" ht="13.5">
      <c r="B23" s="337" t="s">
        <v>210</v>
      </c>
      <c r="C23" s="345"/>
      <c r="D23" s="345"/>
      <c r="E23" s="345"/>
      <c r="G23" s="78"/>
    </row>
    <row r="24" spans="2:10" ht="15.75" customHeight="1" thickBot="1">
      <c r="B24" s="336" t="s">
        <v>211</v>
      </c>
      <c r="C24" s="346"/>
      <c r="D24" s="346"/>
      <c r="E24" s="346"/>
    </row>
    <row r="25" spans="2:10" ht="13.5" thickBot="1">
      <c r="B25" s="164"/>
      <c r="C25" s="5" t="s">
        <v>2</v>
      </c>
      <c r="D25" s="75" t="s">
        <v>264</v>
      </c>
      <c r="E25" s="30" t="s">
        <v>262</v>
      </c>
    </row>
    <row r="26" spans="2:10">
      <c r="B26" s="116" t="s">
        <v>15</v>
      </c>
      <c r="C26" s="117" t="s">
        <v>16</v>
      </c>
      <c r="D26" s="263">
        <v>207127.74</v>
      </c>
      <c r="E26" s="118">
        <f>D21</f>
        <v>207633.79</v>
      </c>
      <c r="G26" s="83"/>
    </row>
    <row r="27" spans="2:10">
      <c r="B27" s="10" t="s">
        <v>17</v>
      </c>
      <c r="C27" s="11" t="s">
        <v>217</v>
      </c>
      <c r="D27" s="264">
        <v>-1650.24</v>
      </c>
      <c r="E27" s="172">
        <f>E28-E32</f>
        <v>-1731.24</v>
      </c>
      <c r="F27" s="78"/>
      <c r="G27" s="83"/>
      <c r="H27" s="78"/>
      <c r="I27" s="78"/>
      <c r="J27" s="83"/>
    </row>
    <row r="28" spans="2:10">
      <c r="B28" s="10" t="s">
        <v>18</v>
      </c>
      <c r="C28" s="11" t="s">
        <v>19</v>
      </c>
      <c r="D28" s="264"/>
      <c r="E28" s="80">
        <f>SUM(E29:E31)</f>
        <v>0</v>
      </c>
      <c r="F28" s="78"/>
      <c r="G28" s="78"/>
      <c r="H28" s="78"/>
      <c r="I28" s="78"/>
      <c r="J28" s="83"/>
    </row>
    <row r="29" spans="2:10">
      <c r="B29" s="127" t="s">
        <v>4</v>
      </c>
      <c r="C29" s="6" t="s">
        <v>20</v>
      </c>
      <c r="D29" s="265"/>
      <c r="E29" s="103"/>
      <c r="F29" s="78"/>
      <c r="G29" s="78"/>
      <c r="H29" s="78"/>
      <c r="I29" s="78"/>
      <c r="J29" s="83"/>
    </row>
    <row r="30" spans="2:10">
      <c r="B30" s="127" t="s">
        <v>6</v>
      </c>
      <c r="C30" s="6" t="s">
        <v>21</v>
      </c>
      <c r="D30" s="265"/>
      <c r="E30" s="103"/>
      <c r="F30" s="78"/>
      <c r="G30" s="78"/>
      <c r="H30" s="78"/>
      <c r="I30" s="78"/>
      <c r="J30" s="83"/>
    </row>
    <row r="31" spans="2:10">
      <c r="B31" s="127" t="s">
        <v>8</v>
      </c>
      <c r="C31" s="6" t="s">
        <v>22</v>
      </c>
      <c r="D31" s="265"/>
      <c r="E31" s="103"/>
      <c r="F31" s="78"/>
      <c r="G31" s="78"/>
      <c r="H31" s="78"/>
      <c r="I31" s="78"/>
      <c r="J31" s="83"/>
    </row>
    <row r="32" spans="2:10">
      <c r="B32" s="112" t="s">
        <v>23</v>
      </c>
      <c r="C32" s="12" t="s">
        <v>24</v>
      </c>
      <c r="D32" s="264">
        <v>1650.24</v>
      </c>
      <c r="E32" s="80">
        <f>SUM(E33:E39)</f>
        <v>1731.24</v>
      </c>
      <c r="F32" s="78"/>
      <c r="G32" s="83"/>
      <c r="H32" s="78"/>
      <c r="I32" s="78"/>
      <c r="J32" s="83"/>
    </row>
    <row r="33" spans="2:10">
      <c r="B33" s="127" t="s">
        <v>4</v>
      </c>
      <c r="C33" s="6" t="s">
        <v>25</v>
      </c>
      <c r="D33" s="265"/>
      <c r="E33" s="103"/>
      <c r="F33" s="78"/>
      <c r="G33" s="78"/>
      <c r="H33" s="78"/>
      <c r="I33" s="78"/>
      <c r="J33" s="83"/>
    </row>
    <row r="34" spans="2:10">
      <c r="B34" s="127" t="s">
        <v>6</v>
      </c>
      <c r="C34" s="6" t="s">
        <v>26</v>
      </c>
      <c r="D34" s="265"/>
      <c r="E34" s="103"/>
      <c r="F34" s="78"/>
      <c r="G34" s="78"/>
      <c r="H34" s="78"/>
      <c r="I34" s="78"/>
      <c r="J34" s="83"/>
    </row>
    <row r="35" spans="2:10">
      <c r="B35" s="127" t="s">
        <v>8</v>
      </c>
      <c r="C35" s="6" t="s">
        <v>27</v>
      </c>
      <c r="D35" s="265"/>
      <c r="E35" s="103"/>
      <c r="F35" s="78"/>
      <c r="G35" s="78"/>
      <c r="H35" s="78"/>
      <c r="I35" s="78"/>
      <c r="J35" s="83"/>
    </row>
    <row r="36" spans="2:10">
      <c r="B36" s="127" t="s">
        <v>9</v>
      </c>
      <c r="C36" s="6" t="s">
        <v>28</v>
      </c>
      <c r="D36" s="265"/>
      <c r="E36" s="103"/>
      <c r="F36" s="78"/>
      <c r="G36" s="78"/>
      <c r="H36" s="78"/>
      <c r="I36" s="78"/>
      <c r="J36" s="83"/>
    </row>
    <row r="37" spans="2:10" ht="25.5">
      <c r="B37" s="127" t="s">
        <v>29</v>
      </c>
      <c r="C37" s="6" t="s">
        <v>30</v>
      </c>
      <c r="D37" s="265">
        <v>1650.24</v>
      </c>
      <c r="E37" s="103">
        <v>1731.24</v>
      </c>
      <c r="F37" s="78"/>
      <c r="G37" s="78"/>
      <c r="H37" s="78"/>
      <c r="I37" s="78"/>
      <c r="J37" s="83"/>
    </row>
    <row r="38" spans="2:10">
      <c r="B38" s="127" t="s">
        <v>31</v>
      </c>
      <c r="C38" s="6" t="s">
        <v>32</v>
      </c>
      <c r="D38" s="265"/>
      <c r="E38" s="103"/>
      <c r="F38" s="78"/>
      <c r="G38" s="78"/>
      <c r="H38" s="78"/>
      <c r="I38" s="78"/>
      <c r="J38" s="83"/>
    </row>
    <row r="39" spans="2:10">
      <c r="B39" s="128" t="s">
        <v>33</v>
      </c>
      <c r="C39" s="13" t="s">
        <v>34</v>
      </c>
      <c r="D39" s="266"/>
      <c r="E39" s="174"/>
      <c r="F39" s="78"/>
      <c r="G39" s="78"/>
      <c r="H39" s="78"/>
      <c r="I39" s="78"/>
      <c r="J39" s="83"/>
    </row>
    <row r="40" spans="2:10" ht="13.5" thickBot="1">
      <c r="B40" s="119" t="s">
        <v>35</v>
      </c>
      <c r="C40" s="120" t="s">
        <v>36</v>
      </c>
      <c r="D40" s="267">
        <v>-3658.6</v>
      </c>
      <c r="E40" s="121">
        <v>12302.61</v>
      </c>
      <c r="G40" s="83"/>
    </row>
    <row r="41" spans="2:10" ht="13.5" thickBot="1">
      <c r="B41" s="122" t="s">
        <v>37</v>
      </c>
      <c r="C41" s="123" t="s">
        <v>38</v>
      </c>
      <c r="D41" s="268">
        <v>201818.9</v>
      </c>
      <c r="E41" s="173">
        <f>E26+E27+E40</f>
        <v>218205.16000000003</v>
      </c>
      <c r="F41" s="88"/>
      <c r="G41" s="83"/>
    </row>
    <row r="42" spans="2:10">
      <c r="B42" s="114"/>
      <c r="C42" s="114"/>
      <c r="D42" s="115"/>
      <c r="E42" s="115"/>
      <c r="F42" s="88"/>
      <c r="G42" s="71"/>
    </row>
    <row r="43" spans="2:10" ht="13.5">
      <c r="B43" s="338" t="s">
        <v>60</v>
      </c>
      <c r="C43" s="339"/>
      <c r="D43" s="339"/>
      <c r="E43" s="339"/>
      <c r="G43" s="78"/>
    </row>
    <row r="44" spans="2:10" ht="18" customHeight="1" thickBot="1">
      <c r="B44" s="336" t="s">
        <v>244</v>
      </c>
      <c r="C44" s="340"/>
      <c r="D44" s="340"/>
      <c r="E44" s="340"/>
      <c r="G44" s="78"/>
    </row>
    <row r="45" spans="2:10" ht="13.5" thickBot="1">
      <c r="B45" s="164"/>
      <c r="C45" s="31" t="s">
        <v>39</v>
      </c>
      <c r="D45" s="75" t="s">
        <v>264</v>
      </c>
      <c r="E45" s="30" t="s">
        <v>262</v>
      </c>
      <c r="G45" s="78"/>
    </row>
    <row r="46" spans="2:10">
      <c r="B46" s="14" t="s">
        <v>18</v>
      </c>
      <c r="C46" s="32" t="s">
        <v>218</v>
      </c>
      <c r="D46" s="124"/>
      <c r="E46" s="29"/>
      <c r="G46" s="78"/>
    </row>
    <row r="47" spans="2:10">
      <c r="B47" s="125" t="s">
        <v>4</v>
      </c>
      <c r="C47" s="16" t="s">
        <v>40</v>
      </c>
      <c r="D47" s="269">
        <v>18411.355</v>
      </c>
      <c r="E47" s="321">
        <v>18118.132000000001</v>
      </c>
      <c r="G47" s="78"/>
    </row>
    <row r="48" spans="2:10">
      <c r="B48" s="146" t="s">
        <v>6</v>
      </c>
      <c r="C48" s="23" t="s">
        <v>41</v>
      </c>
      <c r="D48" s="270">
        <v>18264.153999999999</v>
      </c>
      <c r="E48" s="175">
        <v>17974.065999999999</v>
      </c>
      <c r="G48" s="78"/>
    </row>
    <row r="49" spans="2:7">
      <c r="B49" s="143" t="s">
        <v>23</v>
      </c>
      <c r="C49" s="147" t="s">
        <v>219</v>
      </c>
      <c r="D49" s="271"/>
      <c r="E49" s="148"/>
    </row>
    <row r="50" spans="2:7">
      <c r="B50" s="125" t="s">
        <v>4</v>
      </c>
      <c r="C50" s="16" t="s">
        <v>40</v>
      </c>
      <c r="D50" s="269">
        <v>11.25</v>
      </c>
      <c r="E50" s="84">
        <v>11.46</v>
      </c>
      <c r="G50" s="226"/>
    </row>
    <row r="51" spans="2:7">
      <c r="B51" s="125" t="s">
        <v>6</v>
      </c>
      <c r="C51" s="16" t="s">
        <v>220</v>
      </c>
      <c r="D51" s="272">
        <v>10.86</v>
      </c>
      <c r="E51" s="84">
        <v>11.45</v>
      </c>
      <c r="G51" s="226"/>
    </row>
    <row r="52" spans="2:7">
      <c r="B52" s="125" t="s">
        <v>8</v>
      </c>
      <c r="C52" s="16" t="s">
        <v>221</v>
      </c>
      <c r="D52" s="272">
        <v>11.55</v>
      </c>
      <c r="E52" s="84">
        <v>12.21</v>
      </c>
    </row>
    <row r="53" spans="2:7" ht="14.25" customHeight="1" thickBot="1">
      <c r="B53" s="126" t="s">
        <v>9</v>
      </c>
      <c r="C53" s="18" t="s">
        <v>41</v>
      </c>
      <c r="D53" s="273">
        <v>11.05</v>
      </c>
      <c r="E53" s="176">
        <v>12.14</v>
      </c>
    </row>
    <row r="54" spans="2:7">
      <c r="B54" s="132"/>
      <c r="C54" s="133"/>
      <c r="D54" s="134"/>
      <c r="E54" s="134"/>
    </row>
    <row r="55" spans="2:7" ht="13.5">
      <c r="B55" s="338" t="s">
        <v>62</v>
      </c>
      <c r="C55" s="339"/>
      <c r="D55" s="339"/>
      <c r="E55" s="339"/>
    </row>
    <row r="56" spans="2:7" ht="15.75" customHeight="1" thickBot="1">
      <c r="B56" s="336" t="s">
        <v>222</v>
      </c>
      <c r="C56" s="340"/>
      <c r="D56" s="340"/>
      <c r="E56" s="340"/>
    </row>
    <row r="57" spans="2:7" ht="23.25" thickBot="1">
      <c r="B57" s="331" t="s">
        <v>42</v>
      </c>
      <c r="C57" s="332"/>
      <c r="D57" s="19" t="s">
        <v>245</v>
      </c>
      <c r="E57" s="20" t="s">
        <v>223</v>
      </c>
    </row>
    <row r="58" spans="2:7">
      <c r="B58" s="21" t="s">
        <v>18</v>
      </c>
      <c r="C58" s="149" t="s">
        <v>43</v>
      </c>
      <c r="D58" s="150">
        <f>D64</f>
        <v>218205.16</v>
      </c>
      <c r="E58" s="33">
        <f>D58/E21</f>
        <v>1</v>
      </c>
    </row>
    <row r="59" spans="2:7" ht="25.5">
      <c r="B59" s="146" t="s">
        <v>4</v>
      </c>
      <c r="C59" s="23" t="s">
        <v>44</v>
      </c>
      <c r="D59" s="95">
        <v>0</v>
      </c>
      <c r="E59" s="96">
        <v>0</v>
      </c>
    </row>
    <row r="60" spans="2:7" ht="25.5">
      <c r="B60" s="125" t="s">
        <v>6</v>
      </c>
      <c r="C60" s="16" t="s">
        <v>45</v>
      </c>
      <c r="D60" s="93">
        <v>0</v>
      </c>
      <c r="E60" s="94">
        <v>0</v>
      </c>
    </row>
    <row r="61" spans="2:7" ht="12.75" customHeight="1">
      <c r="B61" s="125" t="s">
        <v>8</v>
      </c>
      <c r="C61" s="16" t="s">
        <v>46</v>
      </c>
      <c r="D61" s="93">
        <v>0</v>
      </c>
      <c r="E61" s="94">
        <v>0</v>
      </c>
    </row>
    <row r="62" spans="2:7">
      <c r="B62" s="125" t="s">
        <v>9</v>
      </c>
      <c r="C62" s="16" t="s">
        <v>47</v>
      </c>
      <c r="D62" s="93">
        <v>0</v>
      </c>
      <c r="E62" s="94">
        <v>0</v>
      </c>
    </row>
    <row r="63" spans="2:7">
      <c r="B63" s="125" t="s">
        <v>29</v>
      </c>
      <c r="C63" s="16" t="s">
        <v>48</v>
      </c>
      <c r="D63" s="93">
        <v>0</v>
      </c>
      <c r="E63" s="94">
        <v>0</v>
      </c>
    </row>
    <row r="64" spans="2:7">
      <c r="B64" s="146" t="s">
        <v>31</v>
      </c>
      <c r="C64" s="23" t="s">
        <v>49</v>
      </c>
      <c r="D64" s="95">
        <f>E21</f>
        <v>218205.16</v>
      </c>
      <c r="E64" s="96">
        <f>E58</f>
        <v>1</v>
      </c>
    </row>
    <row r="65" spans="2:5">
      <c r="B65" s="146" t="s">
        <v>33</v>
      </c>
      <c r="C65" s="23" t="s">
        <v>224</v>
      </c>
      <c r="D65" s="95">
        <v>0</v>
      </c>
      <c r="E65" s="96">
        <v>0</v>
      </c>
    </row>
    <row r="66" spans="2:5">
      <c r="B66" s="146" t="s">
        <v>50</v>
      </c>
      <c r="C66" s="23" t="s">
        <v>51</v>
      </c>
      <c r="D66" s="95">
        <v>0</v>
      </c>
      <c r="E66" s="96">
        <v>0</v>
      </c>
    </row>
    <row r="67" spans="2:5">
      <c r="B67" s="125" t="s">
        <v>52</v>
      </c>
      <c r="C67" s="16" t="s">
        <v>53</v>
      </c>
      <c r="D67" s="93">
        <v>0</v>
      </c>
      <c r="E67" s="94">
        <v>0</v>
      </c>
    </row>
    <row r="68" spans="2:5">
      <c r="B68" s="125" t="s">
        <v>54</v>
      </c>
      <c r="C68" s="16" t="s">
        <v>55</v>
      </c>
      <c r="D68" s="93">
        <v>0</v>
      </c>
      <c r="E68" s="94">
        <v>0</v>
      </c>
    </row>
    <row r="69" spans="2:5">
      <c r="B69" s="125" t="s">
        <v>56</v>
      </c>
      <c r="C69" s="16" t="s">
        <v>57</v>
      </c>
      <c r="D69" s="93">
        <v>0</v>
      </c>
      <c r="E69" s="94">
        <v>0</v>
      </c>
    </row>
    <row r="70" spans="2:5">
      <c r="B70" s="153" t="s">
        <v>58</v>
      </c>
      <c r="C70" s="136" t="s">
        <v>59</v>
      </c>
      <c r="D70" s="137">
        <v>0</v>
      </c>
      <c r="E70" s="138">
        <v>0</v>
      </c>
    </row>
    <row r="71" spans="2:5">
      <c r="B71" s="154" t="s">
        <v>23</v>
      </c>
      <c r="C71" s="144" t="s">
        <v>61</v>
      </c>
      <c r="D71" s="145">
        <v>0</v>
      </c>
      <c r="E71" s="70">
        <v>0</v>
      </c>
    </row>
    <row r="72" spans="2:5">
      <c r="B72" s="155" t="s">
        <v>60</v>
      </c>
      <c r="C72" s="140" t="s">
        <v>63</v>
      </c>
      <c r="D72" s="141">
        <f>E14</f>
        <v>0</v>
      </c>
      <c r="E72" s="142">
        <v>0</v>
      </c>
    </row>
    <row r="73" spans="2:5">
      <c r="B73" s="156" t="s">
        <v>62</v>
      </c>
      <c r="C73" s="25" t="s">
        <v>65</v>
      </c>
      <c r="D73" s="26">
        <v>0</v>
      </c>
      <c r="E73" s="27">
        <v>0</v>
      </c>
    </row>
    <row r="74" spans="2:5">
      <c r="B74" s="154" t="s">
        <v>64</v>
      </c>
      <c r="C74" s="144" t="s">
        <v>66</v>
      </c>
      <c r="D74" s="145">
        <f>D58</f>
        <v>218205.16</v>
      </c>
      <c r="E74" s="70">
        <f>E58+E72-E73</f>
        <v>1</v>
      </c>
    </row>
    <row r="75" spans="2:5">
      <c r="B75" s="125" t="s">
        <v>4</v>
      </c>
      <c r="C75" s="16" t="s">
        <v>67</v>
      </c>
      <c r="D75" s="93">
        <f>D74</f>
        <v>218205.16</v>
      </c>
      <c r="E75" s="94">
        <f>E74</f>
        <v>1</v>
      </c>
    </row>
    <row r="76" spans="2:5">
      <c r="B76" s="125" t="s">
        <v>6</v>
      </c>
      <c r="C76" s="16" t="s">
        <v>225</v>
      </c>
      <c r="D76" s="93">
        <v>0</v>
      </c>
      <c r="E76" s="94">
        <v>0</v>
      </c>
    </row>
    <row r="77" spans="2:5" ht="13.5" thickBot="1">
      <c r="B77" s="126" t="s">
        <v>8</v>
      </c>
      <c r="C77" s="18" t="s">
        <v>226</v>
      </c>
      <c r="D77" s="97">
        <v>0</v>
      </c>
      <c r="E77" s="98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115.xml><?xml version="1.0" encoding="utf-8"?>
<worksheet xmlns="http://schemas.openxmlformats.org/spreadsheetml/2006/main" xmlns:r="http://schemas.openxmlformats.org/officeDocument/2006/relationships">
  <sheetPr codeName="Arkusz115"/>
  <dimension ref="A1:L81"/>
  <sheetViews>
    <sheetView zoomScale="80" zoomScaleNormal="80" workbookViewId="0">
      <selection activeCell="K2" sqref="K2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99" customWidth="1"/>
    <col min="6" max="6" width="7.42578125" customWidth="1"/>
    <col min="7" max="7" width="17.28515625" customWidth="1"/>
    <col min="8" max="8" width="19" customWidth="1"/>
    <col min="9" max="9" width="13.28515625" customWidth="1"/>
    <col min="10" max="10" width="13.5703125" customWidth="1"/>
  </cols>
  <sheetData>
    <row r="1" spans="2:12">
      <c r="B1" s="1"/>
      <c r="C1" s="1"/>
      <c r="D1" s="2"/>
      <c r="E1" s="2"/>
    </row>
    <row r="2" spans="2:12" ht="15.75">
      <c r="B2" s="333" t="s">
        <v>0</v>
      </c>
      <c r="C2" s="333"/>
      <c r="D2" s="333"/>
      <c r="E2" s="333"/>
      <c r="H2" s="188"/>
      <c r="I2" s="188"/>
      <c r="J2" s="190"/>
      <c r="L2" s="78"/>
    </row>
    <row r="3" spans="2:12" ht="15.75">
      <c r="B3" s="333" t="s">
        <v>263</v>
      </c>
      <c r="C3" s="333"/>
      <c r="D3" s="333"/>
      <c r="E3" s="333"/>
      <c r="H3" s="188"/>
      <c r="I3" s="188"/>
      <c r="J3" s="190"/>
    </row>
    <row r="4" spans="2:12" ht="15">
      <c r="B4" s="165"/>
      <c r="C4" s="165"/>
      <c r="D4" s="165"/>
      <c r="E4" s="165"/>
      <c r="H4" s="187"/>
      <c r="I4" s="187"/>
      <c r="J4" s="190"/>
    </row>
    <row r="5" spans="2:12" ht="21" customHeight="1">
      <c r="B5" s="334" t="s">
        <v>1</v>
      </c>
      <c r="C5" s="334"/>
      <c r="D5" s="334"/>
      <c r="E5" s="334"/>
    </row>
    <row r="6" spans="2:12" ht="14.25">
      <c r="B6" s="335" t="s">
        <v>185</v>
      </c>
      <c r="C6" s="335"/>
      <c r="D6" s="335"/>
      <c r="E6" s="335"/>
    </row>
    <row r="7" spans="2:12" ht="14.25">
      <c r="B7" s="163"/>
      <c r="C7" s="163"/>
      <c r="D7" s="163"/>
      <c r="E7" s="163"/>
    </row>
    <row r="8" spans="2:12" ht="13.5">
      <c r="B8" s="337" t="s">
        <v>18</v>
      </c>
      <c r="C8" s="339"/>
      <c r="D8" s="339"/>
      <c r="E8" s="339"/>
    </row>
    <row r="9" spans="2:12" ht="16.5" thickBot="1">
      <c r="B9" s="336" t="s">
        <v>209</v>
      </c>
      <c r="C9" s="336"/>
      <c r="D9" s="336"/>
      <c r="E9" s="336"/>
    </row>
    <row r="10" spans="2:12" ht="13.5" thickBot="1">
      <c r="B10" s="164"/>
      <c r="C10" s="87" t="s">
        <v>2</v>
      </c>
      <c r="D10" s="75" t="s">
        <v>246</v>
      </c>
      <c r="E10" s="30" t="s">
        <v>262</v>
      </c>
    </row>
    <row r="11" spans="2:12">
      <c r="B11" s="110" t="s">
        <v>3</v>
      </c>
      <c r="C11" s="151" t="s">
        <v>215</v>
      </c>
      <c r="D11" s="74">
        <v>649190.99</v>
      </c>
      <c r="E11" s="9">
        <f>E12</f>
        <v>513601.12</v>
      </c>
    </row>
    <row r="12" spans="2:12">
      <c r="B12" s="129" t="s">
        <v>4</v>
      </c>
      <c r="C12" s="6" t="s">
        <v>5</v>
      </c>
      <c r="D12" s="89">
        <v>649190.99</v>
      </c>
      <c r="E12" s="100">
        <f>562157.21-48556.09</f>
        <v>513601.12</v>
      </c>
    </row>
    <row r="13" spans="2:12">
      <c r="B13" s="129" t="s">
        <v>6</v>
      </c>
      <c r="C13" s="72" t="s">
        <v>7</v>
      </c>
      <c r="D13" s="89"/>
      <c r="E13" s="100"/>
    </row>
    <row r="14" spans="2:12">
      <c r="B14" s="129" t="s">
        <v>8</v>
      </c>
      <c r="C14" s="72" t="s">
        <v>10</v>
      </c>
      <c r="D14" s="89"/>
      <c r="E14" s="100"/>
      <c r="G14" s="71"/>
    </row>
    <row r="15" spans="2:12">
      <c r="B15" s="129" t="s">
        <v>212</v>
      </c>
      <c r="C15" s="72" t="s">
        <v>11</v>
      </c>
      <c r="D15" s="89"/>
      <c r="E15" s="100"/>
    </row>
    <row r="16" spans="2:12">
      <c r="B16" s="130" t="s">
        <v>213</v>
      </c>
      <c r="C16" s="111" t="s">
        <v>12</v>
      </c>
      <c r="D16" s="90"/>
      <c r="E16" s="101"/>
    </row>
    <row r="17" spans="2:10">
      <c r="B17" s="10" t="s">
        <v>13</v>
      </c>
      <c r="C17" s="12" t="s">
        <v>65</v>
      </c>
      <c r="D17" s="152"/>
      <c r="E17" s="113"/>
    </row>
    <row r="18" spans="2:10">
      <c r="B18" s="129" t="s">
        <v>4</v>
      </c>
      <c r="C18" s="6" t="s">
        <v>11</v>
      </c>
      <c r="D18" s="89"/>
      <c r="E18" s="101"/>
    </row>
    <row r="19" spans="2:10" ht="13.5" customHeight="1">
      <c r="B19" s="129" t="s">
        <v>6</v>
      </c>
      <c r="C19" s="72" t="s">
        <v>214</v>
      </c>
      <c r="D19" s="89"/>
      <c r="E19" s="100"/>
    </row>
    <row r="20" spans="2:10" ht="13.5" thickBot="1">
      <c r="B20" s="131" t="s">
        <v>8</v>
      </c>
      <c r="C20" s="73" t="s">
        <v>14</v>
      </c>
      <c r="D20" s="91"/>
      <c r="E20" s="102"/>
    </row>
    <row r="21" spans="2:10" ht="13.5" thickBot="1">
      <c r="B21" s="343" t="s">
        <v>216</v>
      </c>
      <c r="C21" s="344"/>
      <c r="D21" s="92">
        <f>D11</f>
        <v>649190.99</v>
      </c>
      <c r="E21" s="173">
        <f>E11</f>
        <v>513601.12</v>
      </c>
      <c r="F21" s="88"/>
      <c r="G21" s="88"/>
      <c r="H21" s="197"/>
      <c r="J21" s="71"/>
    </row>
    <row r="22" spans="2:10">
      <c r="B22" s="3"/>
      <c r="C22" s="7"/>
      <c r="D22" s="8"/>
      <c r="E22" s="8"/>
      <c r="G22" s="78"/>
    </row>
    <row r="23" spans="2:10" ht="13.5">
      <c r="B23" s="337" t="s">
        <v>210</v>
      </c>
      <c r="C23" s="345"/>
      <c r="D23" s="345"/>
      <c r="E23" s="345"/>
      <c r="G23" s="78"/>
    </row>
    <row r="24" spans="2:10" ht="15.75" customHeight="1" thickBot="1">
      <c r="B24" s="336" t="s">
        <v>211</v>
      </c>
      <c r="C24" s="346"/>
      <c r="D24" s="346"/>
      <c r="E24" s="346"/>
    </row>
    <row r="25" spans="2:10" ht="13.5" thickBot="1">
      <c r="B25" s="164"/>
      <c r="C25" s="5" t="s">
        <v>2</v>
      </c>
      <c r="D25" s="75" t="s">
        <v>264</v>
      </c>
      <c r="E25" s="30" t="s">
        <v>262</v>
      </c>
    </row>
    <row r="26" spans="2:10">
      <c r="B26" s="116" t="s">
        <v>15</v>
      </c>
      <c r="C26" s="117" t="s">
        <v>16</v>
      </c>
      <c r="D26" s="263">
        <v>502684.79</v>
      </c>
      <c r="E26" s="118">
        <f>D21</f>
        <v>649190.99</v>
      </c>
      <c r="G26" s="83"/>
    </row>
    <row r="27" spans="2:10">
      <c r="B27" s="10" t="s">
        <v>17</v>
      </c>
      <c r="C27" s="11" t="s">
        <v>217</v>
      </c>
      <c r="D27" s="264">
        <v>202281.5</v>
      </c>
      <c r="E27" s="172">
        <f>E28-E32</f>
        <v>-147804.52999999997</v>
      </c>
      <c r="F27" s="78"/>
      <c r="G27" s="83"/>
      <c r="H27" s="78"/>
      <c r="I27" s="78"/>
      <c r="J27" s="83"/>
    </row>
    <row r="28" spans="2:10">
      <c r="B28" s="10" t="s">
        <v>18</v>
      </c>
      <c r="C28" s="11" t="s">
        <v>19</v>
      </c>
      <c r="D28" s="264">
        <v>210832.51</v>
      </c>
      <c r="E28" s="80">
        <f>SUM(E29:E31)</f>
        <v>0</v>
      </c>
      <c r="F28" s="78"/>
      <c r="G28" s="78"/>
      <c r="H28" s="78"/>
      <c r="I28" s="78"/>
      <c r="J28" s="83"/>
    </row>
    <row r="29" spans="2:10">
      <c r="B29" s="127" t="s">
        <v>4</v>
      </c>
      <c r="C29" s="6" t="s">
        <v>20</v>
      </c>
      <c r="D29" s="265">
        <v>210832.51</v>
      </c>
      <c r="E29" s="103"/>
      <c r="F29" s="78"/>
      <c r="G29" s="78"/>
      <c r="H29" s="78"/>
      <c r="I29" s="78"/>
      <c r="J29" s="83"/>
    </row>
    <row r="30" spans="2:10">
      <c r="B30" s="127" t="s">
        <v>6</v>
      </c>
      <c r="C30" s="6" t="s">
        <v>21</v>
      </c>
      <c r="D30" s="265"/>
      <c r="E30" s="103"/>
      <c r="F30" s="78"/>
      <c r="G30" s="78"/>
      <c r="H30" s="78"/>
      <c r="I30" s="78"/>
      <c r="J30" s="83"/>
    </row>
    <row r="31" spans="2:10">
      <c r="B31" s="127" t="s">
        <v>8</v>
      </c>
      <c r="C31" s="6" t="s">
        <v>22</v>
      </c>
      <c r="D31" s="265"/>
      <c r="E31" s="103"/>
      <c r="F31" s="78"/>
      <c r="G31" s="78"/>
      <c r="H31" s="78"/>
      <c r="I31" s="78"/>
      <c r="J31" s="83"/>
    </row>
    <row r="32" spans="2:10">
      <c r="B32" s="112" t="s">
        <v>23</v>
      </c>
      <c r="C32" s="12" t="s">
        <v>24</v>
      </c>
      <c r="D32" s="264">
        <v>8551.01</v>
      </c>
      <c r="E32" s="80">
        <f>SUM(E33:E39)</f>
        <v>147804.52999999997</v>
      </c>
      <c r="F32" s="78"/>
      <c r="G32" s="83"/>
      <c r="H32" s="78"/>
      <c r="I32" s="78"/>
      <c r="J32" s="83"/>
    </row>
    <row r="33" spans="2:10">
      <c r="B33" s="127" t="s">
        <v>4</v>
      </c>
      <c r="C33" s="6" t="s">
        <v>25</v>
      </c>
      <c r="D33" s="265">
        <v>1962.95</v>
      </c>
      <c r="E33" s="103">
        <f>78792.95+48556.09</f>
        <v>127349.04</v>
      </c>
      <c r="F33" s="78"/>
      <c r="G33" s="78"/>
      <c r="H33" s="78"/>
      <c r="I33" s="78"/>
      <c r="J33" s="83"/>
    </row>
    <row r="34" spans="2:10">
      <c r="B34" s="127" t="s">
        <v>6</v>
      </c>
      <c r="C34" s="6" t="s">
        <v>26</v>
      </c>
      <c r="D34" s="265"/>
      <c r="E34" s="103"/>
      <c r="F34" s="78"/>
      <c r="G34" s="78"/>
      <c r="H34" s="78"/>
      <c r="I34" s="78"/>
      <c r="J34" s="83"/>
    </row>
    <row r="35" spans="2:10">
      <c r="B35" s="127" t="s">
        <v>8</v>
      </c>
      <c r="C35" s="6" t="s">
        <v>27</v>
      </c>
      <c r="D35" s="265">
        <v>1508.85</v>
      </c>
      <c r="E35" s="103">
        <v>1497.28</v>
      </c>
      <c r="F35" s="78"/>
      <c r="G35" s="78"/>
      <c r="H35" s="78"/>
      <c r="I35" s="78"/>
      <c r="J35" s="83"/>
    </row>
    <row r="36" spans="2:10">
      <c r="B36" s="127" t="s">
        <v>9</v>
      </c>
      <c r="C36" s="6" t="s">
        <v>28</v>
      </c>
      <c r="D36" s="265"/>
      <c r="E36" s="103"/>
      <c r="F36" s="78"/>
      <c r="G36" s="78"/>
      <c r="H36" s="78"/>
      <c r="I36" s="78"/>
      <c r="J36" s="83"/>
    </row>
    <row r="37" spans="2:10" ht="25.5">
      <c r="B37" s="127" t="s">
        <v>29</v>
      </c>
      <c r="C37" s="6" t="s">
        <v>30</v>
      </c>
      <c r="D37" s="265">
        <v>3904.21</v>
      </c>
      <c r="E37" s="103">
        <v>4711.57</v>
      </c>
      <c r="F37" s="78"/>
      <c r="G37" s="78"/>
      <c r="H37" s="78"/>
      <c r="I37" s="78"/>
      <c r="J37" s="83"/>
    </row>
    <row r="38" spans="2:10">
      <c r="B38" s="127" t="s">
        <v>31</v>
      </c>
      <c r="C38" s="6" t="s">
        <v>32</v>
      </c>
      <c r="D38" s="265"/>
      <c r="E38" s="103"/>
      <c r="F38" s="78"/>
      <c r="G38" s="78"/>
      <c r="H38" s="78"/>
      <c r="I38" s="78"/>
      <c r="J38" s="83"/>
    </row>
    <row r="39" spans="2:10">
      <c r="B39" s="128" t="s">
        <v>33</v>
      </c>
      <c r="C39" s="13" t="s">
        <v>34</v>
      </c>
      <c r="D39" s="266">
        <v>1175</v>
      </c>
      <c r="E39" s="174">
        <v>14246.64</v>
      </c>
      <c r="F39" s="78"/>
      <c r="G39" s="78"/>
      <c r="H39" s="78"/>
      <c r="I39" s="78"/>
      <c r="J39" s="83"/>
    </row>
    <row r="40" spans="2:10" ht="13.5" thickBot="1">
      <c r="B40" s="119" t="s">
        <v>35</v>
      </c>
      <c r="C40" s="120" t="s">
        <v>36</v>
      </c>
      <c r="D40" s="267">
        <v>9160.5400000000009</v>
      </c>
      <c r="E40" s="121">
        <v>12214.66</v>
      </c>
      <c r="G40" s="83"/>
    </row>
    <row r="41" spans="2:10" ht="13.5" thickBot="1">
      <c r="B41" s="122" t="s">
        <v>37</v>
      </c>
      <c r="C41" s="123" t="s">
        <v>38</v>
      </c>
      <c r="D41" s="268">
        <v>714126.83000000007</v>
      </c>
      <c r="E41" s="173">
        <f>E26+E27+E40</f>
        <v>513601.12</v>
      </c>
      <c r="F41" s="88"/>
      <c r="G41" s="83"/>
    </row>
    <row r="42" spans="2:10">
      <c r="B42" s="114"/>
      <c r="C42" s="114"/>
      <c r="D42" s="115"/>
      <c r="E42" s="115"/>
      <c r="F42" s="88"/>
      <c r="G42" s="71"/>
    </row>
    <row r="43" spans="2:10" ht="13.5">
      <c r="B43" s="338" t="s">
        <v>60</v>
      </c>
      <c r="C43" s="339"/>
      <c r="D43" s="339"/>
      <c r="E43" s="339"/>
      <c r="G43" s="78"/>
    </row>
    <row r="44" spans="2:10" ht="18" customHeight="1" thickBot="1">
      <c r="B44" s="336" t="s">
        <v>244</v>
      </c>
      <c r="C44" s="340"/>
      <c r="D44" s="340"/>
      <c r="E44" s="340"/>
      <c r="G44" s="78"/>
    </row>
    <row r="45" spans="2:10" ht="13.5" thickBot="1">
      <c r="B45" s="164"/>
      <c r="C45" s="31" t="s">
        <v>39</v>
      </c>
      <c r="D45" s="75" t="s">
        <v>264</v>
      </c>
      <c r="E45" s="30" t="s">
        <v>262</v>
      </c>
      <c r="G45" s="78"/>
    </row>
    <row r="46" spans="2:10">
      <c r="B46" s="14" t="s">
        <v>18</v>
      </c>
      <c r="C46" s="32" t="s">
        <v>218</v>
      </c>
      <c r="D46" s="124"/>
      <c r="E46" s="29"/>
      <c r="G46" s="78"/>
    </row>
    <row r="47" spans="2:10">
      <c r="B47" s="125" t="s">
        <v>4</v>
      </c>
      <c r="C47" s="16" t="s">
        <v>40</v>
      </c>
      <c r="D47" s="269">
        <v>43297.57</v>
      </c>
      <c r="E47" s="175">
        <v>55486.409</v>
      </c>
      <c r="G47" s="78"/>
    </row>
    <row r="48" spans="2:10">
      <c r="B48" s="146" t="s">
        <v>6</v>
      </c>
      <c r="C48" s="23" t="s">
        <v>41</v>
      </c>
      <c r="D48" s="270">
        <v>60570.553999999996</v>
      </c>
      <c r="E48" s="175">
        <v>43015.169179229481</v>
      </c>
      <c r="G48" s="78"/>
    </row>
    <row r="49" spans="2:7">
      <c r="B49" s="143" t="s">
        <v>23</v>
      </c>
      <c r="C49" s="147" t="s">
        <v>219</v>
      </c>
      <c r="D49" s="271"/>
      <c r="E49" s="175"/>
    </row>
    <row r="50" spans="2:7">
      <c r="B50" s="125" t="s">
        <v>4</v>
      </c>
      <c r="C50" s="16" t="s">
        <v>40</v>
      </c>
      <c r="D50" s="269">
        <v>11.61</v>
      </c>
      <c r="E50" s="175">
        <v>11.7</v>
      </c>
      <c r="G50" s="226"/>
    </row>
    <row r="51" spans="2:7">
      <c r="B51" s="125" t="s">
        <v>6</v>
      </c>
      <c r="C51" s="16" t="s">
        <v>220</v>
      </c>
      <c r="D51" s="272">
        <v>11.58</v>
      </c>
      <c r="E51" s="175">
        <v>11.67</v>
      </c>
      <c r="G51" s="226"/>
    </row>
    <row r="52" spans="2:7">
      <c r="B52" s="125" t="s">
        <v>8</v>
      </c>
      <c r="C52" s="16" t="s">
        <v>221</v>
      </c>
      <c r="D52" s="272">
        <v>11.81</v>
      </c>
      <c r="E52" s="84">
        <v>11.98</v>
      </c>
    </row>
    <row r="53" spans="2:7" ht="13.5" customHeight="1" thickBot="1">
      <c r="B53" s="126" t="s">
        <v>9</v>
      </c>
      <c r="C53" s="18" t="s">
        <v>41</v>
      </c>
      <c r="D53" s="273">
        <v>11.79</v>
      </c>
      <c r="E53" s="176">
        <v>11.94</v>
      </c>
    </row>
    <row r="54" spans="2:7">
      <c r="B54" s="132"/>
      <c r="C54" s="133"/>
      <c r="D54" s="134"/>
      <c r="E54" s="134"/>
    </row>
    <row r="55" spans="2:7" ht="13.5">
      <c r="B55" s="338" t="s">
        <v>62</v>
      </c>
      <c r="C55" s="339"/>
      <c r="D55" s="339"/>
      <c r="E55" s="339"/>
    </row>
    <row r="56" spans="2:7" ht="18.75" customHeight="1" thickBot="1">
      <c r="B56" s="336" t="s">
        <v>222</v>
      </c>
      <c r="C56" s="340"/>
      <c r="D56" s="340"/>
      <c r="E56" s="340"/>
    </row>
    <row r="57" spans="2:7" ht="23.25" thickBot="1">
      <c r="B57" s="331" t="s">
        <v>42</v>
      </c>
      <c r="C57" s="332"/>
      <c r="D57" s="19" t="s">
        <v>245</v>
      </c>
      <c r="E57" s="20" t="s">
        <v>223</v>
      </c>
    </row>
    <row r="58" spans="2:7">
      <c r="B58" s="21" t="s">
        <v>18</v>
      </c>
      <c r="C58" s="149" t="s">
        <v>43</v>
      </c>
      <c r="D58" s="150">
        <f>D64</f>
        <v>513601.12</v>
      </c>
      <c r="E58" s="33">
        <f>D58/E21</f>
        <v>1</v>
      </c>
    </row>
    <row r="59" spans="2:7" ht="25.5">
      <c r="B59" s="146" t="s">
        <v>4</v>
      </c>
      <c r="C59" s="23" t="s">
        <v>44</v>
      </c>
      <c r="D59" s="95">
        <v>0</v>
      </c>
      <c r="E59" s="96">
        <v>0</v>
      </c>
    </row>
    <row r="60" spans="2:7" ht="25.5">
      <c r="B60" s="125" t="s">
        <v>6</v>
      </c>
      <c r="C60" s="16" t="s">
        <v>45</v>
      </c>
      <c r="D60" s="93">
        <v>0</v>
      </c>
      <c r="E60" s="94">
        <v>0</v>
      </c>
    </row>
    <row r="61" spans="2:7" ht="12.75" customHeight="1">
      <c r="B61" s="125" t="s">
        <v>8</v>
      </c>
      <c r="C61" s="16" t="s">
        <v>46</v>
      </c>
      <c r="D61" s="93">
        <v>0</v>
      </c>
      <c r="E61" s="94">
        <v>0</v>
      </c>
    </row>
    <row r="62" spans="2:7">
      <c r="B62" s="125" t="s">
        <v>9</v>
      </c>
      <c r="C62" s="16" t="s">
        <v>47</v>
      </c>
      <c r="D62" s="93">
        <v>0</v>
      </c>
      <c r="E62" s="94">
        <v>0</v>
      </c>
    </row>
    <row r="63" spans="2:7">
      <c r="B63" s="125" t="s">
        <v>29</v>
      </c>
      <c r="C63" s="16" t="s">
        <v>48</v>
      </c>
      <c r="D63" s="93">
        <v>0</v>
      </c>
      <c r="E63" s="94">
        <v>0</v>
      </c>
    </row>
    <row r="64" spans="2:7">
      <c r="B64" s="146" t="s">
        <v>31</v>
      </c>
      <c r="C64" s="23" t="s">
        <v>49</v>
      </c>
      <c r="D64" s="95">
        <f>E21</f>
        <v>513601.12</v>
      </c>
      <c r="E64" s="96">
        <f>E58</f>
        <v>1</v>
      </c>
    </row>
    <row r="65" spans="2:5">
      <c r="B65" s="146" t="s">
        <v>33</v>
      </c>
      <c r="C65" s="23" t="s">
        <v>224</v>
      </c>
      <c r="D65" s="95">
        <v>0</v>
      </c>
      <c r="E65" s="96">
        <v>0</v>
      </c>
    </row>
    <row r="66" spans="2:5">
      <c r="B66" s="146" t="s">
        <v>50</v>
      </c>
      <c r="C66" s="23" t="s">
        <v>51</v>
      </c>
      <c r="D66" s="95">
        <v>0</v>
      </c>
      <c r="E66" s="96">
        <v>0</v>
      </c>
    </row>
    <row r="67" spans="2:5">
      <c r="B67" s="125" t="s">
        <v>52</v>
      </c>
      <c r="C67" s="16" t="s">
        <v>53</v>
      </c>
      <c r="D67" s="93">
        <v>0</v>
      </c>
      <c r="E67" s="94">
        <v>0</v>
      </c>
    </row>
    <row r="68" spans="2:5">
      <c r="B68" s="125" t="s">
        <v>54</v>
      </c>
      <c r="C68" s="16" t="s">
        <v>55</v>
      </c>
      <c r="D68" s="93">
        <v>0</v>
      </c>
      <c r="E68" s="94">
        <v>0</v>
      </c>
    </row>
    <row r="69" spans="2:5">
      <c r="B69" s="125" t="s">
        <v>56</v>
      </c>
      <c r="C69" s="16" t="s">
        <v>57</v>
      </c>
      <c r="D69" s="93">
        <v>0</v>
      </c>
      <c r="E69" s="94">
        <v>0</v>
      </c>
    </row>
    <row r="70" spans="2:5">
      <c r="B70" s="153" t="s">
        <v>58</v>
      </c>
      <c r="C70" s="136" t="s">
        <v>59</v>
      </c>
      <c r="D70" s="137">
        <v>0</v>
      </c>
      <c r="E70" s="138">
        <v>0</v>
      </c>
    </row>
    <row r="71" spans="2:5">
      <c r="B71" s="154" t="s">
        <v>23</v>
      </c>
      <c r="C71" s="144" t="s">
        <v>61</v>
      </c>
      <c r="D71" s="145">
        <v>0</v>
      </c>
      <c r="E71" s="70">
        <v>0</v>
      </c>
    </row>
    <row r="72" spans="2:5">
      <c r="B72" s="155" t="s">
        <v>60</v>
      </c>
      <c r="C72" s="140" t="s">
        <v>63</v>
      </c>
      <c r="D72" s="141">
        <f>E14</f>
        <v>0</v>
      </c>
      <c r="E72" s="142">
        <v>0</v>
      </c>
    </row>
    <row r="73" spans="2:5">
      <c r="B73" s="156" t="s">
        <v>62</v>
      </c>
      <c r="C73" s="25" t="s">
        <v>65</v>
      </c>
      <c r="D73" s="26">
        <v>0</v>
      </c>
      <c r="E73" s="27">
        <v>0</v>
      </c>
    </row>
    <row r="74" spans="2:5">
      <c r="B74" s="154" t="s">
        <v>64</v>
      </c>
      <c r="C74" s="144" t="s">
        <v>66</v>
      </c>
      <c r="D74" s="145">
        <f>D58</f>
        <v>513601.12</v>
      </c>
      <c r="E74" s="70">
        <f>E58+E72-E73</f>
        <v>1</v>
      </c>
    </row>
    <row r="75" spans="2:5">
      <c r="B75" s="125" t="s">
        <v>4</v>
      </c>
      <c r="C75" s="16" t="s">
        <v>67</v>
      </c>
      <c r="D75" s="93">
        <f>D74</f>
        <v>513601.12</v>
      </c>
      <c r="E75" s="94">
        <f>E74</f>
        <v>1</v>
      </c>
    </row>
    <row r="76" spans="2:5">
      <c r="B76" s="125" t="s">
        <v>6</v>
      </c>
      <c r="C76" s="16" t="s">
        <v>225</v>
      </c>
      <c r="D76" s="93">
        <v>0</v>
      </c>
      <c r="E76" s="94">
        <v>0</v>
      </c>
    </row>
    <row r="77" spans="2:5" ht="13.5" thickBot="1">
      <c r="B77" s="126" t="s">
        <v>8</v>
      </c>
      <c r="C77" s="18" t="s">
        <v>226</v>
      </c>
      <c r="D77" s="97">
        <v>0</v>
      </c>
      <c r="E77" s="98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116.xml><?xml version="1.0" encoding="utf-8"?>
<worksheet xmlns="http://schemas.openxmlformats.org/spreadsheetml/2006/main" xmlns:r="http://schemas.openxmlformats.org/officeDocument/2006/relationships">
  <sheetPr codeName="Arkusz116"/>
  <dimension ref="A1:L81"/>
  <sheetViews>
    <sheetView zoomScale="80" zoomScaleNormal="80" workbookViewId="0">
      <selection activeCell="K2" sqref="K2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99" customWidth="1"/>
    <col min="6" max="6" width="7.42578125" customWidth="1"/>
    <col min="7" max="7" width="17.28515625" customWidth="1"/>
    <col min="8" max="8" width="19" customWidth="1"/>
    <col min="9" max="9" width="13.28515625" customWidth="1"/>
    <col min="10" max="10" width="13.5703125" customWidth="1"/>
  </cols>
  <sheetData>
    <row r="1" spans="2:12">
      <c r="B1" s="1"/>
      <c r="C1" s="1"/>
      <c r="D1" s="2"/>
      <c r="E1" s="2"/>
    </row>
    <row r="2" spans="2:12" ht="15.75">
      <c r="B2" s="333" t="s">
        <v>0</v>
      </c>
      <c r="C2" s="333"/>
      <c r="D2" s="333"/>
      <c r="E2" s="333"/>
      <c r="H2" s="188"/>
      <c r="I2" s="188"/>
      <c r="J2" s="190"/>
      <c r="L2" s="78"/>
    </row>
    <row r="3" spans="2:12" ht="15.75">
      <c r="B3" s="333" t="s">
        <v>263</v>
      </c>
      <c r="C3" s="333"/>
      <c r="D3" s="333"/>
      <c r="E3" s="333"/>
      <c r="H3" s="188"/>
      <c r="I3" s="188"/>
      <c r="J3" s="190"/>
    </row>
    <row r="4" spans="2:12" ht="15">
      <c r="B4" s="165"/>
      <c r="C4" s="165"/>
      <c r="D4" s="165"/>
      <c r="E4" s="165"/>
      <c r="H4" s="187"/>
      <c r="I4" s="187"/>
      <c r="J4" s="190"/>
    </row>
    <row r="5" spans="2:12" ht="21" customHeight="1">
      <c r="B5" s="334" t="s">
        <v>1</v>
      </c>
      <c r="C5" s="334"/>
      <c r="D5" s="334"/>
      <c r="E5" s="334"/>
    </row>
    <row r="6" spans="2:12" ht="14.25">
      <c r="B6" s="335" t="s">
        <v>207</v>
      </c>
      <c r="C6" s="335"/>
      <c r="D6" s="335"/>
      <c r="E6" s="335"/>
    </row>
    <row r="7" spans="2:12" ht="14.25">
      <c r="B7" s="163"/>
      <c r="C7" s="163"/>
      <c r="D7" s="163"/>
      <c r="E7" s="163"/>
    </row>
    <row r="8" spans="2:12" ht="13.5">
      <c r="B8" s="337" t="s">
        <v>18</v>
      </c>
      <c r="C8" s="339"/>
      <c r="D8" s="339"/>
      <c r="E8" s="339"/>
    </row>
    <row r="9" spans="2:12" ht="16.5" thickBot="1">
      <c r="B9" s="336" t="s">
        <v>209</v>
      </c>
      <c r="C9" s="336"/>
      <c r="D9" s="336"/>
      <c r="E9" s="336"/>
    </row>
    <row r="10" spans="2:12" ht="13.5" thickBot="1">
      <c r="B10" s="164"/>
      <c r="C10" s="87" t="s">
        <v>2</v>
      </c>
      <c r="D10" s="75" t="s">
        <v>246</v>
      </c>
      <c r="E10" s="30" t="s">
        <v>262</v>
      </c>
    </row>
    <row r="11" spans="2:12">
      <c r="B11" s="110" t="s">
        <v>3</v>
      </c>
      <c r="C11" s="151" t="s">
        <v>215</v>
      </c>
      <c r="D11" s="74">
        <v>983.32</v>
      </c>
      <c r="E11" s="9">
        <f>E12</f>
        <v>1138.2</v>
      </c>
    </row>
    <row r="12" spans="2:12">
      <c r="B12" s="129" t="s">
        <v>4</v>
      </c>
      <c r="C12" s="6" t="s">
        <v>5</v>
      </c>
      <c r="D12" s="89">
        <v>983.32</v>
      </c>
      <c r="E12" s="100">
        <v>1138.2</v>
      </c>
    </row>
    <row r="13" spans="2:12">
      <c r="B13" s="129" t="s">
        <v>6</v>
      </c>
      <c r="C13" s="72" t="s">
        <v>7</v>
      </c>
      <c r="D13" s="89"/>
      <c r="E13" s="100"/>
    </row>
    <row r="14" spans="2:12">
      <c r="B14" s="129" t="s">
        <v>8</v>
      </c>
      <c r="C14" s="72" t="s">
        <v>10</v>
      </c>
      <c r="D14" s="89"/>
      <c r="E14" s="100"/>
      <c r="G14" s="71"/>
    </row>
    <row r="15" spans="2:12">
      <c r="B15" s="129" t="s">
        <v>212</v>
      </c>
      <c r="C15" s="72" t="s">
        <v>11</v>
      </c>
      <c r="D15" s="89"/>
      <c r="E15" s="100"/>
    </row>
    <row r="16" spans="2:12">
      <c r="B16" s="130" t="s">
        <v>213</v>
      </c>
      <c r="C16" s="111" t="s">
        <v>12</v>
      </c>
      <c r="D16" s="90"/>
      <c r="E16" s="101"/>
    </row>
    <row r="17" spans="2:10">
      <c r="B17" s="10" t="s">
        <v>13</v>
      </c>
      <c r="C17" s="12" t="s">
        <v>65</v>
      </c>
      <c r="D17" s="152"/>
      <c r="E17" s="113"/>
    </row>
    <row r="18" spans="2:10">
      <c r="B18" s="129" t="s">
        <v>4</v>
      </c>
      <c r="C18" s="6" t="s">
        <v>11</v>
      </c>
      <c r="D18" s="89"/>
      <c r="E18" s="101"/>
    </row>
    <row r="19" spans="2:10" ht="13.5" customHeight="1">
      <c r="B19" s="129" t="s">
        <v>6</v>
      </c>
      <c r="C19" s="72" t="s">
        <v>214</v>
      </c>
      <c r="D19" s="89"/>
      <c r="E19" s="100"/>
    </row>
    <row r="20" spans="2:10" ht="13.5" thickBot="1">
      <c r="B20" s="131" t="s">
        <v>8</v>
      </c>
      <c r="C20" s="73" t="s">
        <v>14</v>
      </c>
      <c r="D20" s="91"/>
      <c r="E20" s="102"/>
    </row>
    <row r="21" spans="2:10" ht="13.5" thickBot="1">
      <c r="B21" s="343" t="s">
        <v>216</v>
      </c>
      <c r="C21" s="344"/>
      <c r="D21" s="92">
        <f>D11</f>
        <v>983.32</v>
      </c>
      <c r="E21" s="173">
        <f>E11</f>
        <v>1138.2</v>
      </c>
      <c r="F21" s="88"/>
      <c r="G21" s="88"/>
      <c r="H21" s="197"/>
      <c r="J21" s="71"/>
    </row>
    <row r="22" spans="2:10">
      <c r="B22" s="3"/>
      <c r="C22" s="7"/>
      <c r="D22" s="8"/>
      <c r="E22" s="8"/>
      <c r="G22" s="78"/>
    </row>
    <row r="23" spans="2:10" ht="13.5">
      <c r="B23" s="337" t="s">
        <v>210</v>
      </c>
      <c r="C23" s="345"/>
      <c r="D23" s="345"/>
      <c r="E23" s="345"/>
      <c r="G23" s="78"/>
    </row>
    <row r="24" spans="2:10" ht="15.75" customHeight="1" thickBot="1">
      <c r="B24" s="336" t="s">
        <v>211</v>
      </c>
      <c r="C24" s="346"/>
      <c r="D24" s="346"/>
      <c r="E24" s="346"/>
    </row>
    <row r="25" spans="2:10" ht="13.5" thickBot="1">
      <c r="B25" s="164"/>
      <c r="C25" s="5" t="s">
        <v>2</v>
      </c>
      <c r="D25" s="75" t="s">
        <v>264</v>
      </c>
      <c r="E25" s="30" t="s">
        <v>262</v>
      </c>
    </row>
    <row r="26" spans="2:10">
      <c r="B26" s="116" t="s">
        <v>15</v>
      </c>
      <c r="C26" s="117" t="s">
        <v>16</v>
      </c>
      <c r="D26" s="263">
        <v>930.31</v>
      </c>
      <c r="E26" s="118">
        <f>D21</f>
        <v>983.32</v>
      </c>
      <c r="G26" s="83"/>
    </row>
    <row r="27" spans="2:10">
      <c r="B27" s="10" t="s">
        <v>17</v>
      </c>
      <c r="C27" s="11" t="s">
        <v>217</v>
      </c>
      <c r="D27" s="264"/>
      <c r="E27" s="172">
        <f>E28-E32</f>
        <v>0</v>
      </c>
      <c r="F27" s="78"/>
      <c r="G27" s="83"/>
      <c r="H27" s="78"/>
      <c r="I27" s="78"/>
      <c r="J27" s="83"/>
    </row>
    <row r="28" spans="2:10">
      <c r="B28" s="10" t="s">
        <v>18</v>
      </c>
      <c r="C28" s="11" t="s">
        <v>19</v>
      </c>
      <c r="D28" s="264"/>
      <c r="E28" s="80">
        <f>SUM(E29:E31)</f>
        <v>0</v>
      </c>
      <c r="F28" s="78"/>
      <c r="G28" s="78"/>
      <c r="H28" s="78"/>
      <c r="I28" s="78"/>
      <c r="J28" s="83"/>
    </row>
    <row r="29" spans="2:10">
      <c r="B29" s="127" t="s">
        <v>4</v>
      </c>
      <c r="C29" s="6" t="s">
        <v>20</v>
      </c>
      <c r="D29" s="265"/>
      <c r="E29" s="103"/>
      <c r="F29" s="78"/>
      <c r="G29" s="78"/>
      <c r="H29" s="78"/>
      <c r="I29" s="78"/>
      <c r="J29" s="83"/>
    </row>
    <row r="30" spans="2:10">
      <c r="B30" s="127" t="s">
        <v>6</v>
      </c>
      <c r="C30" s="6" t="s">
        <v>21</v>
      </c>
      <c r="D30" s="265"/>
      <c r="E30" s="103"/>
      <c r="F30" s="78"/>
      <c r="G30" s="78"/>
      <c r="H30" s="78"/>
      <c r="I30" s="78"/>
      <c r="J30" s="83"/>
    </row>
    <row r="31" spans="2:10">
      <c r="B31" s="127" t="s">
        <v>8</v>
      </c>
      <c r="C31" s="6" t="s">
        <v>22</v>
      </c>
      <c r="D31" s="265"/>
      <c r="E31" s="103"/>
      <c r="F31" s="78"/>
      <c r="G31" s="78"/>
      <c r="H31" s="78"/>
      <c r="I31" s="78"/>
      <c r="J31" s="83"/>
    </row>
    <row r="32" spans="2:10">
      <c r="B32" s="112" t="s">
        <v>23</v>
      </c>
      <c r="C32" s="12" t="s">
        <v>24</v>
      </c>
      <c r="D32" s="264"/>
      <c r="E32" s="80">
        <f>SUM(E33:E39)</f>
        <v>0</v>
      </c>
      <c r="F32" s="78"/>
      <c r="G32" s="83"/>
      <c r="H32" s="78"/>
      <c r="I32" s="78"/>
      <c r="J32" s="83"/>
    </row>
    <row r="33" spans="2:10">
      <c r="B33" s="127" t="s">
        <v>4</v>
      </c>
      <c r="C33" s="6" t="s">
        <v>25</v>
      </c>
      <c r="D33" s="265"/>
      <c r="E33" s="103"/>
      <c r="F33" s="78"/>
      <c r="G33" s="78"/>
      <c r="H33" s="78"/>
      <c r="I33" s="78"/>
      <c r="J33" s="83"/>
    </row>
    <row r="34" spans="2:10">
      <c r="B34" s="127" t="s">
        <v>6</v>
      </c>
      <c r="C34" s="6" t="s">
        <v>26</v>
      </c>
      <c r="D34" s="265"/>
      <c r="E34" s="103"/>
      <c r="F34" s="78"/>
      <c r="G34" s="78"/>
      <c r="H34" s="78"/>
      <c r="I34" s="78"/>
      <c r="J34" s="83"/>
    </row>
    <row r="35" spans="2:10">
      <c r="B35" s="127" t="s">
        <v>8</v>
      </c>
      <c r="C35" s="6" t="s">
        <v>27</v>
      </c>
      <c r="D35" s="265"/>
      <c r="E35" s="103"/>
      <c r="F35" s="78"/>
      <c r="G35" s="78"/>
      <c r="H35" s="78"/>
      <c r="I35" s="78"/>
      <c r="J35" s="83"/>
    </row>
    <row r="36" spans="2:10">
      <c r="B36" s="127" t="s">
        <v>9</v>
      </c>
      <c r="C36" s="6" t="s">
        <v>28</v>
      </c>
      <c r="D36" s="265"/>
      <c r="E36" s="103"/>
      <c r="F36" s="78"/>
      <c r="G36" s="78"/>
      <c r="H36" s="78"/>
      <c r="I36" s="78"/>
      <c r="J36" s="83"/>
    </row>
    <row r="37" spans="2:10" ht="25.5">
      <c r="B37" s="127" t="s">
        <v>29</v>
      </c>
      <c r="C37" s="6" t="s">
        <v>30</v>
      </c>
      <c r="D37" s="265"/>
      <c r="E37" s="103"/>
      <c r="F37" s="78"/>
      <c r="G37" s="78"/>
      <c r="H37" s="78"/>
      <c r="I37" s="78"/>
      <c r="J37" s="83"/>
    </row>
    <row r="38" spans="2:10">
      <c r="B38" s="127" t="s">
        <v>31</v>
      </c>
      <c r="C38" s="6" t="s">
        <v>32</v>
      </c>
      <c r="D38" s="265"/>
      <c r="E38" s="103"/>
      <c r="F38" s="78"/>
      <c r="G38" s="78"/>
      <c r="H38" s="78"/>
      <c r="I38" s="78"/>
      <c r="J38" s="83"/>
    </row>
    <row r="39" spans="2:10">
      <c r="B39" s="128" t="s">
        <v>33</v>
      </c>
      <c r="C39" s="13" t="s">
        <v>34</v>
      </c>
      <c r="D39" s="266"/>
      <c r="E39" s="174"/>
      <c r="F39" s="78"/>
      <c r="G39" s="78"/>
      <c r="H39" s="78"/>
      <c r="I39" s="78"/>
      <c r="J39" s="83"/>
    </row>
    <row r="40" spans="2:10" ht="13.5" thickBot="1">
      <c r="B40" s="119" t="s">
        <v>35</v>
      </c>
      <c r="C40" s="120" t="s">
        <v>36</v>
      </c>
      <c r="D40" s="267">
        <v>-54.05</v>
      </c>
      <c r="E40" s="121">
        <v>154.88</v>
      </c>
      <c r="G40" s="83"/>
    </row>
    <row r="41" spans="2:10" ht="13.5" thickBot="1">
      <c r="B41" s="122" t="s">
        <v>37</v>
      </c>
      <c r="C41" s="123" t="s">
        <v>38</v>
      </c>
      <c r="D41" s="268">
        <v>876.26</v>
      </c>
      <c r="E41" s="173">
        <f>E26+E27+E40</f>
        <v>1138.2</v>
      </c>
      <c r="F41" s="88"/>
      <c r="G41" s="83"/>
    </row>
    <row r="42" spans="2:10">
      <c r="B42" s="114"/>
      <c r="C42" s="114"/>
      <c r="D42" s="115"/>
      <c r="E42" s="115"/>
      <c r="F42" s="88"/>
      <c r="G42" s="71"/>
    </row>
    <row r="43" spans="2:10" ht="13.5">
      <c r="B43" s="338" t="s">
        <v>60</v>
      </c>
      <c r="C43" s="339"/>
      <c r="D43" s="339"/>
      <c r="E43" s="339"/>
      <c r="G43" s="78"/>
    </row>
    <row r="44" spans="2:10" ht="18" customHeight="1" thickBot="1">
      <c r="B44" s="336" t="s">
        <v>244</v>
      </c>
      <c r="C44" s="340"/>
      <c r="D44" s="340"/>
      <c r="E44" s="340"/>
      <c r="G44" s="78"/>
    </row>
    <row r="45" spans="2:10" ht="13.5" thickBot="1">
      <c r="B45" s="164"/>
      <c r="C45" s="31" t="s">
        <v>39</v>
      </c>
      <c r="D45" s="75" t="s">
        <v>264</v>
      </c>
      <c r="E45" s="30" t="s">
        <v>262</v>
      </c>
      <c r="G45" s="78"/>
    </row>
    <row r="46" spans="2:10">
      <c r="B46" s="14" t="s">
        <v>18</v>
      </c>
      <c r="C46" s="32" t="s">
        <v>218</v>
      </c>
      <c r="D46" s="124"/>
      <c r="E46" s="29"/>
      <c r="G46" s="78"/>
    </row>
    <row r="47" spans="2:10">
      <c r="B47" s="125" t="s">
        <v>4</v>
      </c>
      <c r="C47" s="16" t="s">
        <v>40</v>
      </c>
      <c r="D47" s="269">
        <v>103.94499999999999</v>
      </c>
      <c r="E47" s="175">
        <v>103.94499999999999</v>
      </c>
      <c r="G47" s="78"/>
    </row>
    <row r="48" spans="2:10">
      <c r="B48" s="146" t="s">
        <v>6</v>
      </c>
      <c r="C48" s="23" t="s">
        <v>41</v>
      </c>
      <c r="D48" s="270">
        <v>103.94499999999999</v>
      </c>
      <c r="E48" s="175">
        <v>103.94499999999999</v>
      </c>
      <c r="G48" s="78"/>
    </row>
    <row r="49" spans="2:7">
      <c r="B49" s="143" t="s">
        <v>23</v>
      </c>
      <c r="C49" s="147" t="s">
        <v>219</v>
      </c>
      <c r="D49" s="271"/>
      <c r="E49" s="175"/>
    </row>
    <row r="50" spans="2:7">
      <c r="B50" s="125" t="s">
        <v>4</v>
      </c>
      <c r="C50" s="16" t="s">
        <v>40</v>
      </c>
      <c r="D50" s="269">
        <v>8.9499999999999993</v>
      </c>
      <c r="E50" s="175">
        <v>9.4600000000000009</v>
      </c>
      <c r="G50" s="226"/>
    </row>
    <row r="51" spans="2:7">
      <c r="B51" s="125" t="s">
        <v>6</v>
      </c>
      <c r="C51" s="16" t="s">
        <v>220</v>
      </c>
      <c r="D51" s="272">
        <v>8.08</v>
      </c>
      <c r="E51" s="175">
        <v>9.4600000000000009</v>
      </c>
      <c r="G51" s="226"/>
    </row>
    <row r="52" spans="2:7">
      <c r="B52" s="125" t="s">
        <v>8</v>
      </c>
      <c r="C52" s="16" t="s">
        <v>221</v>
      </c>
      <c r="D52" s="272">
        <v>9.32</v>
      </c>
      <c r="E52" s="84">
        <v>11.11</v>
      </c>
    </row>
    <row r="53" spans="2:7" ht="12.75" customHeight="1" thickBot="1">
      <c r="B53" s="126" t="s">
        <v>9</v>
      </c>
      <c r="C53" s="18" t="s">
        <v>41</v>
      </c>
      <c r="D53" s="273">
        <v>8.43</v>
      </c>
      <c r="E53" s="176">
        <v>10.95</v>
      </c>
    </row>
    <row r="54" spans="2:7">
      <c r="B54" s="132"/>
      <c r="C54" s="133"/>
      <c r="D54" s="134"/>
      <c r="E54" s="134"/>
    </row>
    <row r="55" spans="2:7" ht="13.5">
      <c r="B55" s="338" t="s">
        <v>62</v>
      </c>
      <c r="C55" s="339"/>
      <c r="D55" s="339"/>
      <c r="E55" s="339"/>
    </row>
    <row r="56" spans="2:7" ht="16.5" customHeight="1" thickBot="1">
      <c r="B56" s="336" t="s">
        <v>222</v>
      </c>
      <c r="C56" s="340"/>
      <c r="D56" s="340"/>
      <c r="E56" s="340"/>
    </row>
    <row r="57" spans="2:7" ht="23.25" thickBot="1">
      <c r="B57" s="331" t="s">
        <v>42</v>
      </c>
      <c r="C57" s="332"/>
      <c r="D57" s="19" t="s">
        <v>245</v>
      </c>
      <c r="E57" s="20" t="s">
        <v>223</v>
      </c>
    </row>
    <row r="58" spans="2:7">
      <c r="B58" s="21" t="s">
        <v>18</v>
      </c>
      <c r="C58" s="149" t="s">
        <v>43</v>
      </c>
      <c r="D58" s="150">
        <f>D64</f>
        <v>1138.2</v>
      </c>
      <c r="E58" s="33">
        <f>D58/E21</f>
        <v>1</v>
      </c>
    </row>
    <row r="59" spans="2:7" ht="25.5">
      <c r="B59" s="146" t="s">
        <v>4</v>
      </c>
      <c r="C59" s="23" t="s">
        <v>44</v>
      </c>
      <c r="D59" s="95">
        <v>0</v>
      </c>
      <c r="E59" s="96">
        <v>0</v>
      </c>
    </row>
    <row r="60" spans="2:7" ht="25.5">
      <c r="B60" s="125" t="s">
        <v>6</v>
      </c>
      <c r="C60" s="16" t="s">
        <v>45</v>
      </c>
      <c r="D60" s="93">
        <v>0</v>
      </c>
      <c r="E60" s="94">
        <v>0</v>
      </c>
    </row>
    <row r="61" spans="2:7">
      <c r="B61" s="125" t="s">
        <v>8</v>
      </c>
      <c r="C61" s="16" t="s">
        <v>46</v>
      </c>
      <c r="D61" s="93">
        <v>0</v>
      </c>
      <c r="E61" s="94">
        <v>0</v>
      </c>
    </row>
    <row r="62" spans="2:7">
      <c r="B62" s="125" t="s">
        <v>9</v>
      </c>
      <c r="C62" s="16" t="s">
        <v>47</v>
      </c>
      <c r="D62" s="93">
        <v>0</v>
      </c>
      <c r="E62" s="94">
        <v>0</v>
      </c>
    </row>
    <row r="63" spans="2:7">
      <c r="B63" s="125" t="s">
        <v>29</v>
      </c>
      <c r="C63" s="16" t="s">
        <v>48</v>
      </c>
      <c r="D63" s="93">
        <v>0</v>
      </c>
      <c r="E63" s="94">
        <v>0</v>
      </c>
    </row>
    <row r="64" spans="2:7">
      <c r="B64" s="146" t="s">
        <v>31</v>
      </c>
      <c r="C64" s="23" t="s">
        <v>49</v>
      </c>
      <c r="D64" s="95">
        <f>E21</f>
        <v>1138.2</v>
      </c>
      <c r="E64" s="96">
        <f>E58</f>
        <v>1</v>
      </c>
    </row>
    <row r="65" spans="2:5">
      <c r="B65" s="146" t="s">
        <v>33</v>
      </c>
      <c r="C65" s="23" t="s">
        <v>224</v>
      </c>
      <c r="D65" s="95">
        <v>0</v>
      </c>
      <c r="E65" s="96">
        <v>0</v>
      </c>
    </row>
    <row r="66" spans="2:5">
      <c r="B66" s="146" t="s">
        <v>50</v>
      </c>
      <c r="C66" s="23" t="s">
        <v>51</v>
      </c>
      <c r="D66" s="95">
        <v>0</v>
      </c>
      <c r="E66" s="96">
        <v>0</v>
      </c>
    </row>
    <row r="67" spans="2:5">
      <c r="B67" s="125" t="s">
        <v>52</v>
      </c>
      <c r="C67" s="16" t="s">
        <v>53</v>
      </c>
      <c r="D67" s="93">
        <v>0</v>
      </c>
      <c r="E67" s="94">
        <v>0</v>
      </c>
    </row>
    <row r="68" spans="2:5">
      <c r="B68" s="125" t="s">
        <v>54</v>
      </c>
      <c r="C68" s="16" t="s">
        <v>55</v>
      </c>
      <c r="D68" s="93">
        <v>0</v>
      </c>
      <c r="E68" s="94">
        <v>0</v>
      </c>
    </row>
    <row r="69" spans="2:5">
      <c r="B69" s="125" t="s">
        <v>56</v>
      </c>
      <c r="C69" s="16" t="s">
        <v>57</v>
      </c>
      <c r="D69" s="93">
        <v>0</v>
      </c>
      <c r="E69" s="94">
        <v>0</v>
      </c>
    </row>
    <row r="70" spans="2:5">
      <c r="B70" s="153" t="s">
        <v>58</v>
      </c>
      <c r="C70" s="136" t="s">
        <v>59</v>
      </c>
      <c r="D70" s="137">
        <v>0</v>
      </c>
      <c r="E70" s="138">
        <v>0</v>
      </c>
    </row>
    <row r="71" spans="2:5">
      <c r="B71" s="154" t="s">
        <v>23</v>
      </c>
      <c r="C71" s="144" t="s">
        <v>61</v>
      </c>
      <c r="D71" s="145">
        <v>0</v>
      </c>
      <c r="E71" s="70">
        <v>0</v>
      </c>
    </row>
    <row r="72" spans="2:5">
      <c r="B72" s="155" t="s">
        <v>60</v>
      </c>
      <c r="C72" s="140" t="s">
        <v>63</v>
      </c>
      <c r="D72" s="141">
        <f>E14</f>
        <v>0</v>
      </c>
      <c r="E72" s="142">
        <v>0</v>
      </c>
    </row>
    <row r="73" spans="2:5">
      <c r="B73" s="156" t="s">
        <v>62</v>
      </c>
      <c r="C73" s="25" t="s">
        <v>65</v>
      </c>
      <c r="D73" s="26">
        <v>0</v>
      </c>
      <c r="E73" s="27">
        <v>0</v>
      </c>
    </row>
    <row r="74" spans="2:5">
      <c r="B74" s="154" t="s">
        <v>64</v>
      </c>
      <c r="C74" s="144" t="s">
        <v>66</v>
      </c>
      <c r="D74" s="145">
        <f>D58</f>
        <v>1138.2</v>
      </c>
      <c r="E74" s="70">
        <f>E58+E72-E73</f>
        <v>1</v>
      </c>
    </row>
    <row r="75" spans="2:5">
      <c r="B75" s="125" t="s">
        <v>4</v>
      </c>
      <c r="C75" s="16" t="s">
        <v>67</v>
      </c>
      <c r="D75" s="93">
        <f>D74</f>
        <v>1138.2</v>
      </c>
      <c r="E75" s="94">
        <f>E74</f>
        <v>1</v>
      </c>
    </row>
    <row r="76" spans="2:5">
      <c r="B76" s="125" t="s">
        <v>6</v>
      </c>
      <c r="C76" s="16" t="s">
        <v>225</v>
      </c>
      <c r="D76" s="93">
        <v>0</v>
      </c>
      <c r="E76" s="94">
        <v>0</v>
      </c>
    </row>
    <row r="77" spans="2:5" ht="13.5" thickBot="1">
      <c r="B77" s="126" t="s">
        <v>8</v>
      </c>
      <c r="C77" s="18" t="s">
        <v>226</v>
      </c>
      <c r="D77" s="97">
        <v>0</v>
      </c>
      <c r="E77" s="98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ageMargins left="0.7" right="0.7" top="0.75" bottom="0.75" header="0.3" footer="0.3"/>
  <pageSetup paperSize="9" orientation="portrait" r:id="rId1"/>
</worksheet>
</file>

<file path=xl/worksheets/sheet117.xml><?xml version="1.0" encoding="utf-8"?>
<worksheet xmlns="http://schemas.openxmlformats.org/spreadsheetml/2006/main" xmlns:r="http://schemas.openxmlformats.org/officeDocument/2006/relationships">
  <sheetPr codeName="Arkusz117"/>
  <dimension ref="A1:L81"/>
  <sheetViews>
    <sheetView zoomScale="80" zoomScaleNormal="80" workbookViewId="0">
      <selection activeCell="K2" sqref="K2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99" customWidth="1"/>
    <col min="6" max="6" width="7.42578125" customWidth="1"/>
    <col min="7" max="7" width="17.28515625" customWidth="1"/>
    <col min="8" max="8" width="19" customWidth="1"/>
    <col min="9" max="9" width="13.28515625" customWidth="1"/>
    <col min="10" max="10" width="13.5703125" customWidth="1"/>
  </cols>
  <sheetData>
    <row r="1" spans="2:12">
      <c r="B1" s="1"/>
      <c r="C1" s="1"/>
      <c r="D1" s="2"/>
      <c r="E1" s="2"/>
    </row>
    <row r="2" spans="2:12" ht="15.75">
      <c r="B2" s="333" t="s">
        <v>0</v>
      </c>
      <c r="C2" s="333"/>
      <c r="D2" s="333"/>
      <c r="E2" s="333"/>
      <c r="H2" s="188"/>
      <c r="I2" s="188"/>
      <c r="J2" s="190"/>
      <c r="L2" s="78"/>
    </row>
    <row r="3" spans="2:12" ht="15.75">
      <c r="B3" s="333" t="s">
        <v>263</v>
      </c>
      <c r="C3" s="333"/>
      <c r="D3" s="333"/>
      <c r="E3" s="333"/>
      <c r="H3" s="188"/>
      <c r="I3" s="188"/>
      <c r="J3" s="190"/>
    </row>
    <row r="4" spans="2:12" ht="15">
      <c r="B4" s="165"/>
      <c r="C4" s="165"/>
      <c r="D4" s="165"/>
      <c r="E4" s="165"/>
      <c r="H4" s="187"/>
      <c r="I4" s="187"/>
      <c r="J4" s="190"/>
    </row>
    <row r="5" spans="2:12" ht="21" customHeight="1">
      <c r="B5" s="334" t="s">
        <v>1</v>
      </c>
      <c r="C5" s="334"/>
      <c r="D5" s="334"/>
      <c r="E5" s="334"/>
    </row>
    <row r="6" spans="2:12" ht="14.25">
      <c r="B6" s="335" t="s">
        <v>180</v>
      </c>
      <c r="C6" s="335"/>
      <c r="D6" s="335"/>
      <c r="E6" s="335"/>
    </row>
    <row r="7" spans="2:12" ht="14.25">
      <c r="B7" s="163"/>
      <c r="C7" s="163"/>
      <c r="D7" s="163"/>
      <c r="E7" s="163"/>
    </row>
    <row r="8" spans="2:12" ht="13.5">
      <c r="B8" s="337" t="s">
        <v>18</v>
      </c>
      <c r="C8" s="339"/>
      <c r="D8" s="339"/>
      <c r="E8" s="339"/>
    </row>
    <row r="9" spans="2:12" ht="16.5" thickBot="1">
      <c r="B9" s="336" t="s">
        <v>209</v>
      </c>
      <c r="C9" s="336"/>
      <c r="D9" s="336"/>
      <c r="E9" s="336"/>
    </row>
    <row r="10" spans="2:12" ht="13.5" thickBot="1">
      <c r="B10" s="164"/>
      <c r="C10" s="87" t="s">
        <v>2</v>
      </c>
      <c r="D10" s="75" t="s">
        <v>246</v>
      </c>
      <c r="E10" s="30" t="s">
        <v>262</v>
      </c>
    </row>
    <row r="11" spans="2:12">
      <c r="B11" s="110" t="s">
        <v>3</v>
      </c>
      <c r="C11" s="151" t="s">
        <v>215</v>
      </c>
      <c r="D11" s="74">
        <v>41653.760000000002</v>
      </c>
      <c r="E11" s="9">
        <f>E12</f>
        <v>8.3699999999999992</v>
      </c>
    </row>
    <row r="12" spans="2:12">
      <c r="B12" s="129" t="s">
        <v>4</v>
      </c>
      <c r="C12" s="6" t="s">
        <v>5</v>
      </c>
      <c r="D12" s="89">
        <v>41653.760000000002</v>
      </c>
      <c r="E12" s="100">
        <v>8.3699999999999992</v>
      </c>
    </row>
    <row r="13" spans="2:12">
      <c r="B13" s="129" t="s">
        <v>6</v>
      </c>
      <c r="C13" s="72" t="s">
        <v>7</v>
      </c>
      <c r="D13" s="89"/>
      <c r="E13" s="100"/>
    </row>
    <row r="14" spans="2:12">
      <c r="B14" s="129" t="s">
        <v>8</v>
      </c>
      <c r="C14" s="72" t="s">
        <v>10</v>
      </c>
      <c r="D14" s="89"/>
      <c r="E14" s="100"/>
      <c r="G14" s="71"/>
    </row>
    <row r="15" spans="2:12">
      <c r="B15" s="129" t="s">
        <v>212</v>
      </c>
      <c r="C15" s="72" t="s">
        <v>11</v>
      </c>
      <c r="D15" s="89"/>
      <c r="E15" s="100"/>
    </row>
    <row r="16" spans="2:12">
      <c r="B16" s="130" t="s">
        <v>213</v>
      </c>
      <c r="C16" s="111" t="s">
        <v>12</v>
      </c>
      <c r="D16" s="90"/>
      <c r="E16" s="101"/>
    </row>
    <row r="17" spans="2:10">
      <c r="B17" s="10" t="s">
        <v>13</v>
      </c>
      <c r="C17" s="12" t="s">
        <v>65</v>
      </c>
      <c r="D17" s="152"/>
      <c r="E17" s="113"/>
    </row>
    <row r="18" spans="2:10">
      <c r="B18" s="129" t="s">
        <v>4</v>
      </c>
      <c r="C18" s="6" t="s">
        <v>11</v>
      </c>
      <c r="D18" s="89"/>
      <c r="E18" s="101"/>
    </row>
    <row r="19" spans="2:10" ht="13.5" customHeight="1">
      <c r="B19" s="129" t="s">
        <v>6</v>
      </c>
      <c r="C19" s="72" t="s">
        <v>214</v>
      </c>
      <c r="D19" s="89"/>
      <c r="E19" s="100"/>
    </row>
    <row r="20" spans="2:10" ht="13.5" thickBot="1">
      <c r="B20" s="131" t="s">
        <v>8</v>
      </c>
      <c r="C20" s="73" t="s">
        <v>14</v>
      </c>
      <c r="D20" s="91"/>
      <c r="E20" s="102"/>
    </row>
    <row r="21" spans="2:10" ht="13.5" thickBot="1">
      <c r="B21" s="343" t="s">
        <v>216</v>
      </c>
      <c r="C21" s="344"/>
      <c r="D21" s="92">
        <f>D11</f>
        <v>41653.760000000002</v>
      </c>
      <c r="E21" s="173">
        <f>E11</f>
        <v>8.3699999999999992</v>
      </c>
      <c r="F21" s="88"/>
      <c r="G21" s="88"/>
      <c r="H21" s="197"/>
      <c r="J21" s="71"/>
    </row>
    <row r="22" spans="2:10">
      <c r="B22" s="3"/>
      <c r="C22" s="7"/>
      <c r="D22" s="8"/>
      <c r="E22" s="8"/>
      <c r="G22" s="78"/>
    </row>
    <row r="23" spans="2:10" ht="13.5">
      <c r="B23" s="337" t="s">
        <v>210</v>
      </c>
      <c r="C23" s="345"/>
      <c r="D23" s="345"/>
      <c r="E23" s="345"/>
      <c r="G23" s="78"/>
    </row>
    <row r="24" spans="2:10" ht="15.75" customHeight="1" thickBot="1">
      <c r="B24" s="336" t="s">
        <v>211</v>
      </c>
      <c r="C24" s="346"/>
      <c r="D24" s="346"/>
      <c r="E24" s="346"/>
    </row>
    <row r="25" spans="2:10" ht="13.5" thickBot="1">
      <c r="B25" s="164"/>
      <c r="C25" s="5" t="s">
        <v>2</v>
      </c>
      <c r="D25" s="75" t="s">
        <v>264</v>
      </c>
      <c r="E25" s="30" t="s">
        <v>262</v>
      </c>
    </row>
    <row r="26" spans="2:10">
      <c r="B26" s="116" t="s">
        <v>15</v>
      </c>
      <c r="C26" s="117" t="s">
        <v>16</v>
      </c>
      <c r="D26" s="263">
        <v>48103</v>
      </c>
      <c r="E26" s="118">
        <f>D21</f>
        <v>41653.760000000002</v>
      </c>
      <c r="G26" s="83"/>
    </row>
    <row r="27" spans="2:10">
      <c r="B27" s="10" t="s">
        <v>17</v>
      </c>
      <c r="C27" s="11" t="s">
        <v>217</v>
      </c>
      <c r="D27" s="264">
        <v>-47449.99</v>
      </c>
      <c r="E27" s="172">
        <f>E28-E32</f>
        <v>-41768.97</v>
      </c>
      <c r="F27" s="78"/>
      <c r="G27" s="83"/>
      <c r="H27" s="78"/>
      <c r="I27" s="78"/>
      <c r="J27" s="83"/>
    </row>
    <row r="28" spans="2:10">
      <c r="B28" s="10" t="s">
        <v>18</v>
      </c>
      <c r="C28" s="11" t="s">
        <v>19</v>
      </c>
      <c r="D28" s="264"/>
      <c r="E28" s="80">
        <f>SUM(E29:E31)</f>
        <v>0</v>
      </c>
      <c r="F28" s="78"/>
      <c r="G28" s="78"/>
      <c r="H28" s="78"/>
      <c r="I28" s="78"/>
      <c r="J28" s="83"/>
    </row>
    <row r="29" spans="2:10">
      <c r="B29" s="127" t="s">
        <v>4</v>
      </c>
      <c r="C29" s="6" t="s">
        <v>20</v>
      </c>
      <c r="D29" s="265"/>
      <c r="E29" s="103"/>
      <c r="F29" s="78"/>
      <c r="G29" s="78"/>
      <c r="H29" s="78"/>
      <c r="I29" s="78"/>
      <c r="J29" s="83"/>
    </row>
    <row r="30" spans="2:10">
      <c r="B30" s="127" t="s">
        <v>6</v>
      </c>
      <c r="C30" s="6" t="s">
        <v>21</v>
      </c>
      <c r="D30" s="265"/>
      <c r="E30" s="103"/>
      <c r="F30" s="78"/>
      <c r="G30" s="78"/>
      <c r="H30" s="78"/>
      <c r="I30" s="78"/>
      <c r="J30" s="83"/>
    </row>
    <row r="31" spans="2:10">
      <c r="B31" s="127" t="s">
        <v>8</v>
      </c>
      <c r="C31" s="6" t="s">
        <v>22</v>
      </c>
      <c r="D31" s="265"/>
      <c r="E31" s="103"/>
      <c r="F31" s="78"/>
      <c r="G31" s="78"/>
      <c r="H31" s="78"/>
      <c r="I31" s="78"/>
      <c r="J31" s="83"/>
    </row>
    <row r="32" spans="2:10">
      <c r="B32" s="112" t="s">
        <v>23</v>
      </c>
      <c r="C32" s="12" t="s">
        <v>24</v>
      </c>
      <c r="D32" s="264">
        <v>47449.99</v>
      </c>
      <c r="E32" s="80">
        <f>SUM(E33:E39)</f>
        <v>41768.97</v>
      </c>
      <c r="F32" s="78"/>
      <c r="G32" s="83"/>
      <c r="H32" s="78"/>
      <c r="I32" s="78"/>
      <c r="J32" s="83"/>
    </row>
    <row r="33" spans="2:10">
      <c r="B33" s="127" t="s">
        <v>4</v>
      </c>
      <c r="C33" s="6" t="s">
        <v>25</v>
      </c>
      <c r="D33" s="265"/>
      <c r="E33" s="103"/>
      <c r="F33" s="78"/>
      <c r="G33" s="78"/>
      <c r="H33" s="78"/>
      <c r="I33" s="78"/>
      <c r="J33" s="83"/>
    </row>
    <row r="34" spans="2:10">
      <c r="B34" s="127" t="s">
        <v>6</v>
      </c>
      <c r="C34" s="6" t="s">
        <v>26</v>
      </c>
      <c r="D34" s="265"/>
      <c r="E34" s="103"/>
      <c r="F34" s="78"/>
      <c r="G34" s="78"/>
      <c r="H34" s="78"/>
      <c r="I34" s="78"/>
      <c r="J34" s="83"/>
    </row>
    <row r="35" spans="2:10">
      <c r="B35" s="127" t="s">
        <v>8</v>
      </c>
      <c r="C35" s="6" t="s">
        <v>27</v>
      </c>
      <c r="D35" s="265"/>
      <c r="E35" s="103">
        <v>21.25</v>
      </c>
      <c r="F35" s="78"/>
      <c r="G35" s="78"/>
      <c r="H35" s="78"/>
      <c r="I35" s="78"/>
      <c r="J35" s="83"/>
    </row>
    <row r="36" spans="2:10">
      <c r="B36" s="127" t="s">
        <v>9</v>
      </c>
      <c r="C36" s="6" t="s">
        <v>28</v>
      </c>
      <c r="D36" s="265"/>
      <c r="E36" s="103"/>
      <c r="F36" s="78"/>
      <c r="G36" s="78"/>
      <c r="H36" s="78"/>
      <c r="I36" s="78"/>
      <c r="J36" s="83"/>
    </row>
    <row r="37" spans="2:10" ht="25.5">
      <c r="B37" s="127" t="s">
        <v>29</v>
      </c>
      <c r="C37" s="6" t="s">
        <v>30</v>
      </c>
      <c r="D37" s="265">
        <v>71.23</v>
      </c>
      <c r="E37" s="103">
        <v>121.41</v>
      </c>
      <c r="F37" s="78"/>
      <c r="G37" s="78"/>
      <c r="H37" s="78"/>
      <c r="I37" s="78"/>
      <c r="J37" s="83"/>
    </row>
    <row r="38" spans="2:10">
      <c r="B38" s="127" t="s">
        <v>31</v>
      </c>
      <c r="C38" s="6" t="s">
        <v>32</v>
      </c>
      <c r="D38" s="265"/>
      <c r="E38" s="103"/>
      <c r="F38" s="78"/>
      <c r="G38" s="78"/>
      <c r="H38" s="78"/>
      <c r="I38" s="78"/>
      <c r="J38" s="83"/>
    </row>
    <row r="39" spans="2:10">
      <c r="B39" s="128" t="s">
        <v>33</v>
      </c>
      <c r="C39" s="13" t="s">
        <v>34</v>
      </c>
      <c r="D39" s="266">
        <v>47378.759999999995</v>
      </c>
      <c r="E39" s="174">
        <v>41626.31</v>
      </c>
      <c r="F39" s="78"/>
      <c r="G39" s="78"/>
      <c r="H39" s="78"/>
      <c r="I39" s="78"/>
      <c r="J39" s="83"/>
    </row>
    <row r="40" spans="2:10" ht="13.5" thickBot="1">
      <c r="B40" s="119" t="s">
        <v>35</v>
      </c>
      <c r="C40" s="120" t="s">
        <v>36</v>
      </c>
      <c r="D40" s="267">
        <v>-653.01</v>
      </c>
      <c r="E40" s="121">
        <v>123.58</v>
      </c>
      <c r="G40" s="83"/>
    </row>
    <row r="41" spans="2:10" ht="13.5" thickBot="1">
      <c r="B41" s="122" t="s">
        <v>37</v>
      </c>
      <c r="C41" s="123" t="s">
        <v>38</v>
      </c>
      <c r="D41" s="268">
        <v>0</v>
      </c>
      <c r="E41" s="173">
        <f>E26+E27+E40</f>
        <v>8.3700000000008714</v>
      </c>
      <c r="F41" s="88"/>
      <c r="G41" s="83"/>
    </row>
    <row r="42" spans="2:10">
      <c r="B42" s="114"/>
      <c r="C42" s="114"/>
      <c r="D42" s="115"/>
      <c r="E42" s="115"/>
      <c r="F42" s="88"/>
      <c r="G42" s="71"/>
    </row>
    <row r="43" spans="2:10" ht="13.5">
      <c r="B43" s="338" t="s">
        <v>60</v>
      </c>
      <c r="C43" s="339"/>
      <c r="D43" s="339"/>
      <c r="E43" s="339"/>
      <c r="G43" s="78"/>
    </row>
    <row r="44" spans="2:10" ht="18" customHeight="1" thickBot="1">
      <c r="B44" s="336" t="s">
        <v>244</v>
      </c>
      <c r="C44" s="340"/>
      <c r="D44" s="340"/>
      <c r="E44" s="340"/>
      <c r="G44" s="78"/>
    </row>
    <row r="45" spans="2:10" ht="13.5" thickBot="1">
      <c r="B45" s="164"/>
      <c r="C45" s="31" t="s">
        <v>39</v>
      </c>
      <c r="D45" s="75" t="s">
        <v>264</v>
      </c>
      <c r="E45" s="30" t="s">
        <v>262</v>
      </c>
      <c r="G45" s="78"/>
    </row>
    <row r="46" spans="2:10">
      <c r="B46" s="14" t="s">
        <v>18</v>
      </c>
      <c r="C46" s="32" t="s">
        <v>218</v>
      </c>
      <c r="D46" s="124"/>
      <c r="E46" s="29"/>
      <c r="G46" s="78"/>
    </row>
    <row r="47" spans="2:10">
      <c r="B47" s="125" t="s">
        <v>4</v>
      </c>
      <c r="C47" s="16" t="s">
        <v>40</v>
      </c>
      <c r="D47" s="269">
        <v>469.71</v>
      </c>
      <c r="E47" s="175">
        <v>359.95299999999997</v>
      </c>
      <c r="G47" s="78"/>
    </row>
    <row r="48" spans="2:10">
      <c r="B48" s="146" t="s">
        <v>6</v>
      </c>
      <c r="C48" s="23" t="s">
        <v>41</v>
      </c>
      <c r="D48" s="270"/>
      <c r="E48" s="175">
        <v>7.6999999999999999E-2</v>
      </c>
      <c r="G48" s="78"/>
    </row>
    <row r="49" spans="2:7">
      <c r="B49" s="143" t="s">
        <v>23</v>
      </c>
      <c r="C49" s="147" t="s">
        <v>219</v>
      </c>
      <c r="D49" s="271"/>
      <c r="E49" s="175"/>
    </row>
    <row r="50" spans="2:7">
      <c r="B50" s="125" t="s">
        <v>4</v>
      </c>
      <c r="C50" s="16" t="s">
        <v>40</v>
      </c>
      <c r="D50" s="269">
        <v>102.41</v>
      </c>
      <c r="E50" s="175">
        <v>115.72</v>
      </c>
      <c r="G50" s="226"/>
    </row>
    <row r="51" spans="2:7">
      <c r="B51" s="125" t="s">
        <v>6</v>
      </c>
      <c r="C51" s="16" t="s">
        <v>220</v>
      </c>
      <c r="D51" s="272">
        <v>91.74</v>
      </c>
      <c r="E51" s="84">
        <v>107.9</v>
      </c>
      <c r="G51" s="226"/>
    </row>
    <row r="52" spans="2:7">
      <c r="B52" s="125" t="s">
        <v>8</v>
      </c>
      <c r="C52" s="16" t="s">
        <v>221</v>
      </c>
      <c r="D52" s="272">
        <v>103.77</v>
      </c>
      <c r="E52" s="84">
        <v>120.05</v>
      </c>
    </row>
    <row r="53" spans="2:7" ht="13.5" customHeight="1" thickBot="1">
      <c r="B53" s="126" t="s">
        <v>9</v>
      </c>
      <c r="C53" s="18" t="s">
        <v>41</v>
      </c>
      <c r="D53" s="273"/>
      <c r="E53" s="176">
        <v>108.69</v>
      </c>
    </row>
    <row r="54" spans="2:7">
      <c r="B54" s="132"/>
      <c r="C54" s="133"/>
      <c r="D54" s="134"/>
      <c r="E54" s="134"/>
    </row>
    <row r="55" spans="2:7" ht="13.5">
      <c r="B55" s="338" t="s">
        <v>62</v>
      </c>
      <c r="C55" s="339"/>
      <c r="D55" s="339"/>
      <c r="E55" s="339"/>
    </row>
    <row r="56" spans="2:7" ht="15.75" customHeight="1" thickBot="1">
      <c r="B56" s="336" t="s">
        <v>222</v>
      </c>
      <c r="C56" s="340"/>
      <c r="D56" s="340"/>
      <c r="E56" s="340"/>
    </row>
    <row r="57" spans="2:7" ht="23.25" thickBot="1">
      <c r="B57" s="331" t="s">
        <v>42</v>
      </c>
      <c r="C57" s="332"/>
      <c r="D57" s="19" t="s">
        <v>245</v>
      </c>
      <c r="E57" s="20" t="s">
        <v>223</v>
      </c>
    </row>
    <row r="58" spans="2:7">
      <c r="B58" s="21" t="s">
        <v>18</v>
      </c>
      <c r="C58" s="149" t="s">
        <v>43</v>
      </c>
      <c r="D58" s="150">
        <f>D64</f>
        <v>8.3699999999999992</v>
      </c>
      <c r="E58" s="33">
        <v>0</v>
      </c>
    </row>
    <row r="59" spans="2:7" ht="25.5">
      <c r="B59" s="146" t="s">
        <v>4</v>
      </c>
      <c r="C59" s="23" t="s">
        <v>44</v>
      </c>
      <c r="D59" s="95">
        <v>0</v>
      </c>
      <c r="E59" s="96">
        <v>0</v>
      </c>
    </row>
    <row r="60" spans="2:7" ht="25.5">
      <c r="B60" s="125" t="s">
        <v>6</v>
      </c>
      <c r="C60" s="16" t="s">
        <v>45</v>
      </c>
      <c r="D60" s="93">
        <v>0</v>
      </c>
      <c r="E60" s="94">
        <v>0</v>
      </c>
    </row>
    <row r="61" spans="2:7">
      <c r="B61" s="125" t="s">
        <v>8</v>
      </c>
      <c r="C61" s="16" t="s">
        <v>46</v>
      </c>
      <c r="D61" s="93">
        <v>0</v>
      </c>
      <c r="E61" s="94">
        <v>0</v>
      </c>
    </row>
    <row r="62" spans="2:7">
      <c r="B62" s="125" t="s">
        <v>9</v>
      </c>
      <c r="C62" s="16" t="s">
        <v>47</v>
      </c>
      <c r="D62" s="93">
        <v>0</v>
      </c>
      <c r="E62" s="94">
        <v>0</v>
      </c>
    </row>
    <row r="63" spans="2:7">
      <c r="B63" s="125" t="s">
        <v>29</v>
      </c>
      <c r="C63" s="16" t="s">
        <v>48</v>
      </c>
      <c r="D63" s="93">
        <v>0</v>
      </c>
      <c r="E63" s="94">
        <v>0</v>
      </c>
    </row>
    <row r="64" spans="2:7">
      <c r="B64" s="146" t="s">
        <v>31</v>
      </c>
      <c r="C64" s="23" t="s">
        <v>49</v>
      </c>
      <c r="D64" s="95">
        <f>E21</f>
        <v>8.3699999999999992</v>
      </c>
      <c r="E64" s="96">
        <v>0</v>
      </c>
    </row>
    <row r="65" spans="2:5">
      <c r="B65" s="146" t="s">
        <v>33</v>
      </c>
      <c r="C65" s="23" t="s">
        <v>224</v>
      </c>
      <c r="D65" s="95">
        <v>0</v>
      </c>
      <c r="E65" s="96">
        <v>0</v>
      </c>
    </row>
    <row r="66" spans="2:5">
      <c r="B66" s="146" t="s">
        <v>50</v>
      </c>
      <c r="C66" s="23" t="s">
        <v>51</v>
      </c>
      <c r="D66" s="95">
        <v>0</v>
      </c>
      <c r="E66" s="96">
        <v>0</v>
      </c>
    </row>
    <row r="67" spans="2:5">
      <c r="B67" s="125" t="s">
        <v>52</v>
      </c>
      <c r="C67" s="16" t="s">
        <v>53</v>
      </c>
      <c r="D67" s="93">
        <v>0</v>
      </c>
      <c r="E67" s="94">
        <v>0</v>
      </c>
    </row>
    <row r="68" spans="2:5">
      <c r="B68" s="125" t="s">
        <v>54</v>
      </c>
      <c r="C68" s="16" t="s">
        <v>55</v>
      </c>
      <c r="D68" s="93">
        <v>0</v>
      </c>
      <c r="E68" s="94">
        <v>0</v>
      </c>
    </row>
    <row r="69" spans="2:5">
      <c r="B69" s="125" t="s">
        <v>56</v>
      </c>
      <c r="C69" s="16" t="s">
        <v>57</v>
      </c>
      <c r="D69" s="93">
        <v>0</v>
      </c>
      <c r="E69" s="94">
        <v>0</v>
      </c>
    </row>
    <row r="70" spans="2:5">
      <c r="B70" s="153" t="s">
        <v>58</v>
      </c>
      <c r="C70" s="136" t="s">
        <v>59</v>
      </c>
      <c r="D70" s="137">
        <v>0</v>
      </c>
      <c r="E70" s="138">
        <v>0</v>
      </c>
    </row>
    <row r="71" spans="2:5">
      <c r="B71" s="154" t="s">
        <v>23</v>
      </c>
      <c r="C71" s="144" t="s">
        <v>61</v>
      </c>
      <c r="D71" s="145">
        <v>0</v>
      </c>
      <c r="E71" s="70">
        <v>0</v>
      </c>
    </row>
    <row r="72" spans="2:5">
      <c r="B72" s="155" t="s">
        <v>60</v>
      </c>
      <c r="C72" s="140" t="s">
        <v>63</v>
      </c>
      <c r="D72" s="141">
        <f>E14</f>
        <v>0</v>
      </c>
      <c r="E72" s="142">
        <v>0</v>
      </c>
    </row>
    <row r="73" spans="2:5">
      <c r="B73" s="156" t="s">
        <v>62</v>
      </c>
      <c r="C73" s="25" t="s">
        <v>65</v>
      </c>
      <c r="D73" s="26">
        <v>0</v>
      </c>
      <c r="E73" s="27">
        <v>0</v>
      </c>
    </row>
    <row r="74" spans="2:5">
      <c r="B74" s="154" t="s">
        <v>64</v>
      </c>
      <c r="C74" s="144" t="s">
        <v>66</v>
      </c>
      <c r="D74" s="145">
        <f>D58</f>
        <v>8.3699999999999992</v>
      </c>
      <c r="E74" s="70">
        <v>0</v>
      </c>
    </row>
    <row r="75" spans="2:5">
      <c r="B75" s="125" t="s">
        <v>4</v>
      </c>
      <c r="C75" s="16" t="s">
        <v>67</v>
      </c>
      <c r="D75" s="93">
        <f>D74</f>
        <v>8.3699999999999992</v>
      </c>
      <c r="E75" s="94">
        <f>E74</f>
        <v>0</v>
      </c>
    </row>
    <row r="76" spans="2:5">
      <c r="B76" s="125" t="s">
        <v>6</v>
      </c>
      <c r="C76" s="16" t="s">
        <v>225</v>
      </c>
      <c r="D76" s="93">
        <v>0</v>
      </c>
      <c r="E76" s="94">
        <v>0</v>
      </c>
    </row>
    <row r="77" spans="2:5" ht="13.5" thickBot="1">
      <c r="B77" s="126" t="s">
        <v>8</v>
      </c>
      <c r="C77" s="18" t="s">
        <v>226</v>
      </c>
      <c r="D77" s="97">
        <v>0</v>
      </c>
      <c r="E77" s="98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ageMargins left="0.7" right="0.7" top="0.75" bottom="0.75" header="0.3" footer="0.3"/>
</worksheet>
</file>

<file path=xl/worksheets/sheet118.xml><?xml version="1.0" encoding="utf-8"?>
<worksheet xmlns="http://schemas.openxmlformats.org/spreadsheetml/2006/main" xmlns:r="http://schemas.openxmlformats.org/officeDocument/2006/relationships">
  <sheetPr codeName="Arkusz118"/>
  <dimension ref="A1:L81"/>
  <sheetViews>
    <sheetView zoomScale="80" zoomScaleNormal="80" workbookViewId="0">
      <selection activeCell="K2" sqref="K2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99" customWidth="1"/>
    <col min="6" max="6" width="7.42578125" customWidth="1"/>
    <col min="7" max="7" width="17.28515625" customWidth="1"/>
    <col min="8" max="8" width="19" customWidth="1"/>
    <col min="9" max="9" width="13.28515625" customWidth="1"/>
    <col min="10" max="10" width="13.5703125" customWidth="1"/>
  </cols>
  <sheetData>
    <row r="1" spans="2:12">
      <c r="B1" s="1"/>
      <c r="C1" s="1"/>
      <c r="D1" s="2"/>
      <c r="E1" s="2"/>
    </row>
    <row r="2" spans="2:12" ht="15.75">
      <c r="B2" s="333" t="s">
        <v>0</v>
      </c>
      <c r="C2" s="333"/>
      <c r="D2" s="333"/>
      <c r="E2" s="333"/>
      <c r="H2" s="188"/>
      <c r="I2" s="188"/>
      <c r="J2" s="190"/>
      <c r="L2" s="78"/>
    </row>
    <row r="3" spans="2:12" ht="15.75">
      <c r="B3" s="333" t="s">
        <v>263</v>
      </c>
      <c r="C3" s="333"/>
      <c r="D3" s="333"/>
      <c r="E3" s="333"/>
      <c r="H3" s="188"/>
      <c r="I3" s="188"/>
      <c r="J3" s="190"/>
    </row>
    <row r="4" spans="2:12" ht="15">
      <c r="B4" s="165"/>
      <c r="C4" s="165"/>
      <c r="D4" s="165"/>
      <c r="E4" s="165"/>
      <c r="H4" s="187"/>
      <c r="I4" s="187"/>
      <c r="J4" s="190"/>
    </row>
    <row r="5" spans="2:12" ht="21" customHeight="1">
      <c r="B5" s="334" t="s">
        <v>1</v>
      </c>
      <c r="C5" s="334"/>
      <c r="D5" s="334"/>
      <c r="E5" s="334"/>
    </row>
    <row r="6" spans="2:12" ht="14.25">
      <c r="B6" s="335" t="s">
        <v>181</v>
      </c>
      <c r="C6" s="335"/>
      <c r="D6" s="335"/>
      <c r="E6" s="335"/>
    </row>
    <row r="7" spans="2:12" ht="14.25">
      <c r="B7" s="163"/>
      <c r="C7" s="163"/>
      <c r="D7" s="163"/>
      <c r="E7" s="163"/>
    </row>
    <row r="8" spans="2:12" ht="13.5">
      <c r="B8" s="337" t="s">
        <v>18</v>
      </c>
      <c r="C8" s="339"/>
      <c r="D8" s="339"/>
      <c r="E8" s="339"/>
    </row>
    <row r="9" spans="2:12" ht="16.5" thickBot="1">
      <c r="B9" s="336" t="s">
        <v>209</v>
      </c>
      <c r="C9" s="336"/>
      <c r="D9" s="336"/>
      <c r="E9" s="336"/>
    </row>
    <row r="10" spans="2:12" ht="13.5" thickBot="1">
      <c r="B10" s="164"/>
      <c r="C10" s="87" t="s">
        <v>2</v>
      </c>
      <c r="D10" s="75" t="s">
        <v>246</v>
      </c>
      <c r="E10" s="30" t="s">
        <v>262</v>
      </c>
    </row>
    <row r="11" spans="2:12">
      <c r="B11" s="110" t="s">
        <v>3</v>
      </c>
      <c r="C11" s="151" t="s">
        <v>215</v>
      </c>
      <c r="D11" s="74">
        <v>235662.23</v>
      </c>
      <c r="E11" s="9">
        <f>E12</f>
        <v>228064.54</v>
      </c>
    </row>
    <row r="12" spans="2:12">
      <c r="B12" s="129" t="s">
        <v>4</v>
      </c>
      <c r="C12" s="6" t="s">
        <v>5</v>
      </c>
      <c r="D12" s="89">
        <v>235662.23</v>
      </c>
      <c r="E12" s="100">
        <v>228064.54</v>
      </c>
    </row>
    <row r="13" spans="2:12">
      <c r="B13" s="129" t="s">
        <v>6</v>
      </c>
      <c r="C13" s="72" t="s">
        <v>7</v>
      </c>
      <c r="D13" s="89"/>
      <c r="E13" s="100"/>
    </row>
    <row r="14" spans="2:12">
      <c r="B14" s="129" t="s">
        <v>8</v>
      </c>
      <c r="C14" s="72" t="s">
        <v>10</v>
      </c>
      <c r="D14" s="89"/>
      <c r="E14" s="100"/>
      <c r="G14" s="71"/>
    </row>
    <row r="15" spans="2:12">
      <c r="B15" s="129" t="s">
        <v>212</v>
      </c>
      <c r="C15" s="72" t="s">
        <v>11</v>
      </c>
      <c r="D15" s="89"/>
      <c r="E15" s="100"/>
    </row>
    <row r="16" spans="2:12">
      <c r="B16" s="130" t="s">
        <v>213</v>
      </c>
      <c r="C16" s="111" t="s">
        <v>12</v>
      </c>
      <c r="D16" s="90"/>
      <c r="E16" s="101"/>
    </row>
    <row r="17" spans="2:10">
      <c r="B17" s="10" t="s">
        <v>13</v>
      </c>
      <c r="C17" s="12" t="s">
        <v>65</v>
      </c>
      <c r="D17" s="152"/>
      <c r="E17" s="113"/>
    </row>
    <row r="18" spans="2:10">
      <c r="B18" s="129" t="s">
        <v>4</v>
      </c>
      <c r="C18" s="6" t="s">
        <v>11</v>
      </c>
      <c r="D18" s="89"/>
      <c r="E18" s="101"/>
    </row>
    <row r="19" spans="2:10" ht="13.5" customHeight="1">
      <c r="B19" s="129" t="s">
        <v>6</v>
      </c>
      <c r="C19" s="72" t="s">
        <v>214</v>
      </c>
      <c r="D19" s="89"/>
      <c r="E19" s="100"/>
    </row>
    <row r="20" spans="2:10" ht="13.5" thickBot="1">
      <c r="B20" s="131" t="s">
        <v>8</v>
      </c>
      <c r="C20" s="73" t="s">
        <v>14</v>
      </c>
      <c r="D20" s="91"/>
      <c r="E20" s="102"/>
    </row>
    <row r="21" spans="2:10" ht="13.5" thickBot="1">
      <c r="B21" s="343" t="s">
        <v>216</v>
      </c>
      <c r="C21" s="344"/>
      <c r="D21" s="92">
        <f>D11</f>
        <v>235662.23</v>
      </c>
      <c r="E21" s="173">
        <f>E11</f>
        <v>228064.54</v>
      </c>
      <c r="F21" s="88"/>
      <c r="G21" s="88"/>
      <c r="H21" s="197"/>
      <c r="J21" s="71"/>
    </row>
    <row r="22" spans="2:10">
      <c r="B22" s="3"/>
      <c r="C22" s="7"/>
      <c r="D22" s="8"/>
      <c r="E22" s="8"/>
      <c r="G22" s="78"/>
    </row>
    <row r="23" spans="2:10" ht="13.5">
      <c r="B23" s="337" t="s">
        <v>210</v>
      </c>
      <c r="C23" s="345"/>
      <c r="D23" s="345"/>
      <c r="E23" s="345"/>
      <c r="G23" s="78"/>
    </row>
    <row r="24" spans="2:10" ht="15.75" customHeight="1" thickBot="1">
      <c r="B24" s="336" t="s">
        <v>211</v>
      </c>
      <c r="C24" s="346"/>
      <c r="D24" s="346"/>
      <c r="E24" s="346"/>
    </row>
    <row r="25" spans="2:10" ht="13.5" thickBot="1">
      <c r="B25" s="164"/>
      <c r="C25" s="5" t="s">
        <v>2</v>
      </c>
      <c r="D25" s="75" t="s">
        <v>264</v>
      </c>
      <c r="E25" s="30" t="s">
        <v>262</v>
      </c>
    </row>
    <row r="26" spans="2:10">
      <c r="B26" s="116" t="s">
        <v>15</v>
      </c>
      <c r="C26" s="117" t="s">
        <v>16</v>
      </c>
      <c r="D26" s="263">
        <v>236694.04</v>
      </c>
      <c r="E26" s="118">
        <f>D21</f>
        <v>235662.23</v>
      </c>
      <c r="G26" s="83"/>
    </row>
    <row r="27" spans="2:10">
      <c r="B27" s="10" t="s">
        <v>17</v>
      </c>
      <c r="C27" s="11" t="s">
        <v>217</v>
      </c>
      <c r="D27" s="264">
        <v>-1976.87</v>
      </c>
      <c r="E27" s="172">
        <f>E28-E32</f>
        <v>-6530.8</v>
      </c>
      <c r="F27" s="78"/>
      <c r="G27" s="83"/>
      <c r="H27" s="78"/>
      <c r="I27" s="78"/>
      <c r="J27" s="83"/>
    </row>
    <row r="28" spans="2:10">
      <c r="B28" s="10" t="s">
        <v>18</v>
      </c>
      <c r="C28" s="11" t="s">
        <v>19</v>
      </c>
      <c r="D28" s="264">
        <v>0</v>
      </c>
      <c r="E28" s="80">
        <f>SUM(E29:E31)</f>
        <v>0</v>
      </c>
      <c r="F28" s="78"/>
      <c r="G28" s="78"/>
      <c r="H28" s="78"/>
      <c r="I28" s="78"/>
      <c r="J28" s="83"/>
    </row>
    <row r="29" spans="2:10">
      <c r="B29" s="127" t="s">
        <v>4</v>
      </c>
      <c r="C29" s="6" t="s">
        <v>20</v>
      </c>
      <c r="D29" s="265"/>
      <c r="E29" s="103"/>
      <c r="F29" s="78"/>
      <c r="G29" s="78"/>
      <c r="H29" s="78"/>
      <c r="I29" s="78"/>
      <c r="J29" s="83"/>
    </row>
    <row r="30" spans="2:10">
      <c r="B30" s="127" t="s">
        <v>6</v>
      </c>
      <c r="C30" s="6" t="s">
        <v>21</v>
      </c>
      <c r="D30" s="265"/>
      <c r="E30" s="103"/>
      <c r="F30" s="78"/>
      <c r="G30" s="78"/>
      <c r="H30" s="78"/>
      <c r="I30" s="78"/>
      <c r="J30" s="83"/>
    </row>
    <row r="31" spans="2:10">
      <c r="B31" s="127" t="s">
        <v>8</v>
      </c>
      <c r="C31" s="6" t="s">
        <v>22</v>
      </c>
      <c r="D31" s="265"/>
      <c r="E31" s="103"/>
      <c r="F31" s="78"/>
      <c r="G31" s="78"/>
      <c r="H31" s="78"/>
      <c r="I31" s="78"/>
      <c r="J31" s="83"/>
    </row>
    <row r="32" spans="2:10">
      <c r="B32" s="112" t="s">
        <v>23</v>
      </c>
      <c r="C32" s="12" t="s">
        <v>24</v>
      </c>
      <c r="D32" s="264">
        <v>1976.87</v>
      </c>
      <c r="E32" s="80">
        <f>SUM(E33:E39)</f>
        <v>6530.8</v>
      </c>
      <c r="F32" s="78"/>
      <c r="G32" s="83"/>
      <c r="H32" s="78"/>
      <c r="I32" s="78"/>
      <c r="J32" s="83"/>
    </row>
    <row r="33" spans="2:10">
      <c r="B33" s="127" t="s">
        <v>4</v>
      </c>
      <c r="C33" s="6" t="s">
        <v>25</v>
      </c>
      <c r="D33" s="265"/>
      <c r="E33" s="103"/>
      <c r="F33" s="78"/>
      <c r="G33" s="78"/>
      <c r="H33" s="78"/>
      <c r="I33" s="78"/>
      <c r="J33" s="83"/>
    </row>
    <row r="34" spans="2:10">
      <c r="B34" s="127" t="s">
        <v>6</v>
      </c>
      <c r="C34" s="6" t="s">
        <v>26</v>
      </c>
      <c r="D34" s="265"/>
      <c r="E34" s="103"/>
      <c r="F34" s="78"/>
      <c r="G34" s="78"/>
      <c r="H34" s="78"/>
      <c r="I34" s="78"/>
      <c r="J34" s="83"/>
    </row>
    <row r="35" spans="2:10">
      <c r="B35" s="127" t="s">
        <v>8</v>
      </c>
      <c r="C35" s="6" t="s">
        <v>27</v>
      </c>
      <c r="D35" s="265">
        <v>210.36</v>
      </c>
      <c r="E35" s="103">
        <v>107.21</v>
      </c>
      <c r="F35" s="78"/>
      <c r="G35" s="78"/>
      <c r="H35" s="78"/>
      <c r="I35" s="78"/>
      <c r="J35" s="83"/>
    </row>
    <row r="36" spans="2:10">
      <c r="B36" s="127" t="s">
        <v>9</v>
      </c>
      <c r="C36" s="6" t="s">
        <v>28</v>
      </c>
      <c r="D36" s="265"/>
      <c r="E36" s="103"/>
      <c r="F36" s="78"/>
      <c r="G36" s="78"/>
      <c r="H36" s="78"/>
      <c r="I36" s="78"/>
      <c r="J36" s="83"/>
    </row>
    <row r="37" spans="2:10" ht="25.5">
      <c r="B37" s="127" t="s">
        <v>29</v>
      </c>
      <c r="C37" s="6" t="s">
        <v>30</v>
      </c>
      <c r="D37" s="265">
        <v>1766.51</v>
      </c>
      <c r="E37" s="103">
        <v>1840.66</v>
      </c>
      <c r="F37" s="78"/>
      <c r="G37" s="78"/>
      <c r="H37" s="78"/>
      <c r="I37" s="78"/>
      <c r="J37" s="83"/>
    </row>
    <row r="38" spans="2:10">
      <c r="B38" s="127" t="s">
        <v>31</v>
      </c>
      <c r="C38" s="6" t="s">
        <v>32</v>
      </c>
      <c r="D38" s="265"/>
      <c r="E38" s="103"/>
      <c r="F38" s="78"/>
      <c r="G38" s="78"/>
      <c r="H38" s="78"/>
      <c r="I38" s="78"/>
      <c r="J38" s="83"/>
    </row>
    <row r="39" spans="2:10">
      <c r="B39" s="128" t="s">
        <v>33</v>
      </c>
      <c r="C39" s="13" t="s">
        <v>34</v>
      </c>
      <c r="D39" s="266"/>
      <c r="E39" s="174">
        <v>4582.93</v>
      </c>
      <c r="F39" s="78"/>
      <c r="G39" s="78"/>
      <c r="H39" s="78"/>
      <c r="I39" s="78"/>
      <c r="J39" s="83"/>
    </row>
    <row r="40" spans="2:10" ht="13.5" thickBot="1">
      <c r="B40" s="119" t="s">
        <v>35</v>
      </c>
      <c r="C40" s="120" t="s">
        <v>36</v>
      </c>
      <c r="D40" s="267">
        <v>-18730.189999999999</v>
      </c>
      <c r="E40" s="121">
        <v>-1066.8900000000001</v>
      </c>
      <c r="G40" s="83"/>
    </row>
    <row r="41" spans="2:10" ht="13.5" thickBot="1">
      <c r="B41" s="122" t="s">
        <v>37</v>
      </c>
      <c r="C41" s="123" t="s">
        <v>38</v>
      </c>
      <c r="D41" s="268">
        <v>215986.98</v>
      </c>
      <c r="E41" s="173">
        <f>E26+E27+E40</f>
        <v>228064.54</v>
      </c>
      <c r="F41" s="88"/>
      <c r="G41" s="83"/>
    </row>
    <row r="42" spans="2:10">
      <c r="B42" s="114"/>
      <c r="C42" s="114"/>
      <c r="D42" s="115"/>
      <c r="E42" s="115"/>
      <c r="F42" s="88"/>
      <c r="G42" s="71"/>
    </row>
    <row r="43" spans="2:10" ht="13.5">
      <c r="B43" s="338" t="s">
        <v>60</v>
      </c>
      <c r="C43" s="339"/>
      <c r="D43" s="339"/>
      <c r="E43" s="339"/>
      <c r="G43" s="78"/>
    </row>
    <row r="44" spans="2:10" ht="18" customHeight="1" thickBot="1">
      <c r="B44" s="336" t="s">
        <v>244</v>
      </c>
      <c r="C44" s="340"/>
      <c r="D44" s="340"/>
      <c r="E44" s="340"/>
      <c r="G44" s="78"/>
    </row>
    <row r="45" spans="2:10" ht="13.5" thickBot="1">
      <c r="B45" s="164"/>
      <c r="C45" s="31" t="s">
        <v>39</v>
      </c>
      <c r="D45" s="75" t="s">
        <v>264</v>
      </c>
      <c r="E45" s="30" t="s">
        <v>262</v>
      </c>
      <c r="G45" s="78"/>
    </row>
    <row r="46" spans="2:10">
      <c r="B46" s="14" t="s">
        <v>18</v>
      </c>
      <c r="C46" s="32" t="s">
        <v>218</v>
      </c>
      <c r="D46" s="124"/>
      <c r="E46" s="29"/>
      <c r="G46" s="78"/>
    </row>
    <row r="47" spans="2:10">
      <c r="B47" s="125" t="s">
        <v>4</v>
      </c>
      <c r="C47" s="16" t="s">
        <v>40</v>
      </c>
      <c r="D47" s="269">
        <v>4785.5649999999996</v>
      </c>
      <c r="E47" s="175">
        <v>4701.0219999999999</v>
      </c>
      <c r="G47" s="78"/>
    </row>
    <row r="48" spans="2:10">
      <c r="B48" s="146" t="s">
        <v>6</v>
      </c>
      <c r="C48" s="23" t="s">
        <v>41</v>
      </c>
      <c r="D48" s="270">
        <v>4742.7969999999996</v>
      </c>
      <c r="E48" s="175">
        <v>4569.5159999999996</v>
      </c>
      <c r="G48" s="78"/>
    </row>
    <row r="49" spans="2:7">
      <c r="B49" s="143" t="s">
        <v>23</v>
      </c>
      <c r="C49" s="147" t="s">
        <v>219</v>
      </c>
      <c r="D49" s="271"/>
      <c r="E49" s="175"/>
    </row>
    <row r="50" spans="2:7">
      <c r="B50" s="125" t="s">
        <v>4</v>
      </c>
      <c r="C50" s="16" t="s">
        <v>40</v>
      </c>
      <c r="D50" s="269">
        <v>49.46</v>
      </c>
      <c r="E50" s="175">
        <v>50.13</v>
      </c>
      <c r="G50" s="226"/>
    </row>
    <row r="51" spans="2:7">
      <c r="B51" s="125" t="s">
        <v>6</v>
      </c>
      <c r="C51" s="16" t="s">
        <v>220</v>
      </c>
      <c r="D51" s="272">
        <v>42.6</v>
      </c>
      <c r="E51" s="175">
        <v>48.21</v>
      </c>
      <c r="G51" s="226"/>
    </row>
    <row r="52" spans="2:7">
      <c r="B52" s="125" t="s">
        <v>8</v>
      </c>
      <c r="C52" s="16" t="s">
        <v>221</v>
      </c>
      <c r="D52" s="272">
        <v>49.46</v>
      </c>
      <c r="E52" s="84">
        <v>51.87</v>
      </c>
    </row>
    <row r="53" spans="2:7" ht="13.5" customHeight="1" thickBot="1">
      <c r="B53" s="126" t="s">
        <v>9</v>
      </c>
      <c r="C53" s="18" t="s">
        <v>41</v>
      </c>
      <c r="D53" s="273">
        <v>45.54</v>
      </c>
      <c r="E53" s="176">
        <v>49.91</v>
      </c>
    </row>
    <row r="54" spans="2:7">
      <c r="B54" s="132"/>
      <c r="C54" s="133"/>
      <c r="D54" s="134"/>
      <c r="E54" s="134"/>
    </row>
    <row r="55" spans="2:7" ht="13.5">
      <c r="B55" s="338" t="s">
        <v>62</v>
      </c>
      <c r="C55" s="339"/>
      <c r="D55" s="339"/>
      <c r="E55" s="339"/>
    </row>
    <row r="56" spans="2:7" ht="17.25" customHeight="1" thickBot="1">
      <c r="B56" s="336" t="s">
        <v>222</v>
      </c>
      <c r="C56" s="340"/>
      <c r="D56" s="340"/>
      <c r="E56" s="340"/>
    </row>
    <row r="57" spans="2:7" ht="23.25" thickBot="1">
      <c r="B57" s="331" t="s">
        <v>42</v>
      </c>
      <c r="C57" s="332"/>
      <c r="D57" s="19" t="s">
        <v>245</v>
      </c>
      <c r="E57" s="20" t="s">
        <v>223</v>
      </c>
    </row>
    <row r="58" spans="2:7">
      <c r="B58" s="21" t="s">
        <v>18</v>
      </c>
      <c r="C58" s="149" t="s">
        <v>43</v>
      </c>
      <c r="D58" s="150">
        <f>D64</f>
        <v>228064.54</v>
      </c>
      <c r="E58" s="33">
        <f>D58/E21</f>
        <v>1</v>
      </c>
    </row>
    <row r="59" spans="2:7" ht="25.5">
      <c r="B59" s="146" t="s">
        <v>4</v>
      </c>
      <c r="C59" s="23" t="s">
        <v>44</v>
      </c>
      <c r="D59" s="95">
        <v>0</v>
      </c>
      <c r="E59" s="96">
        <v>0</v>
      </c>
    </row>
    <row r="60" spans="2:7" ht="25.5">
      <c r="B60" s="125" t="s">
        <v>6</v>
      </c>
      <c r="C60" s="16" t="s">
        <v>45</v>
      </c>
      <c r="D60" s="93">
        <v>0</v>
      </c>
      <c r="E60" s="94">
        <v>0</v>
      </c>
    </row>
    <row r="61" spans="2:7">
      <c r="B61" s="125" t="s">
        <v>8</v>
      </c>
      <c r="C61" s="16" t="s">
        <v>46</v>
      </c>
      <c r="D61" s="93">
        <v>0</v>
      </c>
      <c r="E61" s="94">
        <v>0</v>
      </c>
    </row>
    <row r="62" spans="2:7">
      <c r="B62" s="125" t="s">
        <v>9</v>
      </c>
      <c r="C62" s="16" t="s">
        <v>47</v>
      </c>
      <c r="D62" s="93">
        <v>0</v>
      </c>
      <c r="E62" s="94">
        <v>0</v>
      </c>
    </row>
    <row r="63" spans="2:7">
      <c r="B63" s="125" t="s">
        <v>29</v>
      </c>
      <c r="C63" s="16" t="s">
        <v>48</v>
      </c>
      <c r="D63" s="93">
        <v>0</v>
      </c>
      <c r="E63" s="94">
        <v>0</v>
      </c>
    </row>
    <row r="64" spans="2:7">
      <c r="B64" s="146" t="s">
        <v>31</v>
      </c>
      <c r="C64" s="23" t="s">
        <v>49</v>
      </c>
      <c r="D64" s="95">
        <f>E21</f>
        <v>228064.54</v>
      </c>
      <c r="E64" s="96">
        <f>E58</f>
        <v>1</v>
      </c>
    </row>
    <row r="65" spans="2:5">
      <c r="B65" s="146" t="s">
        <v>33</v>
      </c>
      <c r="C65" s="23" t="s">
        <v>224</v>
      </c>
      <c r="D65" s="95">
        <v>0</v>
      </c>
      <c r="E65" s="96">
        <v>0</v>
      </c>
    </row>
    <row r="66" spans="2:5">
      <c r="B66" s="146" t="s">
        <v>50</v>
      </c>
      <c r="C66" s="23" t="s">
        <v>51</v>
      </c>
      <c r="D66" s="95">
        <v>0</v>
      </c>
      <c r="E66" s="96">
        <v>0</v>
      </c>
    </row>
    <row r="67" spans="2:5">
      <c r="B67" s="125" t="s">
        <v>52</v>
      </c>
      <c r="C67" s="16" t="s">
        <v>53</v>
      </c>
      <c r="D67" s="93">
        <v>0</v>
      </c>
      <c r="E67" s="94">
        <v>0</v>
      </c>
    </row>
    <row r="68" spans="2:5">
      <c r="B68" s="125" t="s">
        <v>54</v>
      </c>
      <c r="C68" s="16" t="s">
        <v>55</v>
      </c>
      <c r="D68" s="93">
        <v>0</v>
      </c>
      <c r="E68" s="94">
        <v>0</v>
      </c>
    </row>
    <row r="69" spans="2:5">
      <c r="B69" s="125" t="s">
        <v>56</v>
      </c>
      <c r="C69" s="16" t="s">
        <v>57</v>
      </c>
      <c r="D69" s="93">
        <v>0</v>
      </c>
      <c r="E69" s="94">
        <v>0</v>
      </c>
    </row>
    <row r="70" spans="2:5">
      <c r="B70" s="153" t="s">
        <v>58</v>
      </c>
      <c r="C70" s="136" t="s">
        <v>59</v>
      </c>
      <c r="D70" s="137">
        <v>0</v>
      </c>
      <c r="E70" s="138">
        <v>0</v>
      </c>
    </row>
    <row r="71" spans="2:5">
      <c r="B71" s="154" t="s">
        <v>23</v>
      </c>
      <c r="C71" s="144" t="s">
        <v>61</v>
      </c>
      <c r="D71" s="145">
        <v>0</v>
      </c>
      <c r="E71" s="70">
        <v>0</v>
      </c>
    </row>
    <row r="72" spans="2:5">
      <c r="B72" s="155" t="s">
        <v>60</v>
      </c>
      <c r="C72" s="140" t="s">
        <v>63</v>
      </c>
      <c r="D72" s="141">
        <f>E14</f>
        <v>0</v>
      </c>
      <c r="E72" s="142">
        <v>0</v>
      </c>
    </row>
    <row r="73" spans="2:5">
      <c r="B73" s="156" t="s">
        <v>62</v>
      </c>
      <c r="C73" s="25" t="s">
        <v>65</v>
      </c>
      <c r="D73" s="26">
        <v>0</v>
      </c>
      <c r="E73" s="27">
        <v>0</v>
      </c>
    </row>
    <row r="74" spans="2:5">
      <c r="B74" s="154" t="s">
        <v>64</v>
      </c>
      <c r="C74" s="144" t="s">
        <v>66</v>
      </c>
      <c r="D74" s="145">
        <f>D58</f>
        <v>228064.54</v>
      </c>
      <c r="E74" s="70">
        <f>E58+E72-E73</f>
        <v>1</v>
      </c>
    </row>
    <row r="75" spans="2:5">
      <c r="B75" s="125" t="s">
        <v>4</v>
      </c>
      <c r="C75" s="16" t="s">
        <v>67</v>
      </c>
      <c r="D75" s="93">
        <f>D74</f>
        <v>228064.54</v>
      </c>
      <c r="E75" s="94">
        <f>E74</f>
        <v>1</v>
      </c>
    </row>
    <row r="76" spans="2:5">
      <c r="B76" s="125" t="s">
        <v>6</v>
      </c>
      <c r="C76" s="16" t="s">
        <v>225</v>
      </c>
      <c r="D76" s="93">
        <v>0</v>
      </c>
      <c r="E76" s="94">
        <v>0</v>
      </c>
    </row>
    <row r="77" spans="2:5" ht="13.5" thickBot="1">
      <c r="B77" s="126" t="s">
        <v>8</v>
      </c>
      <c r="C77" s="18" t="s">
        <v>226</v>
      </c>
      <c r="D77" s="97">
        <v>0</v>
      </c>
      <c r="E77" s="98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ageMargins left="0.7" right="0.7" top="0.75" bottom="0.75" header="0.3" footer="0.3"/>
  <pageSetup paperSize="9" orientation="portrait" r:id="rId1"/>
</worksheet>
</file>

<file path=xl/worksheets/sheet119.xml><?xml version="1.0" encoding="utf-8"?>
<worksheet xmlns="http://schemas.openxmlformats.org/spreadsheetml/2006/main" xmlns:r="http://schemas.openxmlformats.org/officeDocument/2006/relationships">
  <sheetPr codeName="Arkusz119"/>
  <dimension ref="A1:L81"/>
  <sheetViews>
    <sheetView zoomScale="80" zoomScaleNormal="80" workbookViewId="0">
      <selection activeCell="K2" sqref="K2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99" customWidth="1"/>
    <col min="6" max="6" width="7.42578125" customWidth="1"/>
    <col min="7" max="7" width="17.28515625" customWidth="1"/>
    <col min="8" max="8" width="19" customWidth="1"/>
    <col min="9" max="9" width="13.28515625" customWidth="1"/>
    <col min="10" max="10" width="13.5703125" customWidth="1"/>
  </cols>
  <sheetData>
    <row r="1" spans="2:12">
      <c r="B1" s="1"/>
      <c r="C1" s="1"/>
      <c r="D1" s="2"/>
      <c r="E1" s="2"/>
    </row>
    <row r="2" spans="2:12" ht="15.75">
      <c r="B2" s="333" t="s">
        <v>0</v>
      </c>
      <c r="C2" s="333"/>
      <c r="D2" s="333"/>
      <c r="E2" s="333"/>
      <c r="H2" s="188"/>
      <c r="I2" s="188"/>
      <c r="J2" s="190"/>
      <c r="L2" s="78"/>
    </row>
    <row r="3" spans="2:12" ht="15.75">
      <c r="B3" s="333" t="s">
        <v>263</v>
      </c>
      <c r="C3" s="333"/>
      <c r="D3" s="333"/>
      <c r="E3" s="333"/>
      <c r="H3" s="188"/>
      <c r="I3" s="188"/>
      <c r="J3" s="190"/>
    </row>
    <row r="4" spans="2:12" ht="15">
      <c r="B4" s="165"/>
      <c r="C4" s="165"/>
      <c r="D4" s="165"/>
      <c r="E4" s="165"/>
      <c r="H4" s="187"/>
      <c r="I4" s="187"/>
      <c r="J4" s="190"/>
    </row>
    <row r="5" spans="2:12" ht="21" customHeight="1">
      <c r="B5" s="334" t="s">
        <v>1</v>
      </c>
      <c r="C5" s="334"/>
      <c r="D5" s="334"/>
      <c r="E5" s="334"/>
    </row>
    <row r="6" spans="2:12" ht="14.25">
      <c r="B6" s="335" t="s">
        <v>186</v>
      </c>
      <c r="C6" s="335"/>
      <c r="D6" s="335"/>
      <c r="E6" s="335"/>
    </row>
    <row r="7" spans="2:12" ht="14.25">
      <c r="B7" s="163"/>
      <c r="C7" s="163"/>
      <c r="D7" s="163"/>
      <c r="E7" s="163"/>
    </row>
    <row r="8" spans="2:12" ht="13.5">
      <c r="B8" s="337" t="s">
        <v>18</v>
      </c>
      <c r="C8" s="339"/>
      <c r="D8" s="339"/>
      <c r="E8" s="339"/>
    </row>
    <row r="9" spans="2:12" ht="16.5" thickBot="1">
      <c r="B9" s="336" t="s">
        <v>209</v>
      </c>
      <c r="C9" s="336"/>
      <c r="D9" s="336"/>
      <c r="E9" s="336"/>
    </row>
    <row r="10" spans="2:12" ht="13.5" thickBot="1">
      <c r="B10" s="164"/>
      <c r="C10" s="87" t="s">
        <v>2</v>
      </c>
      <c r="D10" s="75" t="s">
        <v>246</v>
      </c>
      <c r="E10" s="30" t="s">
        <v>262</v>
      </c>
    </row>
    <row r="11" spans="2:12">
      <c r="B11" s="110" t="s">
        <v>3</v>
      </c>
      <c r="C11" s="151" t="s">
        <v>215</v>
      </c>
      <c r="D11" s="74">
        <v>227802.52</v>
      </c>
      <c r="E11" s="9">
        <f>E12</f>
        <v>236738.17</v>
      </c>
    </row>
    <row r="12" spans="2:12">
      <c r="B12" s="129" t="s">
        <v>4</v>
      </c>
      <c r="C12" s="6" t="s">
        <v>5</v>
      </c>
      <c r="D12" s="89">
        <v>227802.52</v>
      </c>
      <c r="E12" s="100">
        <v>236738.17</v>
      </c>
    </row>
    <row r="13" spans="2:12">
      <c r="B13" s="129" t="s">
        <v>6</v>
      </c>
      <c r="C13" s="72" t="s">
        <v>7</v>
      </c>
      <c r="D13" s="89"/>
      <c r="E13" s="100"/>
    </row>
    <row r="14" spans="2:12">
      <c r="B14" s="129" t="s">
        <v>8</v>
      </c>
      <c r="C14" s="72" t="s">
        <v>10</v>
      </c>
      <c r="D14" s="89"/>
      <c r="E14" s="100"/>
      <c r="G14" s="71"/>
    </row>
    <row r="15" spans="2:12">
      <c r="B15" s="129" t="s">
        <v>212</v>
      </c>
      <c r="C15" s="72" t="s">
        <v>11</v>
      </c>
      <c r="D15" s="89"/>
      <c r="E15" s="100"/>
    </row>
    <row r="16" spans="2:12">
      <c r="B16" s="130" t="s">
        <v>213</v>
      </c>
      <c r="C16" s="111" t="s">
        <v>12</v>
      </c>
      <c r="D16" s="90"/>
      <c r="E16" s="101"/>
    </row>
    <row r="17" spans="2:10">
      <c r="B17" s="10" t="s">
        <v>13</v>
      </c>
      <c r="C17" s="12" t="s">
        <v>65</v>
      </c>
      <c r="D17" s="152"/>
      <c r="E17" s="113"/>
    </row>
    <row r="18" spans="2:10">
      <c r="B18" s="129" t="s">
        <v>4</v>
      </c>
      <c r="C18" s="6" t="s">
        <v>11</v>
      </c>
      <c r="D18" s="89"/>
      <c r="E18" s="101"/>
    </row>
    <row r="19" spans="2:10" ht="13.5" customHeight="1">
      <c r="B19" s="129" t="s">
        <v>6</v>
      </c>
      <c r="C19" s="72" t="s">
        <v>214</v>
      </c>
      <c r="D19" s="89"/>
      <c r="E19" s="100"/>
    </row>
    <row r="20" spans="2:10" ht="13.5" thickBot="1">
      <c r="B20" s="131" t="s">
        <v>8</v>
      </c>
      <c r="C20" s="73" t="s">
        <v>14</v>
      </c>
      <c r="D20" s="91"/>
      <c r="E20" s="102"/>
    </row>
    <row r="21" spans="2:10" ht="13.5" thickBot="1">
      <c r="B21" s="343" t="s">
        <v>216</v>
      </c>
      <c r="C21" s="344"/>
      <c r="D21" s="92">
        <f>D11</f>
        <v>227802.52</v>
      </c>
      <c r="E21" s="173">
        <f>E11</f>
        <v>236738.17</v>
      </c>
      <c r="F21" s="88"/>
      <c r="G21" s="88"/>
      <c r="H21" s="197"/>
      <c r="J21" s="71"/>
    </row>
    <row r="22" spans="2:10">
      <c r="B22" s="3"/>
      <c r="C22" s="7"/>
      <c r="D22" s="8"/>
      <c r="E22" s="8"/>
      <c r="G22" s="78"/>
    </row>
    <row r="23" spans="2:10" ht="13.5">
      <c r="B23" s="337" t="s">
        <v>210</v>
      </c>
      <c r="C23" s="345"/>
      <c r="D23" s="345"/>
      <c r="E23" s="345"/>
      <c r="G23" s="78"/>
    </row>
    <row r="24" spans="2:10" ht="15.75" customHeight="1" thickBot="1">
      <c r="B24" s="336" t="s">
        <v>211</v>
      </c>
      <c r="C24" s="346"/>
      <c r="D24" s="346"/>
      <c r="E24" s="346"/>
    </row>
    <row r="25" spans="2:10" ht="13.5" thickBot="1">
      <c r="B25" s="164"/>
      <c r="C25" s="5" t="s">
        <v>2</v>
      </c>
      <c r="D25" s="75" t="s">
        <v>264</v>
      </c>
      <c r="E25" s="30" t="s">
        <v>262</v>
      </c>
    </row>
    <row r="26" spans="2:10">
      <c r="B26" s="116" t="s">
        <v>15</v>
      </c>
      <c r="C26" s="117" t="s">
        <v>16</v>
      </c>
      <c r="D26" s="263">
        <v>273004.78999999998</v>
      </c>
      <c r="E26" s="118">
        <f>D21</f>
        <v>227802.52</v>
      </c>
      <c r="G26" s="83"/>
    </row>
    <row r="27" spans="2:10">
      <c r="B27" s="10" t="s">
        <v>17</v>
      </c>
      <c r="C27" s="11" t="s">
        <v>217</v>
      </c>
      <c r="D27" s="264">
        <v>-2478.98</v>
      </c>
      <c r="E27" s="172">
        <f>E28-E32</f>
        <v>-18225.85999999987</v>
      </c>
      <c r="F27" s="78"/>
      <c r="G27" s="83"/>
      <c r="H27" s="78"/>
      <c r="I27" s="78"/>
      <c r="J27" s="83"/>
    </row>
    <row r="28" spans="2:10">
      <c r="B28" s="10" t="s">
        <v>18</v>
      </c>
      <c r="C28" s="11" t="s">
        <v>19</v>
      </c>
      <c r="D28" s="264"/>
      <c r="E28" s="80">
        <f>SUM(E29:E31)</f>
        <v>1237794.1000000001</v>
      </c>
      <c r="F28" s="78"/>
      <c r="G28" s="78"/>
      <c r="H28" s="78"/>
      <c r="I28" s="78"/>
      <c r="J28" s="83"/>
    </row>
    <row r="29" spans="2:10">
      <c r="B29" s="127" t="s">
        <v>4</v>
      </c>
      <c r="C29" s="6" t="s">
        <v>20</v>
      </c>
      <c r="D29" s="265"/>
      <c r="E29" s="103"/>
      <c r="F29" s="78"/>
      <c r="G29" s="78"/>
      <c r="H29" s="78"/>
      <c r="I29" s="78"/>
      <c r="J29" s="83"/>
    </row>
    <row r="30" spans="2:10">
      <c r="B30" s="127" t="s">
        <v>6</v>
      </c>
      <c r="C30" s="6" t="s">
        <v>21</v>
      </c>
      <c r="D30" s="265"/>
      <c r="E30" s="103"/>
      <c r="F30" s="78"/>
      <c r="G30" s="78"/>
      <c r="H30" s="78"/>
      <c r="I30" s="78"/>
      <c r="J30" s="83"/>
    </row>
    <row r="31" spans="2:10">
      <c r="B31" s="127" t="s">
        <v>8</v>
      </c>
      <c r="C31" s="6" t="s">
        <v>22</v>
      </c>
      <c r="D31" s="265"/>
      <c r="E31" s="103">
        <v>1237794.1000000001</v>
      </c>
      <c r="F31" s="78"/>
      <c r="G31" s="78"/>
      <c r="H31" s="78"/>
      <c r="I31" s="78"/>
      <c r="J31" s="83"/>
    </row>
    <row r="32" spans="2:10">
      <c r="B32" s="112" t="s">
        <v>23</v>
      </c>
      <c r="C32" s="12" t="s">
        <v>24</v>
      </c>
      <c r="D32" s="264">
        <v>2478.98</v>
      </c>
      <c r="E32" s="80">
        <f>SUM(E33:E39)</f>
        <v>1256019.96</v>
      </c>
      <c r="F32" s="78"/>
      <c r="G32" s="83"/>
      <c r="H32" s="78"/>
      <c r="I32" s="78"/>
      <c r="J32" s="83"/>
    </row>
    <row r="33" spans="2:10">
      <c r="B33" s="127" t="s">
        <v>4</v>
      </c>
      <c r="C33" s="6" t="s">
        <v>25</v>
      </c>
      <c r="D33" s="265"/>
      <c r="E33" s="103">
        <v>44304.42</v>
      </c>
      <c r="F33" s="78"/>
      <c r="G33" s="78"/>
      <c r="H33" s="78"/>
      <c r="I33" s="78"/>
      <c r="J33" s="83"/>
    </row>
    <row r="34" spans="2:10">
      <c r="B34" s="127" t="s">
        <v>6</v>
      </c>
      <c r="C34" s="6" t="s">
        <v>26</v>
      </c>
      <c r="D34" s="265"/>
      <c r="E34" s="103"/>
      <c r="F34" s="78"/>
      <c r="G34" s="78"/>
      <c r="H34" s="78"/>
      <c r="I34" s="78"/>
      <c r="J34" s="83"/>
    </row>
    <row r="35" spans="2:10">
      <c r="B35" s="127" t="s">
        <v>8</v>
      </c>
      <c r="C35" s="6" t="s">
        <v>27</v>
      </c>
      <c r="D35" s="265">
        <v>635.74</v>
      </c>
      <c r="E35" s="103">
        <v>572.84</v>
      </c>
      <c r="F35" s="78"/>
      <c r="G35" s="78"/>
      <c r="H35" s="78"/>
      <c r="I35" s="78"/>
      <c r="J35" s="83"/>
    </row>
    <row r="36" spans="2:10">
      <c r="B36" s="127" t="s">
        <v>9</v>
      </c>
      <c r="C36" s="6" t="s">
        <v>28</v>
      </c>
      <c r="D36" s="265"/>
      <c r="E36" s="103"/>
      <c r="F36" s="78"/>
      <c r="G36" s="78"/>
      <c r="H36" s="78"/>
      <c r="I36" s="78"/>
      <c r="J36" s="83"/>
    </row>
    <row r="37" spans="2:10" ht="25.5">
      <c r="B37" s="127" t="s">
        <v>29</v>
      </c>
      <c r="C37" s="6" t="s">
        <v>30</v>
      </c>
      <c r="D37" s="265">
        <v>1843.24</v>
      </c>
      <c r="E37" s="103">
        <v>5667.69</v>
      </c>
      <c r="F37" s="78"/>
      <c r="G37" s="78"/>
      <c r="H37" s="78"/>
      <c r="I37" s="78"/>
      <c r="J37" s="83"/>
    </row>
    <row r="38" spans="2:10">
      <c r="B38" s="127" t="s">
        <v>31</v>
      </c>
      <c r="C38" s="6" t="s">
        <v>32</v>
      </c>
      <c r="D38" s="265"/>
      <c r="E38" s="103"/>
      <c r="F38" s="78"/>
      <c r="G38" s="78"/>
      <c r="H38" s="78"/>
      <c r="I38" s="78"/>
      <c r="J38" s="83"/>
    </row>
    <row r="39" spans="2:10">
      <c r="B39" s="128" t="s">
        <v>33</v>
      </c>
      <c r="C39" s="13" t="s">
        <v>34</v>
      </c>
      <c r="D39" s="266"/>
      <c r="E39" s="174">
        <v>1205475.01</v>
      </c>
      <c r="F39" s="78"/>
      <c r="G39" s="78"/>
      <c r="H39" s="78"/>
      <c r="I39" s="78"/>
      <c r="J39" s="83"/>
    </row>
    <row r="40" spans="2:10" ht="13.5" thickBot="1">
      <c r="B40" s="119" t="s">
        <v>35</v>
      </c>
      <c r="C40" s="120" t="s">
        <v>36</v>
      </c>
      <c r="D40" s="267">
        <v>-2633.05</v>
      </c>
      <c r="E40" s="121">
        <v>27161.51</v>
      </c>
      <c r="G40" s="83"/>
    </row>
    <row r="41" spans="2:10" ht="13.5" thickBot="1">
      <c r="B41" s="122" t="s">
        <v>37</v>
      </c>
      <c r="C41" s="123" t="s">
        <v>38</v>
      </c>
      <c r="D41" s="268">
        <v>267892.76</v>
      </c>
      <c r="E41" s="173">
        <f>E26+E27+E40</f>
        <v>236738.17000000013</v>
      </c>
      <c r="F41" s="88"/>
      <c r="G41" s="83"/>
    </row>
    <row r="42" spans="2:10">
      <c r="B42" s="114"/>
      <c r="C42" s="114"/>
      <c r="D42" s="115"/>
      <c r="E42" s="115"/>
      <c r="F42" s="88"/>
      <c r="G42" s="71"/>
    </row>
    <row r="43" spans="2:10" ht="13.5">
      <c r="B43" s="338" t="s">
        <v>60</v>
      </c>
      <c r="C43" s="339"/>
      <c r="D43" s="339"/>
      <c r="E43" s="339"/>
      <c r="G43" s="78"/>
    </row>
    <row r="44" spans="2:10" ht="18" customHeight="1" thickBot="1">
      <c r="B44" s="336" t="s">
        <v>244</v>
      </c>
      <c r="C44" s="340"/>
      <c r="D44" s="340"/>
      <c r="E44" s="340"/>
      <c r="G44" s="78"/>
    </row>
    <row r="45" spans="2:10" ht="13.5" thickBot="1">
      <c r="B45" s="164"/>
      <c r="C45" s="31" t="s">
        <v>39</v>
      </c>
      <c r="D45" s="75" t="s">
        <v>264</v>
      </c>
      <c r="E45" s="30" t="s">
        <v>262</v>
      </c>
      <c r="G45" s="78"/>
    </row>
    <row r="46" spans="2:10">
      <c r="B46" s="14" t="s">
        <v>18</v>
      </c>
      <c r="C46" s="32" t="s">
        <v>218</v>
      </c>
      <c r="D46" s="124"/>
      <c r="E46" s="29"/>
      <c r="G46" s="78"/>
    </row>
    <row r="47" spans="2:10">
      <c r="B47" s="125" t="s">
        <v>4</v>
      </c>
      <c r="C47" s="16" t="s">
        <v>40</v>
      </c>
      <c r="D47" s="269">
        <v>15251.664000000001</v>
      </c>
      <c r="E47" s="175">
        <v>12421.075000000001</v>
      </c>
      <c r="G47" s="78"/>
    </row>
    <row r="48" spans="2:10">
      <c r="B48" s="146" t="s">
        <v>6</v>
      </c>
      <c r="C48" s="23" t="s">
        <v>41</v>
      </c>
      <c r="D48" s="270">
        <v>15109.575000000001</v>
      </c>
      <c r="E48" s="175">
        <v>12559.054</v>
      </c>
      <c r="G48" s="78"/>
    </row>
    <row r="49" spans="2:7">
      <c r="B49" s="143" t="s">
        <v>23</v>
      </c>
      <c r="C49" s="147" t="s">
        <v>219</v>
      </c>
      <c r="D49" s="271"/>
      <c r="E49" s="175"/>
    </row>
    <row r="50" spans="2:7">
      <c r="B50" s="125" t="s">
        <v>4</v>
      </c>
      <c r="C50" s="16" t="s">
        <v>40</v>
      </c>
      <c r="D50" s="269">
        <v>17.899999999999999</v>
      </c>
      <c r="E50" s="175">
        <v>18.34</v>
      </c>
      <c r="G50" s="226"/>
    </row>
    <row r="51" spans="2:7">
      <c r="B51" s="125" t="s">
        <v>6</v>
      </c>
      <c r="C51" s="16" t="s">
        <v>220</v>
      </c>
      <c r="D51" s="272">
        <v>16.580000000000002</v>
      </c>
      <c r="E51" s="84">
        <v>18.34</v>
      </c>
      <c r="G51" s="226"/>
    </row>
    <row r="52" spans="2:7">
      <c r="B52" s="125" t="s">
        <v>8</v>
      </c>
      <c r="C52" s="16" t="s">
        <v>221</v>
      </c>
      <c r="D52" s="272">
        <v>17.900000000000002</v>
      </c>
      <c r="E52" s="84">
        <v>19.079999999999998</v>
      </c>
    </row>
    <row r="53" spans="2:7" ht="12.75" customHeight="1" thickBot="1">
      <c r="B53" s="126" t="s">
        <v>9</v>
      </c>
      <c r="C53" s="18" t="s">
        <v>41</v>
      </c>
      <c r="D53" s="273">
        <v>17.73</v>
      </c>
      <c r="E53" s="176">
        <v>18.850000000000001</v>
      </c>
    </row>
    <row r="54" spans="2:7">
      <c r="B54" s="132"/>
      <c r="C54" s="133"/>
      <c r="D54" s="134"/>
      <c r="E54" s="134"/>
    </row>
    <row r="55" spans="2:7" ht="13.5">
      <c r="B55" s="338" t="s">
        <v>62</v>
      </c>
      <c r="C55" s="339"/>
      <c r="D55" s="339"/>
      <c r="E55" s="339"/>
    </row>
    <row r="56" spans="2:7" ht="18" customHeight="1" thickBot="1">
      <c r="B56" s="336" t="s">
        <v>222</v>
      </c>
      <c r="C56" s="340"/>
      <c r="D56" s="340"/>
      <c r="E56" s="340"/>
    </row>
    <row r="57" spans="2:7" ht="23.25" thickBot="1">
      <c r="B57" s="331" t="s">
        <v>42</v>
      </c>
      <c r="C57" s="332"/>
      <c r="D57" s="19" t="s">
        <v>245</v>
      </c>
      <c r="E57" s="20" t="s">
        <v>223</v>
      </c>
    </row>
    <row r="58" spans="2:7">
      <c r="B58" s="21" t="s">
        <v>18</v>
      </c>
      <c r="C58" s="149" t="s">
        <v>43</v>
      </c>
      <c r="D58" s="150">
        <f>D64</f>
        <v>236738.17</v>
      </c>
      <c r="E58" s="33">
        <f>D58/E21</f>
        <v>1</v>
      </c>
    </row>
    <row r="59" spans="2:7" ht="25.5">
      <c r="B59" s="146" t="s">
        <v>4</v>
      </c>
      <c r="C59" s="23" t="s">
        <v>44</v>
      </c>
      <c r="D59" s="95">
        <v>0</v>
      </c>
      <c r="E59" s="96">
        <v>0</v>
      </c>
    </row>
    <row r="60" spans="2:7" ht="25.5">
      <c r="B60" s="125" t="s">
        <v>6</v>
      </c>
      <c r="C60" s="16" t="s">
        <v>45</v>
      </c>
      <c r="D60" s="93">
        <v>0</v>
      </c>
      <c r="E60" s="94">
        <v>0</v>
      </c>
    </row>
    <row r="61" spans="2:7">
      <c r="B61" s="125" t="s">
        <v>8</v>
      </c>
      <c r="C61" s="16" t="s">
        <v>46</v>
      </c>
      <c r="D61" s="93">
        <v>0</v>
      </c>
      <c r="E61" s="94">
        <v>0</v>
      </c>
    </row>
    <row r="62" spans="2:7">
      <c r="B62" s="125" t="s">
        <v>9</v>
      </c>
      <c r="C62" s="16" t="s">
        <v>47</v>
      </c>
      <c r="D62" s="93">
        <v>0</v>
      </c>
      <c r="E62" s="94">
        <v>0</v>
      </c>
    </row>
    <row r="63" spans="2:7">
      <c r="B63" s="125" t="s">
        <v>29</v>
      </c>
      <c r="C63" s="16" t="s">
        <v>48</v>
      </c>
      <c r="D63" s="93">
        <v>0</v>
      </c>
      <c r="E63" s="94">
        <v>0</v>
      </c>
    </row>
    <row r="64" spans="2:7">
      <c r="B64" s="146" t="s">
        <v>31</v>
      </c>
      <c r="C64" s="23" t="s">
        <v>49</v>
      </c>
      <c r="D64" s="95">
        <f>E21</f>
        <v>236738.17</v>
      </c>
      <c r="E64" s="96">
        <f>E58</f>
        <v>1</v>
      </c>
    </row>
    <row r="65" spans="2:5">
      <c r="B65" s="146" t="s">
        <v>33</v>
      </c>
      <c r="C65" s="23" t="s">
        <v>224</v>
      </c>
      <c r="D65" s="95">
        <v>0</v>
      </c>
      <c r="E65" s="96">
        <v>0</v>
      </c>
    </row>
    <row r="66" spans="2:5">
      <c r="B66" s="146" t="s">
        <v>50</v>
      </c>
      <c r="C66" s="23" t="s">
        <v>51</v>
      </c>
      <c r="D66" s="95">
        <v>0</v>
      </c>
      <c r="E66" s="96">
        <v>0</v>
      </c>
    </row>
    <row r="67" spans="2:5">
      <c r="B67" s="125" t="s">
        <v>52</v>
      </c>
      <c r="C67" s="16" t="s">
        <v>53</v>
      </c>
      <c r="D67" s="93">
        <v>0</v>
      </c>
      <c r="E67" s="94">
        <v>0</v>
      </c>
    </row>
    <row r="68" spans="2:5">
      <c r="B68" s="125" t="s">
        <v>54</v>
      </c>
      <c r="C68" s="16" t="s">
        <v>55</v>
      </c>
      <c r="D68" s="93">
        <v>0</v>
      </c>
      <c r="E68" s="94">
        <v>0</v>
      </c>
    </row>
    <row r="69" spans="2:5">
      <c r="B69" s="125" t="s">
        <v>56</v>
      </c>
      <c r="C69" s="16" t="s">
        <v>57</v>
      </c>
      <c r="D69" s="93">
        <v>0</v>
      </c>
      <c r="E69" s="94">
        <v>0</v>
      </c>
    </row>
    <row r="70" spans="2:5">
      <c r="B70" s="153" t="s">
        <v>58</v>
      </c>
      <c r="C70" s="136" t="s">
        <v>59</v>
      </c>
      <c r="D70" s="137">
        <v>0</v>
      </c>
      <c r="E70" s="138">
        <v>0</v>
      </c>
    </row>
    <row r="71" spans="2:5">
      <c r="B71" s="154" t="s">
        <v>23</v>
      </c>
      <c r="C71" s="144" t="s">
        <v>61</v>
      </c>
      <c r="D71" s="145">
        <v>0</v>
      </c>
      <c r="E71" s="70">
        <v>0</v>
      </c>
    </row>
    <row r="72" spans="2:5">
      <c r="B72" s="155" t="s">
        <v>60</v>
      </c>
      <c r="C72" s="140" t="s">
        <v>63</v>
      </c>
      <c r="D72" s="141">
        <f>E14</f>
        <v>0</v>
      </c>
      <c r="E72" s="142">
        <v>0</v>
      </c>
    </row>
    <row r="73" spans="2:5">
      <c r="B73" s="156" t="s">
        <v>62</v>
      </c>
      <c r="C73" s="25" t="s">
        <v>65</v>
      </c>
      <c r="D73" s="26">
        <v>0</v>
      </c>
      <c r="E73" s="27">
        <v>0</v>
      </c>
    </row>
    <row r="74" spans="2:5">
      <c r="B74" s="154" t="s">
        <v>64</v>
      </c>
      <c r="C74" s="144" t="s">
        <v>66</v>
      </c>
      <c r="D74" s="145">
        <f>D58</f>
        <v>236738.17</v>
      </c>
      <c r="E74" s="70">
        <f>E58+E72-E73</f>
        <v>1</v>
      </c>
    </row>
    <row r="75" spans="2:5">
      <c r="B75" s="125" t="s">
        <v>4</v>
      </c>
      <c r="C75" s="16" t="s">
        <v>67</v>
      </c>
      <c r="D75" s="93">
        <f>D74</f>
        <v>236738.17</v>
      </c>
      <c r="E75" s="94">
        <f>E74</f>
        <v>1</v>
      </c>
    </row>
    <row r="76" spans="2:5">
      <c r="B76" s="125" t="s">
        <v>6</v>
      </c>
      <c r="C76" s="16" t="s">
        <v>225</v>
      </c>
      <c r="D76" s="93">
        <v>0</v>
      </c>
      <c r="E76" s="94">
        <v>0</v>
      </c>
    </row>
    <row r="77" spans="2:5" ht="13.5" thickBot="1">
      <c r="B77" s="126" t="s">
        <v>8</v>
      </c>
      <c r="C77" s="18" t="s">
        <v>226</v>
      </c>
      <c r="D77" s="97">
        <v>0</v>
      </c>
      <c r="E77" s="98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>
  <sheetPr codeName="Arkusz12">
    <pageSetUpPr fitToPage="1"/>
  </sheetPr>
  <dimension ref="A1:L81"/>
  <sheetViews>
    <sheetView zoomScale="80" zoomScaleNormal="80" workbookViewId="0">
      <selection activeCell="K26" sqref="K26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99" customWidth="1"/>
    <col min="6" max="6" width="7.42578125" customWidth="1"/>
    <col min="7" max="7" width="17.28515625" customWidth="1"/>
    <col min="8" max="8" width="19" customWidth="1"/>
    <col min="9" max="9" width="13.28515625" customWidth="1"/>
    <col min="10" max="10" width="13.5703125" customWidth="1"/>
  </cols>
  <sheetData>
    <row r="1" spans="2:12">
      <c r="B1" s="1"/>
      <c r="C1" s="1"/>
      <c r="D1" s="2"/>
      <c r="E1" s="2"/>
    </row>
    <row r="2" spans="2:12" ht="15.75">
      <c r="B2" s="333" t="s">
        <v>0</v>
      </c>
      <c r="C2" s="333"/>
      <c r="D2" s="333"/>
      <c r="E2" s="333"/>
      <c r="H2" s="188"/>
      <c r="I2" s="188"/>
      <c r="J2" s="190"/>
      <c r="L2" s="78"/>
    </row>
    <row r="3" spans="2:12" ht="15.75">
      <c r="B3" s="333" t="s">
        <v>263</v>
      </c>
      <c r="C3" s="333"/>
      <c r="D3" s="333"/>
      <c r="E3" s="333"/>
      <c r="H3" s="188"/>
      <c r="I3" s="188"/>
      <c r="J3" s="190"/>
    </row>
    <row r="4" spans="2:12" ht="15">
      <c r="B4" s="105"/>
      <c r="C4" s="105"/>
      <c r="D4" s="105"/>
      <c r="E4" s="105"/>
      <c r="H4" s="187"/>
      <c r="I4" s="187"/>
      <c r="J4" s="190"/>
    </row>
    <row r="5" spans="2:12" ht="21" customHeight="1">
      <c r="B5" s="334" t="s">
        <v>1</v>
      </c>
      <c r="C5" s="334"/>
      <c r="D5" s="334"/>
      <c r="E5" s="334"/>
    </row>
    <row r="6" spans="2:12" ht="14.25">
      <c r="B6" s="335" t="s">
        <v>106</v>
      </c>
      <c r="C6" s="335"/>
      <c r="D6" s="335"/>
      <c r="E6" s="335"/>
    </row>
    <row r="7" spans="2:12" ht="14.25">
      <c r="B7" s="109"/>
      <c r="C7" s="109"/>
      <c r="D7" s="109"/>
      <c r="E7" s="109"/>
    </row>
    <row r="8" spans="2:12" ht="13.5">
      <c r="B8" s="337" t="s">
        <v>18</v>
      </c>
      <c r="C8" s="339"/>
      <c r="D8" s="339"/>
      <c r="E8" s="339"/>
    </row>
    <row r="9" spans="2:12" ht="16.5" thickBot="1">
      <c r="B9" s="336" t="s">
        <v>209</v>
      </c>
      <c r="C9" s="336"/>
      <c r="D9" s="336"/>
      <c r="E9" s="336"/>
    </row>
    <row r="10" spans="2:12" ht="13.5" thickBot="1">
      <c r="B10" s="106"/>
      <c r="C10" s="87" t="s">
        <v>2</v>
      </c>
      <c r="D10" s="75" t="s">
        <v>246</v>
      </c>
      <c r="E10" s="30" t="s">
        <v>262</v>
      </c>
      <c r="G10" s="78"/>
    </row>
    <row r="11" spans="2:12">
      <c r="B11" s="110" t="s">
        <v>3</v>
      </c>
      <c r="C11" s="151" t="s">
        <v>215</v>
      </c>
      <c r="D11" s="74">
        <v>442775.14</v>
      </c>
      <c r="E11" s="9">
        <f>E12+E13+E14</f>
        <v>627602.58000000007</v>
      </c>
    </row>
    <row r="12" spans="2:12">
      <c r="B12" s="129" t="s">
        <v>4</v>
      </c>
      <c r="C12" s="6" t="s">
        <v>5</v>
      </c>
      <c r="D12" s="89">
        <v>439233.86</v>
      </c>
      <c r="E12" s="100">
        <f>593615.44+32690.17-132.21</f>
        <v>626173.4</v>
      </c>
    </row>
    <row r="13" spans="2:12">
      <c r="B13" s="129" t="s">
        <v>6</v>
      </c>
      <c r="C13" s="72" t="s">
        <v>7</v>
      </c>
      <c r="D13" s="89"/>
      <c r="E13" s="100"/>
    </row>
    <row r="14" spans="2:12">
      <c r="B14" s="129" t="s">
        <v>8</v>
      </c>
      <c r="C14" s="72" t="s">
        <v>10</v>
      </c>
      <c r="D14" s="89">
        <v>3541.2799999999997</v>
      </c>
      <c r="E14" s="100">
        <f>E15</f>
        <v>1429.18</v>
      </c>
    </row>
    <row r="15" spans="2:12">
      <c r="B15" s="129" t="s">
        <v>212</v>
      </c>
      <c r="C15" s="72" t="s">
        <v>11</v>
      </c>
      <c r="D15" s="89">
        <v>3541.2799999999997</v>
      </c>
      <c r="E15" s="100">
        <v>1429.18</v>
      </c>
    </row>
    <row r="16" spans="2:12">
      <c r="B16" s="130" t="s">
        <v>213</v>
      </c>
      <c r="C16" s="111" t="s">
        <v>12</v>
      </c>
      <c r="D16" s="90"/>
      <c r="E16" s="101"/>
    </row>
    <row r="17" spans="2:10">
      <c r="B17" s="10" t="s">
        <v>13</v>
      </c>
      <c r="C17" s="12" t="s">
        <v>65</v>
      </c>
      <c r="D17" s="152">
        <v>388.77</v>
      </c>
      <c r="E17" s="113">
        <f>SUM(E18:E19)</f>
        <v>440.09</v>
      </c>
    </row>
    <row r="18" spans="2:10">
      <c r="B18" s="129" t="s">
        <v>4</v>
      </c>
      <c r="C18" s="6" t="s">
        <v>11</v>
      </c>
      <c r="D18" s="89">
        <v>388.77</v>
      </c>
      <c r="E18" s="101">
        <v>440.09</v>
      </c>
    </row>
    <row r="19" spans="2:10" ht="13.5" customHeight="1">
      <c r="B19" s="129" t="s">
        <v>6</v>
      </c>
      <c r="C19" s="72" t="s">
        <v>214</v>
      </c>
      <c r="D19" s="89"/>
      <c r="E19" s="100"/>
    </row>
    <row r="20" spans="2:10" ht="13.5" thickBot="1">
      <c r="B20" s="131" t="s">
        <v>8</v>
      </c>
      <c r="C20" s="73" t="s">
        <v>14</v>
      </c>
      <c r="D20" s="91"/>
      <c r="E20" s="102"/>
    </row>
    <row r="21" spans="2:10" ht="13.5" thickBot="1">
      <c r="B21" s="343" t="s">
        <v>216</v>
      </c>
      <c r="C21" s="344"/>
      <c r="D21" s="92">
        <f>D11-D17</f>
        <v>442386.37</v>
      </c>
      <c r="E21" s="173">
        <f>E11-E17</f>
        <v>627162.49000000011</v>
      </c>
      <c r="F21" s="88"/>
      <c r="G21" s="88"/>
      <c r="H21" s="197"/>
      <c r="J21" s="71"/>
    </row>
    <row r="22" spans="2:10">
      <c r="B22" s="3"/>
      <c r="C22" s="7"/>
      <c r="D22" s="8"/>
      <c r="E22" s="8"/>
      <c r="G22" s="78"/>
    </row>
    <row r="23" spans="2:10" ht="13.5">
      <c r="B23" s="337" t="s">
        <v>210</v>
      </c>
      <c r="C23" s="345"/>
      <c r="D23" s="345"/>
      <c r="E23" s="345"/>
      <c r="G23" s="78"/>
    </row>
    <row r="24" spans="2:10" ht="18" customHeight="1" thickBot="1">
      <c r="B24" s="336" t="s">
        <v>211</v>
      </c>
      <c r="C24" s="346"/>
      <c r="D24" s="346"/>
      <c r="E24" s="346"/>
    </row>
    <row r="25" spans="2:10" ht="13.5" thickBot="1">
      <c r="B25" s="106"/>
      <c r="C25" s="5" t="s">
        <v>2</v>
      </c>
      <c r="D25" s="75" t="s">
        <v>264</v>
      </c>
      <c r="E25" s="30" t="s">
        <v>262</v>
      </c>
    </row>
    <row r="26" spans="2:10">
      <c r="B26" s="116" t="s">
        <v>15</v>
      </c>
      <c r="C26" s="117" t="s">
        <v>16</v>
      </c>
      <c r="D26" s="263">
        <v>173870.4</v>
      </c>
      <c r="E26" s="118">
        <f>D21</f>
        <v>442386.37</v>
      </c>
      <c r="G26" s="83"/>
    </row>
    <row r="27" spans="2:10">
      <c r="B27" s="10" t="s">
        <v>17</v>
      </c>
      <c r="C27" s="11" t="s">
        <v>217</v>
      </c>
      <c r="D27" s="264">
        <v>83694.34</v>
      </c>
      <c r="E27" s="172">
        <f>E28-E32</f>
        <v>174438.21</v>
      </c>
      <c r="F27" s="78"/>
      <c r="G27" s="83"/>
      <c r="H27" s="78"/>
      <c r="I27" s="83"/>
      <c r="J27" s="83"/>
    </row>
    <row r="28" spans="2:10">
      <c r="B28" s="10" t="s">
        <v>18</v>
      </c>
      <c r="C28" s="11" t="s">
        <v>19</v>
      </c>
      <c r="D28" s="264">
        <v>128294.48999999999</v>
      </c>
      <c r="E28" s="80">
        <f>SUM(E29:E31)</f>
        <v>254301.94</v>
      </c>
      <c r="F28" s="78"/>
      <c r="G28" s="78"/>
      <c r="H28" s="78"/>
      <c r="I28" s="83"/>
      <c r="J28" s="83"/>
    </row>
    <row r="29" spans="2:10">
      <c r="B29" s="127" t="s">
        <v>4</v>
      </c>
      <c r="C29" s="6" t="s">
        <v>20</v>
      </c>
      <c r="D29" s="265">
        <v>112812.56</v>
      </c>
      <c r="E29" s="103">
        <v>193148.32</v>
      </c>
      <c r="F29" s="78"/>
      <c r="G29" s="78"/>
      <c r="H29" s="78"/>
      <c r="I29" s="83"/>
      <c r="J29" s="83"/>
    </row>
    <row r="30" spans="2:10">
      <c r="B30" s="127" t="s">
        <v>6</v>
      </c>
      <c r="C30" s="6" t="s">
        <v>21</v>
      </c>
      <c r="D30" s="265"/>
      <c r="E30" s="103"/>
      <c r="F30" s="78"/>
      <c r="G30" s="78"/>
      <c r="H30" s="78"/>
      <c r="I30" s="83"/>
      <c r="J30" s="83"/>
    </row>
    <row r="31" spans="2:10">
      <c r="B31" s="127" t="s">
        <v>8</v>
      </c>
      <c r="C31" s="6" t="s">
        <v>22</v>
      </c>
      <c r="D31" s="265">
        <v>15481.93</v>
      </c>
      <c r="E31" s="103">
        <v>61153.62</v>
      </c>
      <c r="F31" s="78"/>
      <c r="G31" s="78"/>
      <c r="H31" s="78"/>
      <c r="I31" s="83"/>
      <c r="J31" s="83"/>
    </row>
    <row r="32" spans="2:10">
      <c r="B32" s="112" t="s">
        <v>23</v>
      </c>
      <c r="C32" s="12" t="s">
        <v>24</v>
      </c>
      <c r="D32" s="264">
        <v>44600.149999999994</v>
      </c>
      <c r="E32" s="80">
        <f>SUM(E33:E39)</f>
        <v>79863.73000000001</v>
      </c>
      <c r="F32" s="78"/>
      <c r="G32" s="83"/>
      <c r="H32" s="78"/>
      <c r="I32" s="83"/>
      <c r="J32" s="83"/>
    </row>
    <row r="33" spans="2:10">
      <c r="B33" s="127" t="s">
        <v>4</v>
      </c>
      <c r="C33" s="6" t="s">
        <v>25</v>
      </c>
      <c r="D33" s="265">
        <v>16888.419999999998</v>
      </c>
      <c r="E33" s="103">
        <f>24686.29+94.87</f>
        <v>24781.16</v>
      </c>
      <c r="F33" s="78"/>
      <c r="G33" s="78"/>
      <c r="H33" s="78"/>
      <c r="I33" s="83"/>
      <c r="J33" s="83"/>
    </row>
    <row r="34" spans="2:10">
      <c r="B34" s="127" t="s">
        <v>6</v>
      </c>
      <c r="C34" s="6" t="s">
        <v>26</v>
      </c>
      <c r="D34" s="265"/>
      <c r="E34" s="103"/>
      <c r="F34" s="78"/>
      <c r="G34" s="78"/>
      <c r="H34" s="78"/>
      <c r="I34" s="83"/>
      <c r="J34" s="83"/>
    </row>
    <row r="35" spans="2:10">
      <c r="B35" s="127" t="s">
        <v>8</v>
      </c>
      <c r="C35" s="6" t="s">
        <v>27</v>
      </c>
      <c r="D35" s="265">
        <v>5519.59</v>
      </c>
      <c r="E35" s="103">
        <v>8845.1400000000012</v>
      </c>
      <c r="F35" s="78"/>
      <c r="G35" s="78"/>
      <c r="H35" s="78"/>
      <c r="I35" s="83"/>
      <c r="J35" s="83"/>
    </row>
    <row r="36" spans="2:10">
      <c r="B36" s="127" t="s">
        <v>9</v>
      </c>
      <c r="C36" s="6" t="s">
        <v>28</v>
      </c>
      <c r="D36" s="265"/>
      <c r="E36" s="103"/>
      <c r="F36" s="78"/>
      <c r="G36" s="78"/>
      <c r="H36" s="78"/>
      <c r="I36" s="83"/>
      <c r="J36" s="83"/>
    </row>
    <row r="37" spans="2:10" ht="25.5">
      <c r="B37" s="127" t="s">
        <v>29</v>
      </c>
      <c r="C37" s="6" t="s">
        <v>30</v>
      </c>
      <c r="D37" s="265"/>
      <c r="E37" s="103"/>
      <c r="F37" s="78"/>
      <c r="G37" s="78"/>
      <c r="H37" s="78"/>
      <c r="I37" s="83"/>
      <c r="J37" s="83"/>
    </row>
    <row r="38" spans="2:10">
      <c r="B38" s="127" t="s">
        <v>31</v>
      </c>
      <c r="C38" s="6" t="s">
        <v>32</v>
      </c>
      <c r="D38" s="265"/>
      <c r="E38" s="103"/>
      <c r="F38" s="78"/>
      <c r="G38" s="78"/>
      <c r="H38" s="78"/>
      <c r="I38" s="83"/>
      <c r="J38" s="83"/>
    </row>
    <row r="39" spans="2:10">
      <c r="B39" s="128" t="s">
        <v>33</v>
      </c>
      <c r="C39" s="13" t="s">
        <v>34</v>
      </c>
      <c r="D39" s="266">
        <v>22192.14</v>
      </c>
      <c r="E39" s="174">
        <v>46237.43</v>
      </c>
      <c r="F39" s="78"/>
      <c r="G39" s="78"/>
      <c r="H39" s="78"/>
      <c r="I39" s="83"/>
      <c r="J39" s="83"/>
    </row>
    <row r="40" spans="2:10" ht="13.5" thickBot="1">
      <c r="B40" s="119" t="s">
        <v>35</v>
      </c>
      <c r="C40" s="120" t="s">
        <v>36</v>
      </c>
      <c r="D40" s="267">
        <v>4733.05</v>
      </c>
      <c r="E40" s="121">
        <v>10337.91</v>
      </c>
      <c r="G40" s="83"/>
    </row>
    <row r="41" spans="2:10" ht="13.5" thickBot="1">
      <c r="B41" s="122" t="s">
        <v>37</v>
      </c>
      <c r="C41" s="123" t="s">
        <v>38</v>
      </c>
      <c r="D41" s="268">
        <v>262297.78999999998</v>
      </c>
      <c r="E41" s="173">
        <f>E26+E27+E40</f>
        <v>627162.49</v>
      </c>
      <c r="F41" s="88"/>
      <c r="G41" s="83"/>
    </row>
    <row r="42" spans="2:10">
      <c r="B42" s="114"/>
      <c r="C42" s="114"/>
      <c r="D42" s="115"/>
      <c r="E42" s="115"/>
      <c r="F42" s="88"/>
      <c r="G42" s="71"/>
    </row>
    <row r="43" spans="2:10" ht="13.5">
      <c r="B43" s="338" t="s">
        <v>60</v>
      </c>
      <c r="C43" s="339"/>
      <c r="D43" s="339"/>
      <c r="E43" s="339"/>
      <c r="G43" s="78"/>
    </row>
    <row r="44" spans="2:10" ht="15.75" customHeight="1" thickBot="1">
      <c r="B44" s="336" t="s">
        <v>244</v>
      </c>
      <c r="C44" s="340"/>
      <c r="D44" s="340"/>
      <c r="E44" s="340"/>
      <c r="G44" s="78"/>
    </row>
    <row r="45" spans="2:10" ht="13.5" thickBot="1">
      <c r="B45" s="106"/>
      <c r="C45" s="31" t="s">
        <v>39</v>
      </c>
      <c r="D45" s="75" t="s">
        <v>264</v>
      </c>
      <c r="E45" s="30" t="s">
        <v>262</v>
      </c>
      <c r="G45" s="78"/>
    </row>
    <row r="46" spans="2:10">
      <c r="B46" s="14" t="s">
        <v>18</v>
      </c>
      <c r="C46" s="32" t="s">
        <v>218</v>
      </c>
      <c r="D46" s="124"/>
      <c r="E46" s="29"/>
      <c r="G46" s="78"/>
    </row>
    <row r="47" spans="2:10">
      <c r="B47" s="125" t="s">
        <v>4</v>
      </c>
      <c r="C47" s="16" t="s">
        <v>40</v>
      </c>
      <c r="D47" s="269">
        <v>17786.871299999999</v>
      </c>
      <c r="E47" s="82">
        <v>44020.316299999999</v>
      </c>
      <c r="G47" s="78"/>
    </row>
    <row r="48" spans="2:10">
      <c r="B48" s="146" t="s">
        <v>6</v>
      </c>
      <c r="C48" s="23" t="s">
        <v>41</v>
      </c>
      <c r="D48" s="270">
        <v>26338.043799999999</v>
      </c>
      <c r="E48" s="82">
        <v>61167.87660713942</v>
      </c>
      <c r="G48" s="249"/>
    </row>
    <row r="49" spans="2:7">
      <c r="B49" s="143" t="s">
        <v>23</v>
      </c>
      <c r="C49" s="147" t="s">
        <v>219</v>
      </c>
      <c r="D49" s="271"/>
      <c r="E49" s="148"/>
    </row>
    <row r="50" spans="2:7">
      <c r="B50" s="125" t="s">
        <v>4</v>
      </c>
      <c r="C50" s="16" t="s">
        <v>40</v>
      </c>
      <c r="D50" s="269">
        <v>9.7752098762866702</v>
      </c>
      <c r="E50" s="82">
        <v>10.049595366232699</v>
      </c>
      <c r="G50" s="226"/>
    </row>
    <row r="51" spans="2:7">
      <c r="B51" s="125" t="s">
        <v>6</v>
      </c>
      <c r="C51" s="16" t="s">
        <v>220</v>
      </c>
      <c r="D51" s="275">
        <v>9.6826000000000008</v>
      </c>
      <c r="E51" s="84">
        <v>10.0487</v>
      </c>
      <c r="G51" s="226"/>
    </row>
    <row r="52" spans="2:7" ht="12" customHeight="1">
      <c r="B52" s="125" t="s">
        <v>8</v>
      </c>
      <c r="C52" s="16" t="s">
        <v>221</v>
      </c>
      <c r="D52" s="275">
        <v>9.9588999999999999</v>
      </c>
      <c r="E52" s="84">
        <v>10.2804</v>
      </c>
    </row>
    <row r="53" spans="2:7" ht="13.5" thickBot="1">
      <c r="B53" s="126" t="s">
        <v>9</v>
      </c>
      <c r="C53" s="18" t="s">
        <v>41</v>
      </c>
      <c r="D53" s="273">
        <v>9.9588941377643199</v>
      </c>
      <c r="E53" s="176">
        <v>10.2531348934679</v>
      </c>
    </row>
    <row r="54" spans="2:7">
      <c r="B54" s="132"/>
      <c r="C54" s="133"/>
      <c r="D54" s="134"/>
      <c r="E54" s="134"/>
    </row>
    <row r="55" spans="2:7" ht="13.5">
      <c r="B55" s="338" t="s">
        <v>62</v>
      </c>
      <c r="C55" s="339"/>
      <c r="D55" s="339"/>
      <c r="E55" s="339"/>
    </row>
    <row r="56" spans="2:7" ht="15.75" customHeight="1" thickBot="1">
      <c r="B56" s="336" t="s">
        <v>222</v>
      </c>
      <c r="C56" s="340"/>
      <c r="D56" s="340"/>
      <c r="E56" s="340"/>
    </row>
    <row r="57" spans="2:7" ht="23.25" thickBot="1">
      <c r="B57" s="331" t="s">
        <v>42</v>
      </c>
      <c r="C57" s="332"/>
      <c r="D57" s="19" t="s">
        <v>245</v>
      </c>
      <c r="E57" s="20" t="s">
        <v>223</v>
      </c>
    </row>
    <row r="58" spans="2:7">
      <c r="B58" s="21" t="s">
        <v>18</v>
      </c>
      <c r="C58" s="149" t="s">
        <v>43</v>
      </c>
      <c r="D58" s="150">
        <f>SUM(D59:D70)</f>
        <v>626173.4</v>
      </c>
      <c r="E58" s="33">
        <f>D58/E21</f>
        <v>0.99842291269683547</v>
      </c>
    </row>
    <row r="59" spans="2:7" ht="25.5">
      <c r="B59" s="22" t="s">
        <v>4</v>
      </c>
      <c r="C59" s="23" t="s">
        <v>44</v>
      </c>
      <c r="D59" s="95">
        <v>0</v>
      </c>
      <c r="E59" s="96">
        <v>0</v>
      </c>
    </row>
    <row r="60" spans="2:7" ht="24" customHeight="1">
      <c r="B60" s="15" t="s">
        <v>6</v>
      </c>
      <c r="C60" s="16" t="s">
        <v>45</v>
      </c>
      <c r="D60" s="93">
        <v>0</v>
      </c>
      <c r="E60" s="94">
        <v>0</v>
      </c>
    </row>
    <row r="61" spans="2:7">
      <c r="B61" s="15" t="s">
        <v>8</v>
      </c>
      <c r="C61" s="16" t="s">
        <v>46</v>
      </c>
      <c r="D61" s="93">
        <v>0</v>
      </c>
      <c r="E61" s="94">
        <v>0</v>
      </c>
    </row>
    <row r="62" spans="2:7">
      <c r="B62" s="15" t="s">
        <v>9</v>
      </c>
      <c r="C62" s="16" t="s">
        <v>47</v>
      </c>
      <c r="D62" s="93">
        <v>0</v>
      </c>
      <c r="E62" s="94">
        <v>0</v>
      </c>
    </row>
    <row r="63" spans="2:7">
      <c r="B63" s="15" t="s">
        <v>29</v>
      </c>
      <c r="C63" s="16" t="s">
        <v>48</v>
      </c>
      <c r="D63" s="93">
        <v>0</v>
      </c>
      <c r="E63" s="94">
        <v>0</v>
      </c>
    </row>
    <row r="64" spans="2:7">
      <c r="B64" s="22" t="s">
        <v>31</v>
      </c>
      <c r="C64" s="23" t="s">
        <v>49</v>
      </c>
      <c r="D64" s="95">
        <f>593615.44-132.21</f>
        <v>593483.23</v>
      </c>
      <c r="E64" s="96">
        <f>D64/E21</f>
        <v>0.94629898864008888</v>
      </c>
    </row>
    <row r="65" spans="2:5">
      <c r="B65" s="22" t="s">
        <v>33</v>
      </c>
      <c r="C65" s="23" t="s">
        <v>224</v>
      </c>
      <c r="D65" s="95">
        <v>0</v>
      </c>
      <c r="E65" s="96">
        <v>0</v>
      </c>
    </row>
    <row r="66" spans="2:5">
      <c r="B66" s="22" t="s">
        <v>50</v>
      </c>
      <c r="C66" s="23" t="s">
        <v>51</v>
      </c>
      <c r="D66" s="95">
        <v>0</v>
      </c>
      <c r="E66" s="96">
        <v>0</v>
      </c>
    </row>
    <row r="67" spans="2:5">
      <c r="B67" s="15" t="s">
        <v>52</v>
      </c>
      <c r="C67" s="16" t="s">
        <v>53</v>
      </c>
      <c r="D67" s="93">
        <v>0</v>
      </c>
      <c r="E67" s="94">
        <v>0</v>
      </c>
    </row>
    <row r="68" spans="2:5">
      <c r="B68" s="15" t="s">
        <v>54</v>
      </c>
      <c r="C68" s="16" t="s">
        <v>55</v>
      </c>
      <c r="D68" s="93">
        <v>0</v>
      </c>
      <c r="E68" s="94">
        <v>0</v>
      </c>
    </row>
    <row r="69" spans="2:5">
      <c r="B69" s="15" t="s">
        <v>56</v>
      </c>
      <c r="C69" s="16" t="s">
        <v>57</v>
      </c>
      <c r="D69" s="93">
        <v>32690.17</v>
      </c>
      <c r="E69" s="94">
        <f>D69/E21</f>
        <v>5.2123924056746429E-2</v>
      </c>
    </row>
    <row r="70" spans="2:5">
      <c r="B70" s="135" t="s">
        <v>58</v>
      </c>
      <c r="C70" s="136" t="s">
        <v>59</v>
      </c>
      <c r="D70" s="137">
        <v>0</v>
      </c>
      <c r="E70" s="138">
        <v>0</v>
      </c>
    </row>
    <row r="71" spans="2:5">
      <c r="B71" s="143" t="s">
        <v>23</v>
      </c>
      <c r="C71" s="144" t="s">
        <v>61</v>
      </c>
      <c r="D71" s="145">
        <f>E13</f>
        <v>0</v>
      </c>
      <c r="E71" s="70">
        <v>0</v>
      </c>
    </row>
    <row r="72" spans="2:5">
      <c r="B72" s="139" t="s">
        <v>60</v>
      </c>
      <c r="C72" s="140" t="s">
        <v>63</v>
      </c>
      <c r="D72" s="141">
        <f>E14</f>
        <v>1429.18</v>
      </c>
      <c r="E72" s="142">
        <f>D72/E21</f>
        <v>2.2788033767772047E-3</v>
      </c>
    </row>
    <row r="73" spans="2:5">
      <c r="B73" s="24" t="s">
        <v>62</v>
      </c>
      <c r="C73" s="25" t="s">
        <v>65</v>
      </c>
      <c r="D73" s="26">
        <f>E17</f>
        <v>440.09</v>
      </c>
      <c r="E73" s="27">
        <f>D73/E21</f>
        <v>7.0171607361275686E-4</v>
      </c>
    </row>
    <row r="74" spans="2:5">
      <c r="B74" s="143" t="s">
        <v>64</v>
      </c>
      <c r="C74" s="144" t="s">
        <v>66</v>
      </c>
      <c r="D74" s="145">
        <f>D58+D71+D72-D73</f>
        <v>627162.49000000011</v>
      </c>
      <c r="E74" s="70">
        <f>E58+E72-E73</f>
        <v>0.99999999999999989</v>
      </c>
    </row>
    <row r="75" spans="2:5">
      <c r="B75" s="15" t="s">
        <v>4</v>
      </c>
      <c r="C75" s="16" t="s">
        <v>67</v>
      </c>
      <c r="D75" s="93">
        <f>D74</f>
        <v>627162.49000000011</v>
      </c>
      <c r="E75" s="94">
        <f>E74</f>
        <v>0.99999999999999989</v>
      </c>
    </row>
    <row r="76" spans="2:5">
      <c r="B76" s="15" t="s">
        <v>6</v>
      </c>
      <c r="C76" s="16" t="s">
        <v>225</v>
      </c>
      <c r="D76" s="93">
        <v>0</v>
      </c>
      <c r="E76" s="94">
        <v>0</v>
      </c>
    </row>
    <row r="77" spans="2:5" ht="13.5" thickBot="1">
      <c r="B77" s="17" t="s">
        <v>8</v>
      </c>
      <c r="C77" s="18" t="s">
        <v>226</v>
      </c>
      <c r="D77" s="97">
        <v>0</v>
      </c>
      <c r="E77" s="98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</worksheet>
</file>

<file path=xl/worksheets/sheet120.xml><?xml version="1.0" encoding="utf-8"?>
<worksheet xmlns="http://schemas.openxmlformats.org/spreadsheetml/2006/main" xmlns:r="http://schemas.openxmlformats.org/officeDocument/2006/relationships">
  <sheetPr codeName="Arkusz120"/>
  <dimension ref="A1:L81"/>
  <sheetViews>
    <sheetView zoomScale="80" zoomScaleNormal="80" workbookViewId="0">
      <selection activeCell="K2" sqref="K2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99" customWidth="1"/>
    <col min="6" max="6" width="7.42578125" customWidth="1"/>
    <col min="7" max="7" width="17.28515625" customWidth="1"/>
    <col min="8" max="8" width="19" customWidth="1"/>
    <col min="9" max="9" width="13.28515625" customWidth="1"/>
    <col min="10" max="10" width="13.5703125" customWidth="1"/>
  </cols>
  <sheetData>
    <row r="1" spans="2:12">
      <c r="B1" s="1"/>
      <c r="C1" s="1"/>
      <c r="D1" s="2"/>
      <c r="E1" s="2"/>
    </row>
    <row r="2" spans="2:12" ht="15.75">
      <c r="B2" s="333" t="s">
        <v>0</v>
      </c>
      <c r="C2" s="333"/>
      <c r="D2" s="333"/>
      <c r="E2" s="333"/>
      <c r="H2" s="188"/>
      <c r="I2" s="188"/>
      <c r="J2" s="190"/>
      <c r="L2" s="78"/>
    </row>
    <row r="3" spans="2:12" ht="15.75">
      <c r="B3" s="333" t="s">
        <v>263</v>
      </c>
      <c r="C3" s="333"/>
      <c r="D3" s="333"/>
      <c r="E3" s="333"/>
      <c r="H3" s="188"/>
      <c r="I3" s="188"/>
      <c r="J3" s="190"/>
    </row>
    <row r="4" spans="2:12" ht="15">
      <c r="B4" s="171"/>
      <c r="C4" s="171"/>
      <c r="D4" s="171"/>
      <c r="E4" s="171"/>
      <c r="H4" s="187"/>
      <c r="I4" s="187"/>
      <c r="J4" s="190"/>
    </row>
    <row r="5" spans="2:12" ht="14.25">
      <c r="B5" s="334" t="s">
        <v>1</v>
      </c>
      <c r="C5" s="334"/>
      <c r="D5" s="334"/>
      <c r="E5" s="334"/>
    </row>
    <row r="6" spans="2:12" ht="14.25">
      <c r="B6" s="335" t="s">
        <v>252</v>
      </c>
      <c r="C6" s="335"/>
      <c r="D6" s="335"/>
      <c r="E6" s="335"/>
    </row>
    <row r="7" spans="2:12" ht="14.25">
      <c r="B7" s="214"/>
      <c r="C7" s="214"/>
      <c r="D7" s="214"/>
      <c r="E7" s="214"/>
    </row>
    <row r="8" spans="2:12" ht="13.5">
      <c r="B8" s="337" t="s">
        <v>18</v>
      </c>
      <c r="C8" s="339"/>
      <c r="D8" s="339"/>
      <c r="E8" s="339"/>
    </row>
    <row r="9" spans="2:12" ht="16.5" thickBot="1">
      <c r="B9" s="336" t="s">
        <v>209</v>
      </c>
      <c r="C9" s="336"/>
      <c r="D9" s="336"/>
      <c r="E9" s="336"/>
    </row>
    <row r="10" spans="2:12" ht="13.5" thickBot="1">
      <c r="B10" s="215"/>
      <c r="C10" s="87" t="s">
        <v>2</v>
      </c>
      <c r="D10" s="75" t="s">
        <v>246</v>
      </c>
      <c r="E10" s="30" t="s">
        <v>262</v>
      </c>
    </row>
    <row r="11" spans="2:12">
      <c r="B11" s="110" t="s">
        <v>3</v>
      </c>
      <c r="C11" s="151" t="s">
        <v>215</v>
      </c>
      <c r="D11" s="74">
        <v>54466.05</v>
      </c>
      <c r="E11" s="9">
        <f>E12</f>
        <v>1742031.7</v>
      </c>
    </row>
    <row r="12" spans="2:12">
      <c r="B12" s="129" t="s">
        <v>4</v>
      </c>
      <c r="C12" s="6" t="s">
        <v>5</v>
      </c>
      <c r="D12" s="89">
        <v>54466.05</v>
      </c>
      <c r="E12" s="100">
        <v>1742031.7</v>
      </c>
    </row>
    <row r="13" spans="2:12">
      <c r="B13" s="129" t="s">
        <v>6</v>
      </c>
      <c r="C13" s="72" t="s">
        <v>7</v>
      </c>
      <c r="D13" s="89"/>
      <c r="E13" s="100"/>
    </row>
    <row r="14" spans="2:12">
      <c r="B14" s="129" t="s">
        <v>8</v>
      </c>
      <c r="C14" s="72" t="s">
        <v>10</v>
      </c>
      <c r="D14" s="89"/>
      <c r="E14" s="100"/>
      <c r="G14" s="71"/>
    </row>
    <row r="15" spans="2:12">
      <c r="B15" s="129" t="s">
        <v>212</v>
      </c>
      <c r="C15" s="72" t="s">
        <v>11</v>
      </c>
      <c r="D15" s="89"/>
      <c r="E15" s="100"/>
    </row>
    <row r="16" spans="2:12">
      <c r="B16" s="130" t="s">
        <v>213</v>
      </c>
      <c r="C16" s="111" t="s">
        <v>12</v>
      </c>
      <c r="D16" s="90"/>
      <c r="E16" s="101"/>
    </row>
    <row r="17" spans="2:10">
      <c r="B17" s="10" t="s">
        <v>13</v>
      </c>
      <c r="C17" s="12" t="s">
        <v>65</v>
      </c>
      <c r="D17" s="152"/>
      <c r="E17" s="113"/>
    </row>
    <row r="18" spans="2:10">
      <c r="B18" s="129" t="s">
        <v>4</v>
      </c>
      <c r="C18" s="6" t="s">
        <v>11</v>
      </c>
      <c r="D18" s="89"/>
      <c r="E18" s="101"/>
    </row>
    <row r="19" spans="2:10" ht="13.5" customHeight="1">
      <c r="B19" s="129" t="s">
        <v>6</v>
      </c>
      <c r="C19" s="72" t="s">
        <v>214</v>
      </c>
      <c r="D19" s="89"/>
      <c r="E19" s="100"/>
    </row>
    <row r="20" spans="2:10" ht="13.5" thickBot="1">
      <c r="B20" s="131" t="s">
        <v>8</v>
      </c>
      <c r="C20" s="73" t="s">
        <v>14</v>
      </c>
      <c r="D20" s="91"/>
      <c r="E20" s="102"/>
    </row>
    <row r="21" spans="2:10" ht="13.5" thickBot="1">
      <c r="B21" s="343" t="s">
        <v>216</v>
      </c>
      <c r="C21" s="344"/>
      <c r="D21" s="92">
        <f>D11</f>
        <v>54466.05</v>
      </c>
      <c r="E21" s="173">
        <f>E11</f>
        <v>1742031.7</v>
      </c>
      <c r="F21" s="88"/>
      <c r="G21" s="88"/>
      <c r="H21" s="197"/>
      <c r="J21" s="71"/>
    </row>
    <row r="22" spans="2:10">
      <c r="B22" s="3"/>
      <c r="C22" s="7"/>
      <c r="D22" s="8"/>
      <c r="E22" s="8"/>
      <c r="G22" s="78"/>
    </row>
    <row r="23" spans="2:10" ht="13.5">
      <c r="B23" s="337" t="s">
        <v>210</v>
      </c>
      <c r="C23" s="345"/>
      <c r="D23" s="345"/>
      <c r="E23" s="345"/>
      <c r="G23" s="78"/>
    </row>
    <row r="24" spans="2:10" ht="15.75" customHeight="1" thickBot="1">
      <c r="B24" s="336" t="s">
        <v>211</v>
      </c>
      <c r="C24" s="346"/>
      <c r="D24" s="346"/>
      <c r="E24" s="346"/>
    </row>
    <row r="25" spans="2:10" ht="13.5" thickBot="1">
      <c r="B25" s="215"/>
      <c r="C25" s="5" t="s">
        <v>2</v>
      </c>
      <c r="D25" s="75" t="s">
        <v>264</v>
      </c>
      <c r="E25" s="30" t="s">
        <v>262</v>
      </c>
    </row>
    <row r="26" spans="2:10">
      <c r="B26" s="116" t="s">
        <v>15</v>
      </c>
      <c r="C26" s="117" t="s">
        <v>16</v>
      </c>
      <c r="D26" s="263"/>
      <c r="E26" s="118">
        <f>D21</f>
        <v>54466.05</v>
      </c>
      <c r="G26" s="83"/>
    </row>
    <row r="27" spans="2:10">
      <c r="B27" s="10" t="s">
        <v>17</v>
      </c>
      <c r="C27" s="11" t="s">
        <v>217</v>
      </c>
      <c r="D27" s="264"/>
      <c r="E27" s="172">
        <f>E28-E32</f>
        <v>1663190.21</v>
      </c>
      <c r="F27" s="78"/>
      <c r="G27" s="83"/>
      <c r="H27" s="78"/>
      <c r="I27" s="78"/>
      <c r="J27" s="83"/>
    </row>
    <row r="28" spans="2:10">
      <c r="B28" s="10" t="s">
        <v>18</v>
      </c>
      <c r="C28" s="11" t="s">
        <v>19</v>
      </c>
      <c r="D28" s="264"/>
      <c r="E28" s="80">
        <f>SUM(E29:E31)</f>
        <v>1965704.35</v>
      </c>
      <c r="F28" s="78"/>
      <c r="G28" s="78"/>
      <c r="H28" s="78"/>
      <c r="I28" s="78"/>
      <c r="J28" s="83"/>
    </row>
    <row r="29" spans="2:10">
      <c r="B29" s="127" t="s">
        <v>4</v>
      </c>
      <c r="C29" s="6" t="s">
        <v>20</v>
      </c>
      <c r="D29" s="265"/>
      <c r="E29" s="103"/>
      <c r="F29" s="78"/>
      <c r="G29" s="78"/>
      <c r="H29" s="78"/>
      <c r="I29" s="78"/>
      <c r="J29" s="83"/>
    </row>
    <row r="30" spans="2:10">
      <c r="B30" s="127" t="s">
        <v>6</v>
      </c>
      <c r="C30" s="6" t="s">
        <v>21</v>
      </c>
      <c r="D30" s="265"/>
      <c r="E30" s="103"/>
      <c r="F30" s="78"/>
      <c r="G30" s="78"/>
      <c r="H30" s="78"/>
      <c r="I30" s="78"/>
      <c r="J30" s="83"/>
    </row>
    <row r="31" spans="2:10">
      <c r="B31" s="127" t="s">
        <v>8</v>
      </c>
      <c r="C31" s="6" t="s">
        <v>22</v>
      </c>
      <c r="D31" s="265"/>
      <c r="E31" s="103">
        <v>1965704.35</v>
      </c>
      <c r="F31" s="78"/>
      <c r="G31" s="78"/>
      <c r="H31" s="78"/>
      <c r="I31" s="78"/>
      <c r="J31" s="83"/>
    </row>
    <row r="32" spans="2:10">
      <c r="B32" s="112" t="s">
        <v>23</v>
      </c>
      <c r="C32" s="12" t="s">
        <v>24</v>
      </c>
      <c r="D32" s="264"/>
      <c r="E32" s="80">
        <f>SUM(E33:E39)</f>
        <v>302514.14</v>
      </c>
      <c r="F32" s="78"/>
      <c r="G32" s="83"/>
      <c r="H32" s="78"/>
      <c r="I32" s="78"/>
      <c r="J32" s="83"/>
    </row>
    <row r="33" spans="2:10">
      <c r="B33" s="127" t="s">
        <v>4</v>
      </c>
      <c r="C33" s="6" t="s">
        <v>25</v>
      </c>
      <c r="D33" s="265"/>
      <c r="E33" s="103"/>
      <c r="F33" s="78"/>
      <c r="G33" s="78"/>
      <c r="H33" s="78"/>
      <c r="I33" s="78"/>
      <c r="J33" s="83"/>
    </row>
    <row r="34" spans="2:10">
      <c r="B34" s="127" t="s">
        <v>6</v>
      </c>
      <c r="C34" s="6" t="s">
        <v>26</v>
      </c>
      <c r="D34" s="265"/>
      <c r="E34" s="103"/>
      <c r="F34" s="78"/>
      <c r="G34" s="78"/>
      <c r="H34" s="78"/>
      <c r="I34" s="78"/>
      <c r="J34" s="83"/>
    </row>
    <row r="35" spans="2:10">
      <c r="B35" s="127" t="s">
        <v>8</v>
      </c>
      <c r="C35" s="6" t="s">
        <v>27</v>
      </c>
      <c r="D35" s="265"/>
      <c r="E35" s="103">
        <v>159.01</v>
      </c>
      <c r="F35" s="78"/>
      <c r="G35" s="78"/>
      <c r="H35" s="78"/>
      <c r="I35" s="78"/>
      <c r="J35" s="83"/>
    </row>
    <row r="36" spans="2:10">
      <c r="B36" s="127" t="s">
        <v>9</v>
      </c>
      <c r="C36" s="6" t="s">
        <v>28</v>
      </c>
      <c r="D36" s="265"/>
      <c r="E36" s="103"/>
      <c r="F36" s="78"/>
      <c r="G36" s="78"/>
      <c r="H36" s="78"/>
      <c r="I36" s="78"/>
      <c r="J36" s="83"/>
    </row>
    <row r="37" spans="2:10" ht="25.5">
      <c r="B37" s="127" t="s">
        <v>29</v>
      </c>
      <c r="C37" s="6" t="s">
        <v>30</v>
      </c>
      <c r="D37" s="265"/>
      <c r="E37" s="103">
        <v>6551.33</v>
      </c>
      <c r="F37" s="78"/>
      <c r="G37" s="78"/>
      <c r="H37" s="78"/>
      <c r="I37" s="78"/>
      <c r="J37" s="83"/>
    </row>
    <row r="38" spans="2:10">
      <c r="B38" s="127" t="s">
        <v>31</v>
      </c>
      <c r="C38" s="6" t="s">
        <v>32</v>
      </c>
      <c r="D38" s="265"/>
      <c r="E38" s="103"/>
      <c r="F38" s="78"/>
      <c r="G38" s="78"/>
      <c r="H38" s="78"/>
      <c r="I38" s="78"/>
      <c r="J38" s="83"/>
    </row>
    <row r="39" spans="2:10">
      <c r="B39" s="128" t="s">
        <v>33</v>
      </c>
      <c r="C39" s="13" t="s">
        <v>34</v>
      </c>
      <c r="D39" s="266"/>
      <c r="E39" s="174">
        <v>295803.8</v>
      </c>
      <c r="F39" s="78"/>
      <c r="G39" s="78"/>
      <c r="H39" s="78"/>
      <c r="I39" s="78"/>
      <c r="J39" s="83"/>
    </row>
    <row r="40" spans="2:10" ht="13.5" thickBot="1">
      <c r="B40" s="119" t="s">
        <v>35</v>
      </c>
      <c r="C40" s="120" t="s">
        <v>36</v>
      </c>
      <c r="D40" s="267"/>
      <c r="E40" s="121">
        <v>24375.439999999999</v>
      </c>
      <c r="G40" s="83"/>
    </row>
    <row r="41" spans="2:10" ht="13.5" thickBot="1">
      <c r="B41" s="122" t="s">
        <v>37</v>
      </c>
      <c r="C41" s="123" t="s">
        <v>38</v>
      </c>
      <c r="D41" s="268"/>
      <c r="E41" s="173">
        <f>E26+E27+E40</f>
        <v>1742031.7</v>
      </c>
      <c r="F41" s="88"/>
      <c r="G41" s="83"/>
    </row>
    <row r="42" spans="2:10">
      <c r="B42" s="114"/>
      <c r="C42" s="114"/>
      <c r="D42" s="115"/>
      <c r="E42" s="115"/>
      <c r="F42" s="88"/>
      <c r="G42" s="71"/>
    </row>
    <row r="43" spans="2:10" ht="13.5">
      <c r="B43" s="338" t="s">
        <v>60</v>
      </c>
      <c r="C43" s="339"/>
      <c r="D43" s="339"/>
      <c r="E43" s="339"/>
      <c r="G43" s="78"/>
    </row>
    <row r="44" spans="2:10" ht="18" customHeight="1" thickBot="1">
      <c r="B44" s="336" t="s">
        <v>244</v>
      </c>
      <c r="C44" s="340"/>
      <c r="D44" s="340"/>
      <c r="E44" s="340"/>
      <c r="G44" s="78"/>
    </row>
    <row r="45" spans="2:10" ht="13.5" thickBot="1">
      <c r="B45" s="215"/>
      <c r="C45" s="31" t="s">
        <v>39</v>
      </c>
      <c r="D45" s="75" t="s">
        <v>264</v>
      </c>
      <c r="E45" s="30" t="s">
        <v>262</v>
      </c>
      <c r="G45" s="78"/>
    </row>
    <row r="46" spans="2:10">
      <c r="B46" s="14" t="s">
        <v>18</v>
      </c>
      <c r="C46" s="32" t="s">
        <v>218</v>
      </c>
      <c r="D46" s="124"/>
      <c r="E46" s="29"/>
      <c r="G46" s="78"/>
    </row>
    <row r="47" spans="2:10">
      <c r="B47" s="125" t="s">
        <v>4</v>
      </c>
      <c r="C47" s="16" t="s">
        <v>40</v>
      </c>
      <c r="D47" s="269"/>
      <c r="E47" s="175">
        <v>4815.7430000000004</v>
      </c>
      <c r="G47" s="78"/>
    </row>
    <row r="48" spans="2:10">
      <c r="B48" s="146" t="s">
        <v>6</v>
      </c>
      <c r="C48" s="23" t="s">
        <v>41</v>
      </c>
      <c r="D48" s="270"/>
      <c r="E48" s="175">
        <v>144807.29</v>
      </c>
      <c r="G48" s="78"/>
    </row>
    <row r="49" spans="2:7">
      <c r="B49" s="143" t="s">
        <v>23</v>
      </c>
      <c r="C49" s="147" t="s">
        <v>219</v>
      </c>
      <c r="D49" s="271"/>
      <c r="E49" s="175"/>
    </row>
    <row r="50" spans="2:7">
      <c r="B50" s="125" t="s">
        <v>4</v>
      </c>
      <c r="C50" s="16" t="s">
        <v>40</v>
      </c>
      <c r="D50" s="269"/>
      <c r="E50" s="175">
        <v>11.31</v>
      </c>
      <c r="G50" s="226"/>
    </row>
    <row r="51" spans="2:7">
      <c r="B51" s="125" t="s">
        <v>6</v>
      </c>
      <c r="C51" s="16" t="s">
        <v>220</v>
      </c>
      <c r="D51" s="272"/>
      <c r="E51" s="84">
        <v>11.31</v>
      </c>
      <c r="G51" s="226"/>
    </row>
    <row r="52" spans="2:7">
      <c r="B52" s="125" t="s">
        <v>8</v>
      </c>
      <c r="C52" s="16" t="s">
        <v>221</v>
      </c>
      <c r="D52" s="272"/>
      <c r="E52" s="84">
        <v>12.38</v>
      </c>
    </row>
    <row r="53" spans="2:7" ht="13.5" thickBot="1">
      <c r="B53" s="126" t="s">
        <v>9</v>
      </c>
      <c r="C53" s="18" t="s">
        <v>41</v>
      </c>
      <c r="D53" s="273"/>
      <c r="E53" s="176">
        <v>12.03</v>
      </c>
    </row>
    <row r="54" spans="2:7">
      <c r="B54" s="132"/>
      <c r="C54" s="133"/>
      <c r="D54" s="134"/>
      <c r="E54" s="134"/>
    </row>
    <row r="55" spans="2:7" ht="13.5">
      <c r="B55" s="338" t="s">
        <v>62</v>
      </c>
      <c r="C55" s="339"/>
      <c r="D55" s="339"/>
      <c r="E55" s="339"/>
    </row>
    <row r="56" spans="2:7" ht="14.25" thickBot="1">
      <c r="B56" s="336" t="s">
        <v>222</v>
      </c>
      <c r="C56" s="340"/>
      <c r="D56" s="340"/>
      <c r="E56" s="340"/>
    </row>
    <row r="57" spans="2:7" ht="23.25" thickBot="1">
      <c r="B57" s="331" t="s">
        <v>42</v>
      </c>
      <c r="C57" s="332"/>
      <c r="D57" s="19" t="s">
        <v>245</v>
      </c>
      <c r="E57" s="20" t="s">
        <v>223</v>
      </c>
    </row>
    <row r="58" spans="2:7">
      <c r="B58" s="21" t="s">
        <v>18</v>
      </c>
      <c r="C58" s="149" t="s">
        <v>43</v>
      </c>
      <c r="D58" s="150">
        <f>D64</f>
        <v>1742031.7</v>
      </c>
      <c r="E58" s="33">
        <f>D58/E21</f>
        <v>1</v>
      </c>
    </row>
    <row r="59" spans="2:7" ht="25.5">
      <c r="B59" s="146" t="s">
        <v>4</v>
      </c>
      <c r="C59" s="23" t="s">
        <v>44</v>
      </c>
      <c r="D59" s="95">
        <v>0</v>
      </c>
      <c r="E59" s="96">
        <v>0</v>
      </c>
    </row>
    <row r="60" spans="2:7" ht="25.5">
      <c r="B60" s="125" t="s">
        <v>6</v>
      </c>
      <c r="C60" s="16" t="s">
        <v>45</v>
      </c>
      <c r="D60" s="93">
        <v>0</v>
      </c>
      <c r="E60" s="94">
        <v>0</v>
      </c>
    </row>
    <row r="61" spans="2:7">
      <c r="B61" s="125" t="s">
        <v>8</v>
      </c>
      <c r="C61" s="16" t="s">
        <v>46</v>
      </c>
      <c r="D61" s="93">
        <v>0</v>
      </c>
      <c r="E61" s="94">
        <v>0</v>
      </c>
    </row>
    <row r="62" spans="2:7">
      <c r="B62" s="125" t="s">
        <v>9</v>
      </c>
      <c r="C62" s="16" t="s">
        <v>47</v>
      </c>
      <c r="D62" s="93">
        <v>0</v>
      </c>
      <c r="E62" s="94">
        <v>0</v>
      </c>
    </row>
    <row r="63" spans="2:7">
      <c r="B63" s="125" t="s">
        <v>29</v>
      </c>
      <c r="C63" s="16" t="s">
        <v>48</v>
      </c>
      <c r="D63" s="93">
        <v>0</v>
      </c>
      <c r="E63" s="94">
        <v>0</v>
      </c>
    </row>
    <row r="64" spans="2:7">
      <c r="B64" s="146" t="s">
        <v>31</v>
      </c>
      <c r="C64" s="23" t="s">
        <v>49</v>
      </c>
      <c r="D64" s="95">
        <f>E21</f>
        <v>1742031.7</v>
      </c>
      <c r="E64" s="96">
        <f>E58</f>
        <v>1</v>
      </c>
    </row>
    <row r="65" spans="2:5">
      <c r="B65" s="146" t="s">
        <v>33</v>
      </c>
      <c r="C65" s="23" t="s">
        <v>224</v>
      </c>
      <c r="D65" s="95">
        <v>0</v>
      </c>
      <c r="E65" s="96">
        <v>0</v>
      </c>
    </row>
    <row r="66" spans="2:5">
      <c r="B66" s="146" t="s">
        <v>50</v>
      </c>
      <c r="C66" s="23" t="s">
        <v>51</v>
      </c>
      <c r="D66" s="95">
        <v>0</v>
      </c>
      <c r="E66" s="96">
        <v>0</v>
      </c>
    </row>
    <row r="67" spans="2:5">
      <c r="B67" s="125" t="s">
        <v>52</v>
      </c>
      <c r="C67" s="16" t="s">
        <v>53</v>
      </c>
      <c r="D67" s="93">
        <v>0</v>
      </c>
      <c r="E67" s="94">
        <v>0</v>
      </c>
    </row>
    <row r="68" spans="2:5">
      <c r="B68" s="125" t="s">
        <v>54</v>
      </c>
      <c r="C68" s="16" t="s">
        <v>55</v>
      </c>
      <c r="D68" s="93">
        <v>0</v>
      </c>
      <c r="E68" s="94">
        <v>0</v>
      </c>
    </row>
    <row r="69" spans="2:5">
      <c r="B69" s="125" t="s">
        <v>56</v>
      </c>
      <c r="C69" s="16" t="s">
        <v>57</v>
      </c>
      <c r="D69" s="93">
        <v>0</v>
      </c>
      <c r="E69" s="94">
        <v>0</v>
      </c>
    </row>
    <row r="70" spans="2:5">
      <c r="B70" s="153" t="s">
        <v>58</v>
      </c>
      <c r="C70" s="136" t="s">
        <v>59</v>
      </c>
      <c r="D70" s="137">
        <v>0</v>
      </c>
      <c r="E70" s="138">
        <v>0</v>
      </c>
    </row>
    <row r="71" spans="2:5">
      <c r="B71" s="154" t="s">
        <v>23</v>
      </c>
      <c r="C71" s="144" t="s">
        <v>61</v>
      </c>
      <c r="D71" s="145">
        <v>0</v>
      </c>
      <c r="E71" s="70">
        <v>0</v>
      </c>
    </row>
    <row r="72" spans="2:5">
      <c r="B72" s="155" t="s">
        <v>60</v>
      </c>
      <c r="C72" s="140" t="s">
        <v>63</v>
      </c>
      <c r="D72" s="141">
        <f>E14</f>
        <v>0</v>
      </c>
      <c r="E72" s="142">
        <v>0</v>
      </c>
    </row>
    <row r="73" spans="2:5">
      <c r="B73" s="156" t="s">
        <v>62</v>
      </c>
      <c r="C73" s="25" t="s">
        <v>65</v>
      </c>
      <c r="D73" s="26">
        <v>0</v>
      </c>
      <c r="E73" s="27">
        <v>0</v>
      </c>
    </row>
    <row r="74" spans="2:5">
      <c r="B74" s="154" t="s">
        <v>64</v>
      </c>
      <c r="C74" s="144" t="s">
        <v>66</v>
      </c>
      <c r="D74" s="145">
        <f>D58</f>
        <v>1742031.7</v>
      </c>
      <c r="E74" s="70">
        <f>E58+E72-E73</f>
        <v>1</v>
      </c>
    </row>
    <row r="75" spans="2:5">
      <c r="B75" s="125" t="s">
        <v>4</v>
      </c>
      <c r="C75" s="16" t="s">
        <v>67</v>
      </c>
      <c r="D75" s="93">
        <f>D74</f>
        <v>1742031.7</v>
      </c>
      <c r="E75" s="94">
        <f>E74</f>
        <v>1</v>
      </c>
    </row>
    <row r="76" spans="2:5">
      <c r="B76" s="125" t="s">
        <v>6</v>
      </c>
      <c r="C76" s="16" t="s">
        <v>225</v>
      </c>
      <c r="D76" s="93">
        <v>0</v>
      </c>
      <c r="E76" s="94">
        <v>0</v>
      </c>
    </row>
    <row r="77" spans="2:5" ht="13.5" thickBot="1">
      <c r="B77" s="126" t="s">
        <v>8</v>
      </c>
      <c r="C77" s="18" t="s">
        <v>226</v>
      </c>
      <c r="D77" s="97">
        <v>0</v>
      </c>
      <c r="E77" s="98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6:E56"/>
    <mergeCell ref="B57:C57"/>
    <mergeCell ref="B21:C21"/>
    <mergeCell ref="B23:E23"/>
    <mergeCell ref="B24:E24"/>
    <mergeCell ref="B43:E43"/>
    <mergeCell ref="B44:E44"/>
    <mergeCell ref="B55:E55"/>
    <mergeCell ref="B9:E9"/>
    <mergeCell ref="B2:E2"/>
    <mergeCell ref="B3:E3"/>
    <mergeCell ref="B5:E5"/>
    <mergeCell ref="B6:E6"/>
    <mergeCell ref="B8:E8"/>
  </mergeCells>
  <pageMargins left="0.7" right="0.7" top="0.75" bottom="0.75" header="0.3" footer="0.3"/>
</worksheet>
</file>

<file path=xl/worksheets/sheet121.xml><?xml version="1.0" encoding="utf-8"?>
<worksheet xmlns="http://schemas.openxmlformats.org/spreadsheetml/2006/main" xmlns:r="http://schemas.openxmlformats.org/officeDocument/2006/relationships">
  <sheetPr codeName="Arkusz121"/>
  <dimension ref="A1:L81"/>
  <sheetViews>
    <sheetView zoomScale="80" zoomScaleNormal="80" workbookViewId="0">
      <selection activeCell="K2" sqref="K2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99" customWidth="1"/>
    <col min="6" max="6" width="7.42578125" customWidth="1"/>
    <col min="7" max="7" width="17.28515625" customWidth="1"/>
    <col min="8" max="8" width="19" customWidth="1"/>
    <col min="9" max="9" width="13.28515625" customWidth="1"/>
    <col min="10" max="10" width="13.5703125" customWidth="1"/>
  </cols>
  <sheetData>
    <row r="1" spans="2:12">
      <c r="B1" s="1"/>
      <c r="C1" s="1"/>
      <c r="D1" s="2"/>
      <c r="E1" s="2"/>
    </row>
    <row r="2" spans="2:12" ht="15.75">
      <c r="B2" s="333" t="s">
        <v>0</v>
      </c>
      <c r="C2" s="333"/>
      <c r="D2" s="333"/>
      <c r="E2" s="333"/>
      <c r="H2" s="188"/>
      <c r="I2" s="188"/>
      <c r="J2" s="190"/>
      <c r="L2" s="78"/>
    </row>
    <row r="3" spans="2:12" ht="15.75">
      <c r="B3" s="333" t="s">
        <v>263</v>
      </c>
      <c r="C3" s="333"/>
      <c r="D3" s="333"/>
      <c r="E3" s="333"/>
      <c r="H3" s="188"/>
      <c r="I3" s="188"/>
      <c r="J3" s="190"/>
    </row>
    <row r="4" spans="2:12" ht="15">
      <c r="B4" s="171"/>
      <c r="C4" s="171"/>
      <c r="D4" s="171"/>
      <c r="E4" s="171"/>
      <c r="H4" s="187"/>
      <c r="I4" s="187"/>
      <c r="J4" s="190"/>
    </row>
    <row r="5" spans="2:12" ht="14.25">
      <c r="B5" s="334" t="s">
        <v>1</v>
      </c>
      <c r="C5" s="334"/>
      <c r="D5" s="334"/>
      <c r="E5" s="334"/>
    </row>
    <row r="6" spans="2:12" ht="14.25">
      <c r="B6" s="335" t="s">
        <v>271</v>
      </c>
      <c r="C6" s="335"/>
      <c r="D6" s="335"/>
      <c r="E6" s="335"/>
    </row>
    <row r="7" spans="2:12" ht="14.25">
      <c r="B7" s="258"/>
      <c r="C7" s="258"/>
      <c r="D7" s="258"/>
      <c r="E7" s="258"/>
    </row>
    <row r="8" spans="2:12" ht="13.5">
      <c r="B8" s="337" t="s">
        <v>18</v>
      </c>
      <c r="C8" s="339"/>
      <c r="D8" s="339"/>
      <c r="E8" s="339"/>
    </row>
    <row r="9" spans="2:12" ht="16.5" thickBot="1">
      <c r="B9" s="336" t="s">
        <v>209</v>
      </c>
      <c r="C9" s="336"/>
      <c r="D9" s="336"/>
      <c r="E9" s="336"/>
    </row>
    <row r="10" spans="2:12" ht="13.5" thickBot="1">
      <c r="B10" s="259"/>
      <c r="C10" s="87" t="s">
        <v>2</v>
      </c>
      <c r="D10" s="75" t="s">
        <v>246</v>
      </c>
      <c r="E10" s="30" t="s">
        <v>262</v>
      </c>
    </row>
    <row r="11" spans="2:12">
      <c r="B11" s="110" t="s">
        <v>3</v>
      </c>
      <c r="C11" s="151" t="s">
        <v>215</v>
      </c>
      <c r="D11" s="74"/>
      <c r="E11" s="9">
        <f>E12</f>
        <v>1177782.92</v>
      </c>
    </row>
    <row r="12" spans="2:12">
      <c r="B12" s="129" t="s">
        <v>4</v>
      </c>
      <c r="C12" s="6" t="s">
        <v>5</v>
      </c>
      <c r="D12" s="89"/>
      <c r="E12" s="100">
        <v>1177782.92</v>
      </c>
    </row>
    <row r="13" spans="2:12">
      <c r="B13" s="129" t="s">
        <v>6</v>
      </c>
      <c r="C13" s="72" t="s">
        <v>7</v>
      </c>
      <c r="D13" s="89"/>
      <c r="E13" s="100"/>
    </row>
    <row r="14" spans="2:12">
      <c r="B14" s="129" t="s">
        <v>8</v>
      </c>
      <c r="C14" s="72" t="s">
        <v>10</v>
      </c>
      <c r="D14" s="89"/>
      <c r="E14" s="100"/>
      <c r="G14" s="71"/>
    </row>
    <row r="15" spans="2:12">
      <c r="B15" s="129" t="s">
        <v>212</v>
      </c>
      <c r="C15" s="72" t="s">
        <v>11</v>
      </c>
      <c r="D15" s="89"/>
      <c r="E15" s="100"/>
    </row>
    <row r="16" spans="2:12">
      <c r="B16" s="130" t="s">
        <v>213</v>
      </c>
      <c r="C16" s="111" t="s">
        <v>12</v>
      </c>
      <c r="D16" s="90"/>
      <c r="E16" s="101"/>
    </row>
    <row r="17" spans="2:10">
      <c r="B17" s="10" t="s">
        <v>13</v>
      </c>
      <c r="C17" s="12" t="s">
        <v>65</v>
      </c>
      <c r="D17" s="152"/>
      <c r="E17" s="113"/>
    </row>
    <row r="18" spans="2:10">
      <c r="B18" s="129" t="s">
        <v>4</v>
      </c>
      <c r="C18" s="6" t="s">
        <v>11</v>
      </c>
      <c r="D18" s="89"/>
      <c r="E18" s="101"/>
    </row>
    <row r="19" spans="2:10" ht="13.5" customHeight="1">
      <c r="B19" s="129" t="s">
        <v>6</v>
      </c>
      <c r="C19" s="72" t="s">
        <v>214</v>
      </c>
      <c r="D19" s="89"/>
      <c r="E19" s="100"/>
    </row>
    <row r="20" spans="2:10" ht="13.5" thickBot="1">
      <c r="B20" s="131" t="s">
        <v>8</v>
      </c>
      <c r="C20" s="73" t="s">
        <v>14</v>
      </c>
      <c r="D20" s="91"/>
      <c r="E20" s="102"/>
    </row>
    <row r="21" spans="2:10" ht="13.5" thickBot="1">
      <c r="B21" s="343" t="s">
        <v>216</v>
      </c>
      <c r="C21" s="344"/>
      <c r="D21" s="92"/>
      <c r="E21" s="173">
        <f>E11</f>
        <v>1177782.92</v>
      </c>
      <c r="F21" s="88"/>
      <c r="G21" s="88"/>
      <c r="H21" s="197"/>
      <c r="J21" s="71"/>
    </row>
    <row r="22" spans="2:10">
      <c r="B22" s="3"/>
      <c r="C22" s="7"/>
      <c r="D22" s="8"/>
      <c r="E22" s="8"/>
      <c r="G22" s="78"/>
    </row>
    <row r="23" spans="2:10" ht="13.5">
      <c r="B23" s="337" t="s">
        <v>210</v>
      </c>
      <c r="C23" s="345"/>
      <c r="D23" s="345"/>
      <c r="E23" s="345"/>
      <c r="G23" s="78"/>
    </row>
    <row r="24" spans="2:10" ht="15.75" customHeight="1" thickBot="1">
      <c r="B24" s="336" t="s">
        <v>211</v>
      </c>
      <c r="C24" s="346"/>
      <c r="D24" s="346"/>
      <c r="E24" s="346"/>
    </row>
    <row r="25" spans="2:10" ht="13.5" thickBot="1">
      <c r="B25" s="259"/>
      <c r="C25" s="5" t="s">
        <v>2</v>
      </c>
      <c r="D25" s="75" t="s">
        <v>264</v>
      </c>
      <c r="E25" s="30" t="s">
        <v>262</v>
      </c>
    </row>
    <row r="26" spans="2:10">
      <c r="B26" s="116" t="s">
        <v>15</v>
      </c>
      <c r="C26" s="117" t="s">
        <v>16</v>
      </c>
      <c r="D26" s="263"/>
      <c r="E26" s="118">
        <f>D21</f>
        <v>0</v>
      </c>
      <c r="G26" s="83"/>
    </row>
    <row r="27" spans="2:10">
      <c r="B27" s="10" t="s">
        <v>17</v>
      </c>
      <c r="C27" s="11" t="s">
        <v>217</v>
      </c>
      <c r="D27" s="264"/>
      <c r="E27" s="172">
        <f>E28-E32</f>
        <v>1156339.5899999999</v>
      </c>
      <c r="F27" s="78"/>
      <c r="G27" s="83"/>
      <c r="H27" s="78"/>
      <c r="I27" s="78"/>
      <c r="J27" s="83"/>
    </row>
    <row r="28" spans="2:10">
      <c r="B28" s="10" t="s">
        <v>18</v>
      </c>
      <c r="C28" s="11" t="s">
        <v>19</v>
      </c>
      <c r="D28" s="264"/>
      <c r="E28" s="80">
        <f>SUM(E29:E31)</f>
        <v>2608460.88</v>
      </c>
      <c r="F28" s="78"/>
      <c r="G28" s="78"/>
      <c r="H28" s="78"/>
      <c r="I28" s="78"/>
      <c r="J28" s="83"/>
    </row>
    <row r="29" spans="2:10">
      <c r="B29" s="127" t="s">
        <v>4</v>
      </c>
      <c r="C29" s="6" t="s">
        <v>20</v>
      </c>
      <c r="D29" s="265"/>
      <c r="E29" s="103"/>
      <c r="F29" s="78"/>
      <c r="G29" s="78"/>
      <c r="H29" s="78"/>
      <c r="I29" s="78"/>
      <c r="J29" s="83"/>
    </row>
    <row r="30" spans="2:10">
      <c r="B30" s="127" t="s">
        <v>6</v>
      </c>
      <c r="C30" s="6" t="s">
        <v>21</v>
      </c>
      <c r="D30" s="265"/>
      <c r="E30" s="103"/>
      <c r="F30" s="78"/>
      <c r="G30" s="78"/>
      <c r="H30" s="78"/>
      <c r="I30" s="78"/>
      <c r="J30" s="83"/>
    </row>
    <row r="31" spans="2:10">
      <c r="B31" s="127" t="s">
        <v>8</v>
      </c>
      <c r="C31" s="6" t="s">
        <v>22</v>
      </c>
      <c r="D31" s="265"/>
      <c r="E31" s="103">
        <v>2608460.88</v>
      </c>
      <c r="F31" s="78"/>
      <c r="G31" s="78"/>
      <c r="H31" s="78"/>
      <c r="I31" s="78"/>
      <c r="J31" s="83"/>
    </row>
    <row r="32" spans="2:10">
      <c r="B32" s="112" t="s">
        <v>23</v>
      </c>
      <c r="C32" s="12" t="s">
        <v>24</v>
      </c>
      <c r="D32" s="264"/>
      <c r="E32" s="80">
        <f>SUM(E33:E39)</f>
        <v>1452121.29</v>
      </c>
      <c r="F32" s="78"/>
      <c r="G32" s="83"/>
      <c r="H32" s="78"/>
      <c r="I32" s="78"/>
      <c r="J32" s="83"/>
    </row>
    <row r="33" spans="2:10">
      <c r="B33" s="127" t="s">
        <v>4</v>
      </c>
      <c r="C33" s="6" t="s">
        <v>25</v>
      </c>
      <c r="D33" s="265"/>
      <c r="E33" s="103"/>
      <c r="F33" s="78"/>
      <c r="G33" s="78"/>
      <c r="H33" s="78"/>
      <c r="I33" s="78"/>
      <c r="J33" s="83"/>
    </row>
    <row r="34" spans="2:10">
      <c r="B34" s="127" t="s">
        <v>6</v>
      </c>
      <c r="C34" s="6" t="s">
        <v>26</v>
      </c>
      <c r="D34" s="265"/>
      <c r="E34" s="103"/>
      <c r="F34" s="78"/>
      <c r="G34" s="78"/>
      <c r="H34" s="78"/>
      <c r="I34" s="78"/>
      <c r="J34" s="83"/>
    </row>
    <row r="35" spans="2:10">
      <c r="B35" s="127" t="s">
        <v>8</v>
      </c>
      <c r="C35" s="6" t="s">
        <v>27</v>
      </c>
      <c r="D35" s="265"/>
      <c r="E35" s="103">
        <v>83.08</v>
      </c>
      <c r="F35" s="78"/>
      <c r="G35" s="78"/>
      <c r="H35" s="78"/>
      <c r="I35" s="78"/>
      <c r="J35" s="83"/>
    </row>
    <row r="36" spans="2:10">
      <c r="B36" s="127" t="s">
        <v>9</v>
      </c>
      <c r="C36" s="6" t="s">
        <v>28</v>
      </c>
      <c r="D36" s="265"/>
      <c r="E36" s="103"/>
      <c r="F36" s="78"/>
      <c r="G36" s="78"/>
      <c r="H36" s="78"/>
      <c r="I36" s="78"/>
      <c r="J36" s="83"/>
    </row>
    <row r="37" spans="2:10" ht="25.5">
      <c r="B37" s="127" t="s">
        <v>29</v>
      </c>
      <c r="C37" s="6" t="s">
        <v>30</v>
      </c>
      <c r="D37" s="265"/>
      <c r="E37" s="103">
        <v>5352.49</v>
      </c>
      <c r="F37" s="78"/>
      <c r="G37" s="78"/>
      <c r="H37" s="78"/>
      <c r="I37" s="78"/>
      <c r="J37" s="83"/>
    </row>
    <row r="38" spans="2:10">
      <c r="B38" s="127" t="s">
        <v>31</v>
      </c>
      <c r="C38" s="6" t="s">
        <v>32</v>
      </c>
      <c r="D38" s="265"/>
      <c r="E38" s="103"/>
      <c r="F38" s="78"/>
      <c r="G38" s="78"/>
      <c r="H38" s="78"/>
      <c r="I38" s="78"/>
      <c r="J38" s="83"/>
    </row>
    <row r="39" spans="2:10">
      <c r="B39" s="128" t="s">
        <v>33</v>
      </c>
      <c r="C39" s="13" t="s">
        <v>34</v>
      </c>
      <c r="D39" s="266"/>
      <c r="E39" s="174">
        <v>1446685.72</v>
      </c>
      <c r="F39" s="78"/>
      <c r="G39" s="78"/>
      <c r="H39" s="78"/>
      <c r="I39" s="78"/>
      <c r="J39" s="83"/>
    </row>
    <row r="40" spans="2:10" ht="13.5" thickBot="1">
      <c r="B40" s="119" t="s">
        <v>35</v>
      </c>
      <c r="C40" s="120" t="s">
        <v>36</v>
      </c>
      <c r="D40" s="267"/>
      <c r="E40" s="121">
        <v>21443.33</v>
      </c>
      <c r="G40" s="83"/>
    </row>
    <row r="41" spans="2:10" ht="13.5" thickBot="1">
      <c r="B41" s="122" t="s">
        <v>37</v>
      </c>
      <c r="C41" s="123" t="s">
        <v>38</v>
      </c>
      <c r="D41" s="268"/>
      <c r="E41" s="173">
        <f>E27+E40</f>
        <v>1177782.92</v>
      </c>
      <c r="F41" s="88"/>
      <c r="G41" s="83"/>
    </row>
    <row r="42" spans="2:10">
      <c r="B42" s="114"/>
      <c r="C42" s="114"/>
      <c r="D42" s="115"/>
      <c r="E42" s="115"/>
      <c r="F42" s="88"/>
      <c r="G42" s="71"/>
    </row>
    <row r="43" spans="2:10" ht="13.5">
      <c r="B43" s="338" t="s">
        <v>60</v>
      </c>
      <c r="C43" s="339"/>
      <c r="D43" s="339"/>
      <c r="E43" s="339"/>
      <c r="G43" s="78"/>
    </row>
    <row r="44" spans="2:10" ht="18" customHeight="1" thickBot="1">
      <c r="B44" s="336" t="s">
        <v>244</v>
      </c>
      <c r="C44" s="340"/>
      <c r="D44" s="340"/>
      <c r="E44" s="340"/>
      <c r="G44" s="78"/>
    </row>
    <row r="45" spans="2:10" ht="13.5" thickBot="1">
      <c r="B45" s="259"/>
      <c r="C45" s="31" t="s">
        <v>39</v>
      </c>
      <c r="D45" s="75" t="s">
        <v>264</v>
      </c>
      <c r="E45" s="30" t="s">
        <v>262</v>
      </c>
      <c r="G45" s="78"/>
    </row>
    <row r="46" spans="2:10">
      <c r="B46" s="14" t="s">
        <v>18</v>
      </c>
      <c r="C46" s="32" t="s">
        <v>218</v>
      </c>
      <c r="D46" s="124"/>
      <c r="E46" s="29"/>
      <c r="G46" s="78"/>
    </row>
    <row r="47" spans="2:10">
      <c r="B47" s="125" t="s">
        <v>4</v>
      </c>
      <c r="C47" s="16" t="s">
        <v>40</v>
      </c>
      <c r="D47" s="269"/>
      <c r="E47" s="175"/>
      <c r="G47" s="78"/>
    </row>
    <row r="48" spans="2:10">
      <c r="B48" s="146" t="s">
        <v>6</v>
      </c>
      <c r="C48" s="23" t="s">
        <v>41</v>
      </c>
      <c r="D48" s="270"/>
      <c r="E48" s="175">
        <v>102505.041</v>
      </c>
      <c r="G48" s="78"/>
    </row>
    <row r="49" spans="2:7">
      <c r="B49" s="143" t="s">
        <v>23</v>
      </c>
      <c r="C49" s="147" t="s">
        <v>219</v>
      </c>
      <c r="D49" s="271"/>
      <c r="E49" s="175"/>
    </row>
    <row r="50" spans="2:7">
      <c r="B50" s="125" t="s">
        <v>4</v>
      </c>
      <c r="C50" s="16" t="s">
        <v>40</v>
      </c>
      <c r="D50" s="269"/>
      <c r="E50" s="175"/>
      <c r="G50" s="226"/>
    </row>
    <row r="51" spans="2:7">
      <c r="B51" s="125" t="s">
        <v>6</v>
      </c>
      <c r="C51" s="16" t="s">
        <v>220</v>
      </c>
      <c r="D51" s="272"/>
      <c r="E51" s="84">
        <v>11.37</v>
      </c>
      <c r="G51" s="226"/>
    </row>
    <row r="52" spans="2:7">
      <c r="B52" s="125" t="s">
        <v>8</v>
      </c>
      <c r="C52" s="16" t="s">
        <v>221</v>
      </c>
      <c r="D52" s="272"/>
      <c r="E52" s="84">
        <v>12.38</v>
      </c>
    </row>
    <row r="53" spans="2:7" ht="13.5" thickBot="1">
      <c r="B53" s="126" t="s">
        <v>9</v>
      </c>
      <c r="C53" s="18" t="s">
        <v>41</v>
      </c>
      <c r="D53" s="273"/>
      <c r="E53" s="176">
        <v>11.49</v>
      </c>
    </row>
    <row r="54" spans="2:7">
      <c r="B54" s="132"/>
      <c r="C54" s="133"/>
      <c r="D54" s="134"/>
      <c r="E54" s="134"/>
    </row>
    <row r="55" spans="2:7" ht="13.5">
      <c r="B55" s="338" t="s">
        <v>62</v>
      </c>
      <c r="C55" s="339"/>
      <c r="D55" s="339"/>
      <c r="E55" s="339"/>
    </row>
    <row r="56" spans="2:7" ht="14.25" thickBot="1">
      <c r="B56" s="336" t="s">
        <v>222</v>
      </c>
      <c r="C56" s="340"/>
      <c r="D56" s="340"/>
      <c r="E56" s="340"/>
    </row>
    <row r="57" spans="2:7" ht="23.25" thickBot="1">
      <c r="B57" s="331" t="s">
        <v>42</v>
      </c>
      <c r="C57" s="332"/>
      <c r="D57" s="19" t="s">
        <v>245</v>
      </c>
      <c r="E57" s="20" t="s">
        <v>223</v>
      </c>
    </row>
    <row r="58" spans="2:7">
      <c r="B58" s="21" t="s">
        <v>18</v>
      </c>
      <c r="C58" s="149" t="s">
        <v>43</v>
      </c>
      <c r="D58" s="150">
        <f>D64</f>
        <v>1177782.92</v>
      </c>
      <c r="E58" s="33">
        <f>D58/E21</f>
        <v>1</v>
      </c>
    </row>
    <row r="59" spans="2:7" ht="25.5">
      <c r="B59" s="146" t="s">
        <v>4</v>
      </c>
      <c r="C59" s="23" t="s">
        <v>44</v>
      </c>
      <c r="D59" s="95">
        <v>0</v>
      </c>
      <c r="E59" s="96">
        <v>0</v>
      </c>
    </row>
    <row r="60" spans="2:7" ht="25.5">
      <c r="B60" s="125" t="s">
        <v>6</v>
      </c>
      <c r="C60" s="16" t="s">
        <v>45</v>
      </c>
      <c r="D60" s="93">
        <v>0</v>
      </c>
      <c r="E60" s="94">
        <v>0</v>
      </c>
    </row>
    <row r="61" spans="2:7">
      <c r="B61" s="125" t="s">
        <v>8</v>
      </c>
      <c r="C61" s="16" t="s">
        <v>46</v>
      </c>
      <c r="D61" s="93">
        <v>0</v>
      </c>
      <c r="E61" s="94">
        <v>0</v>
      </c>
    </row>
    <row r="62" spans="2:7">
      <c r="B62" s="125" t="s">
        <v>9</v>
      </c>
      <c r="C62" s="16" t="s">
        <v>47</v>
      </c>
      <c r="D62" s="93">
        <v>0</v>
      </c>
      <c r="E62" s="94">
        <v>0</v>
      </c>
    </row>
    <row r="63" spans="2:7">
      <c r="B63" s="125" t="s">
        <v>29</v>
      </c>
      <c r="C63" s="16" t="s">
        <v>48</v>
      </c>
      <c r="D63" s="93">
        <v>0</v>
      </c>
      <c r="E63" s="94">
        <v>0</v>
      </c>
    </row>
    <row r="64" spans="2:7">
      <c r="B64" s="146" t="s">
        <v>31</v>
      </c>
      <c r="C64" s="23" t="s">
        <v>49</v>
      </c>
      <c r="D64" s="95">
        <f>E21</f>
        <v>1177782.92</v>
      </c>
      <c r="E64" s="96">
        <f>E58</f>
        <v>1</v>
      </c>
    </row>
    <row r="65" spans="2:5">
      <c r="B65" s="146" t="s">
        <v>33</v>
      </c>
      <c r="C65" s="23" t="s">
        <v>224</v>
      </c>
      <c r="D65" s="95">
        <v>0</v>
      </c>
      <c r="E65" s="96">
        <v>0</v>
      </c>
    </row>
    <row r="66" spans="2:5">
      <c r="B66" s="146" t="s">
        <v>50</v>
      </c>
      <c r="C66" s="23" t="s">
        <v>51</v>
      </c>
      <c r="D66" s="95">
        <v>0</v>
      </c>
      <c r="E66" s="96">
        <v>0</v>
      </c>
    </row>
    <row r="67" spans="2:5">
      <c r="B67" s="125" t="s">
        <v>52</v>
      </c>
      <c r="C67" s="16" t="s">
        <v>53</v>
      </c>
      <c r="D67" s="93">
        <v>0</v>
      </c>
      <c r="E67" s="94">
        <v>0</v>
      </c>
    </row>
    <row r="68" spans="2:5">
      <c r="B68" s="125" t="s">
        <v>54</v>
      </c>
      <c r="C68" s="16" t="s">
        <v>55</v>
      </c>
      <c r="D68" s="93">
        <v>0</v>
      </c>
      <c r="E68" s="94">
        <v>0</v>
      </c>
    </row>
    <row r="69" spans="2:5">
      <c r="B69" s="125" t="s">
        <v>56</v>
      </c>
      <c r="C69" s="16" t="s">
        <v>57</v>
      </c>
      <c r="D69" s="93">
        <v>0</v>
      </c>
      <c r="E69" s="94">
        <v>0</v>
      </c>
    </row>
    <row r="70" spans="2:5">
      <c r="B70" s="153" t="s">
        <v>58</v>
      </c>
      <c r="C70" s="136" t="s">
        <v>59</v>
      </c>
      <c r="D70" s="137">
        <v>0</v>
      </c>
      <c r="E70" s="138">
        <v>0</v>
      </c>
    </row>
    <row r="71" spans="2:5">
      <c r="B71" s="154" t="s">
        <v>23</v>
      </c>
      <c r="C71" s="144" t="s">
        <v>61</v>
      </c>
      <c r="D71" s="145">
        <v>0</v>
      </c>
      <c r="E71" s="70">
        <v>0</v>
      </c>
    </row>
    <row r="72" spans="2:5">
      <c r="B72" s="155" t="s">
        <v>60</v>
      </c>
      <c r="C72" s="140" t="s">
        <v>63</v>
      </c>
      <c r="D72" s="141">
        <f>E14</f>
        <v>0</v>
      </c>
      <c r="E72" s="142">
        <v>0</v>
      </c>
    </row>
    <row r="73" spans="2:5">
      <c r="B73" s="156" t="s">
        <v>62</v>
      </c>
      <c r="C73" s="25" t="s">
        <v>65</v>
      </c>
      <c r="D73" s="26">
        <v>0</v>
      </c>
      <c r="E73" s="27">
        <v>0</v>
      </c>
    </row>
    <row r="74" spans="2:5">
      <c r="B74" s="154" t="s">
        <v>64</v>
      </c>
      <c r="C74" s="144" t="s">
        <v>66</v>
      </c>
      <c r="D74" s="145">
        <f>D58</f>
        <v>1177782.92</v>
      </c>
      <c r="E74" s="70">
        <f>E58+E72-E73</f>
        <v>1</v>
      </c>
    </row>
    <row r="75" spans="2:5">
      <c r="B75" s="125" t="s">
        <v>4</v>
      </c>
      <c r="C75" s="16" t="s">
        <v>67</v>
      </c>
      <c r="D75" s="93">
        <f>D74</f>
        <v>1177782.92</v>
      </c>
      <c r="E75" s="94">
        <f>E74</f>
        <v>1</v>
      </c>
    </row>
    <row r="76" spans="2:5">
      <c r="B76" s="125" t="s">
        <v>6</v>
      </c>
      <c r="C76" s="16" t="s">
        <v>225</v>
      </c>
      <c r="D76" s="93">
        <v>0</v>
      </c>
      <c r="E76" s="94">
        <v>0</v>
      </c>
    </row>
    <row r="77" spans="2:5" ht="13.5" thickBot="1">
      <c r="B77" s="126" t="s">
        <v>8</v>
      </c>
      <c r="C77" s="18" t="s">
        <v>226</v>
      </c>
      <c r="D77" s="97">
        <v>0</v>
      </c>
      <c r="E77" s="98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6:E56"/>
    <mergeCell ref="B57:C57"/>
    <mergeCell ref="B21:C21"/>
    <mergeCell ref="B23:E23"/>
    <mergeCell ref="B24:E24"/>
    <mergeCell ref="B43:E43"/>
    <mergeCell ref="B44:E44"/>
    <mergeCell ref="B55:E55"/>
    <mergeCell ref="B9:E9"/>
    <mergeCell ref="B2:E2"/>
    <mergeCell ref="B3:E3"/>
    <mergeCell ref="B5:E5"/>
    <mergeCell ref="B6:E6"/>
    <mergeCell ref="B8:E8"/>
  </mergeCells>
  <pageMargins left="0.7" right="0.7" top="0.75" bottom="0.75" header="0.3" footer="0.3"/>
</worksheet>
</file>

<file path=xl/worksheets/sheet122.xml><?xml version="1.0" encoding="utf-8"?>
<worksheet xmlns="http://schemas.openxmlformats.org/spreadsheetml/2006/main" xmlns:r="http://schemas.openxmlformats.org/officeDocument/2006/relationships">
  <sheetPr codeName="Arkusz122"/>
  <dimension ref="A1:L81"/>
  <sheetViews>
    <sheetView zoomScale="80" zoomScaleNormal="80" workbookViewId="0">
      <selection activeCell="K2" sqref="K2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99" customWidth="1"/>
    <col min="6" max="6" width="7.42578125" customWidth="1"/>
    <col min="7" max="7" width="17.28515625" customWidth="1"/>
    <col min="8" max="8" width="19" customWidth="1"/>
    <col min="9" max="9" width="13.28515625" customWidth="1"/>
    <col min="10" max="10" width="13.5703125" customWidth="1"/>
  </cols>
  <sheetData>
    <row r="1" spans="2:12">
      <c r="B1" s="1"/>
      <c r="C1" s="1"/>
      <c r="D1" s="2"/>
      <c r="E1" s="2"/>
    </row>
    <row r="2" spans="2:12" ht="15.75">
      <c r="B2" s="333" t="s">
        <v>0</v>
      </c>
      <c r="C2" s="333"/>
      <c r="D2" s="333"/>
      <c r="E2" s="333"/>
      <c r="H2" s="190"/>
      <c r="I2" s="190"/>
      <c r="J2" s="190"/>
      <c r="L2" s="78"/>
    </row>
    <row r="3" spans="2:12" ht="15.75">
      <c r="B3" s="333" t="s">
        <v>263</v>
      </c>
      <c r="C3" s="333"/>
      <c r="D3" s="333"/>
      <c r="E3" s="333"/>
      <c r="H3" s="190"/>
      <c r="I3" s="190"/>
      <c r="J3" s="190"/>
    </row>
    <row r="4" spans="2:12" ht="15">
      <c r="B4" s="165"/>
      <c r="C4" s="165"/>
      <c r="D4" s="165"/>
      <c r="E4" s="165"/>
      <c r="H4" s="189"/>
      <c r="I4" s="189"/>
      <c r="J4" s="190"/>
    </row>
    <row r="5" spans="2:12" ht="21" customHeight="1">
      <c r="B5" s="334" t="s">
        <v>1</v>
      </c>
      <c r="C5" s="334"/>
      <c r="D5" s="334"/>
      <c r="E5" s="334"/>
    </row>
    <row r="6" spans="2:12" ht="14.25">
      <c r="B6" s="335" t="s">
        <v>131</v>
      </c>
      <c r="C6" s="335"/>
      <c r="D6" s="335"/>
      <c r="E6" s="335"/>
    </row>
    <row r="7" spans="2:12" ht="14.25">
      <c r="B7" s="163"/>
      <c r="C7" s="163"/>
      <c r="D7" s="163"/>
      <c r="E7" s="163"/>
    </row>
    <row r="8" spans="2:12" ht="13.5">
      <c r="B8" s="337" t="s">
        <v>18</v>
      </c>
      <c r="C8" s="339"/>
      <c r="D8" s="339"/>
      <c r="E8" s="339"/>
    </row>
    <row r="9" spans="2:12" ht="16.5" thickBot="1">
      <c r="B9" s="336" t="s">
        <v>209</v>
      </c>
      <c r="C9" s="336"/>
      <c r="D9" s="336"/>
      <c r="E9" s="336"/>
    </row>
    <row r="10" spans="2:12" ht="13.5" thickBot="1">
      <c r="B10" s="164"/>
      <c r="C10" s="87" t="s">
        <v>2</v>
      </c>
      <c r="D10" s="75" t="s">
        <v>246</v>
      </c>
      <c r="E10" s="30" t="s">
        <v>262</v>
      </c>
    </row>
    <row r="11" spans="2:12">
      <c r="B11" s="110" t="s">
        <v>3</v>
      </c>
      <c r="C11" s="151" t="s">
        <v>215</v>
      </c>
      <c r="D11" s="74">
        <v>54766.2</v>
      </c>
      <c r="E11" s="9">
        <f>E12</f>
        <v>29875.599999999999</v>
      </c>
    </row>
    <row r="12" spans="2:12">
      <c r="B12" s="129" t="s">
        <v>4</v>
      </c>
      <c r="C12" s="6" t="s">
        <v>5</v>
      </c>
      <c r="D12" s="89">
        <v>54766.2</v>
      </c>
      <c r="E12" s="100">
        <v>29875.599999999999</v>
      </c>
    </row>
    <row r="13" spans="2:12">
      <c r="B13" s="129" t="s">
        <v>6</v>
      </c>
      <c r="C13" s="72" t="s">
        <v>7</v>
      </c>
      <c r="D13" s="89"/>
      <c r="E13" s="100"/>
    </row>
    <row r="14" spans="2:12">
      <c r="B14" s="129" t="s">
        <v>8</v>
      </c>
      <c r="C14" s="72" t="s">
        <v>10</v>
      </c>
      <c r="D14" s="89"/>
      <c r="E14" s="100"/>
      <c r="G14" s="71"/>
    </row>
    <row r="15" spans="2:12">
      <c r="B15" s="129" t="s">
        <v>212</v>
      </c>
      <c r="C15" s="72" t="s">
        <v>11</v>
      </c>
      <c r="D15" s="89"/>
      <c r="E15" s="100"/>
    </row>
    <row r="16" spans="2:12">
      <c r="B16" s="130" t="s">
        <v>213</v>
      </c>
      <c r="C16" s="111" t="s">
        <v>12</v>
      </c>
      <c r="D16" s="90"/>
      <c r="E16" s="101"/>
    </row>
    <row r="17" spans="2:10">
      <c r="B17" s="10" t="s">
        <v>13</v>
      </c>
      <c r="C17" s="12" t="s">
        <v>65</v>
      </c>
      <c r="D17" s="152"/>
      <c r="E17" s="113"/>
    </row>
    <row r="18" spans="2:10">
      <c r="B18" s="129" t="s">
        <v>4</v>
      </c>
      <c r="C18" s="6" t="s">
        <v>11</v>
      </c>
      <c r="D18" s="89"/>
      <c r="E18" s="101"/>
    </row>
    <row r="19" spans="2:10" ht="13.5" customHeight="1">
      <c r="B19" s="129" t="s">
        <v>6</v>
      </c>
      <c r="C19" s="72" t="s">
        <v>214</v>
      </c>
      <c r="D19" s="89"/>
      <c r="E19" s="100"/>
    </row>
    <row r="20" spans="2:10" ht="13.5" thickBot="1">
      <c r="B20" s="131" t="s">
        <v>8</v>
      </c>
      <c r="C20" s="73" t="s">
        <v>14</v>
      </c>
      <c r="D20" s="91"/>
      <c r="E20" s="102"/>
    </row>
    <row r="21" spans="2:10" ht="13.5" thickBot="1">
      <c r="B21" s="343" t="s">
        <v>216</v>
      </c>
      <c r="C21" s="344"/>
      <c r="D21" s="92">
        <f>D11</f>
        <v>54766.2</v>
      </c>
      <c r="E21" s="173">
        <f>E11</f>
        <v>29875.599999999999</v>
      </c>
      <c r="F21" s="88"/>
      <c r="G21" s="88"/>
      <c r="H21" s="197"/>
      <c r="J21" s="71"/>
    </row>
    <row r="22" spans="2:10">
      <c r="B22" s="3"/>
      <c r="C22" s="7"/>
      <c r="D22" s="8"/>
      <c r="E22" s="8"/>
      <c r="G22" s="78"/>
    </row>
    <row r="23" spans="2:10" ht="13.5">
      <c r="B23" s="337" t="s">
        <v>210</v>
      </c>
      <c r="C23" s="345"/>
      <c r="D23" s="345"/>
      <c r="E23" s="345"/>
      <c r="G23" s="78"/>
    </row>
    <row r="24" spans="2:10" ht="15.75" customHeight="1" thickBot="1">
      <c r="B24" s="336" t="s">
        <v>211</v>
      </c>
      <c r="C24" s="346"/>
      <c r="D24" s="346"/>
      <c r="E24" s="346"/>
    </row>
    <row r="25" spans="2:10" ht="13.5" thickBot="1">
      <c r="B25" s="164"/>
      <c r="C25" s="5" t="s">
        <v>2</v>
      </c>
      <c r="D25" s="75" t="s">
        <v>264</v>
      </c>
      <c r="E25" s="30" t="s">
        <v>262</v>
      </c>
    </row>
    <row r="26" spans="2:10">
      <c r="B26" s="116" t="s">
        <v>15</v>
      </c>
      <c r="C26" s="117" t="s">
        <v>16</v>
      </c>
      <c r="D26" s="263">
        <v>22427.919999999998</v>
      </c>
      <c r="E26" s="118">
        <f>D21</f>
        <v>54766.2</v>
      </c>
      <c r="G26" s="83"/>
    </row>
    <row r="27" spans="2:10">
      <c r="B27" s="10" t="s">
        <v>17</v>
      </c>
      <c r="C27" s="11" t="s">
        <v>217</v>
      </c>
      <c r="D27" s="264">
        <v>8671.0199999999968</v>
      </c>
      <c r="E27" s="172">
        <f>E28-E32</f>
        <v>-26828.37</v>
      </c>
      <c r="F27" s="78"/>
      <c r="G27" s="83"/>
      <c r="H27" s="78"/>
      <c r="I27" s="78"/>
      <c r="J27" s="83"/>
    </row>
    <row r="28" spans="2:10">
      <c r="B28" s="10" t="s">
        <v>18</v>
      </c>
      <c r="C28" s="11" t="s">
        <v>19</v>
      </c>
      <c r="D28" s="264">
        <v>43258.009999999995</v>
      </c>
      <c r="E28" s="80">
        <f>SUM(E29:E31)</f>
        <v>1457.5900000000001</v>
      </c>
      <c r="F28" s="78"/>
      <c r="G28" s="78"/>
      <c r="H28" s="78"/>
      <c r="I28" s="78"/>
      <c r="J28" s="83"/>
    </row>
    <row r="29" spans="2:10">
      <c r="B29" s="127" t="s">
        <v>4</v>
      </c>
      <c r="C29" s="6" t="s">
        <v>20</v>
      </c>
      <c r="D29" s="265">
        <v>1654.84</v>
      </c>
      <c r="E29" s="103">
        <v>983.2</v>
      </c>
      <c r="F29" s="78"/>
      <c r="G29" s="78"/>
      <c r="H29" s="78"/>
      <c r="I29" s="78"/>
      <c r="J29" s="83"/>
    </row>
    <row r="30" spans="2:10">
      <c r="B30" s="127" t="s">
        <v>6</v>
      </c>
      <c r="C30" s="6" t="s">
        <v>21</v>
      </c>
      <c r="D30" s="265"/>
      <c r="E30" s="103"/>
      <c r="F30" s="78"/>
      <c r="G30" s="78"/>
      <c r="H30" s="78"/>
      <c r="I30" s="78"/>
      <c r="J30" s="83"/>
    </row>
    <row r="31" spans="2:10">
      <c r="B31" s="127" t="s">
        <v>8</v>
      </c>
      <c r="C31" s="6" t="s">
        <v>22</v>
      </c>
      <c r="D31" s="265">
        <v>41603.17</v>
      </c>
      <c r="E31" s="103">
        <v>474.39</v>
      </c>
      <c r="F31" s="78"/>
      <c r="G31" s="78"/>
      <c r="H31" s="78"/>
      <c r="I31" s="78"/>
      <c r="J31" s="83"/>
    </row>
    <row r="32" spans="2:10">
      <c r="B32" s="112" t="s">
        <v>23</v>
      </c>
      <c r="C32" s="12" t="s">
        <v>24</v>
      </c>
      <c r="D32" s="264">
        <v>34586.99</v>
      </c>
      <c r="E32" s="80">
        <f>SUM(E33:E39)</f>
        <v>28285.96</v>
      </c>
      <c r="F32" s="78"/>
      <c r="G32" s="83"/>
      <c r="H32" s="78"/>
      <c r="I32" s="78"/>
      <c r="J32" s="83"/>
    </row>
    <row r="33" spans="2:10">
      <c r="B33" s="127" t="s">
        <v>4</v>
      </c>
      <c r="C33" s="6" t="s">
        <v>25</v>
      </c>
      <c r="D33" s="265">
        <v>615.07000000000005</v>
      </c>
      <c r="E33" s="103"/>
      <c r="F33" s="78"/>
      <c r="G33" s="78"/>
      <c r="H33" s="78"/>
      <c r="I33" s="78"/>
      <c r="J33" s="83"/>
    </row>
    <row r="34" spans="2:10">
      <c r="B34" s="127" t="s">
        <v>6</v>
      </c>
      <c r="C34" s="6" t="s">
        <v>26</v>
      </c>
      <c r="D34" s="265"/>
      <c r="E34" s="103"/>
      <c r="F34" s="78"/>
      <c r="G34" s="78"/>
      <c r="H34" s="78"/>
      <c r="I34" s="78"/>
      <c r="J34" s="83"/>
    </row>
    <row r="35" spans="2:10">
      <c r="B35" s="127" t="s">
        <v>8</v>
      </c>
      <c r="C35" s="6" t="s">
        <v>27</v>
      </c>
      <c r="D35" s="265">
        <v>149.84</v>
      </c>
      <c r="E35" s="103">
        <v>144.62</v>
      </c>
      <c r="F35" s="78"/>
      <c r="G35" s="78"/>
      <c r="H35" s="78"/>
      <c r="I35" s="78"/>
      <c r="J35" s="83"/>
    </row>
    <row r="36" spans="2:10">
      <c r="B36" s="127" t="s">
        <v>9</v>
      </c>
      <c r="C36" s="6" t="s">
        <v>28</v>
      </c>
      <c r="D36" s="265"/>
      <c r="E36" s="103"/>
      <c r="F36" s="78"/>
      <c r="G36" s="78"/>
      <c r="H36" s="78"/>
      <c r="I36" s="78"/>
      <c r="J36" s="83"/>
    </row>
    <row r="37" spans="2:10" ht="25.5">
      <c r="B37" s="127" t="s">
        <v>29</v>
      </c>
      <c r="C37" s="6" t="s">
        <v>30</v>
      </c>
      <c r="D37" s="265">
        <v>231.09</v>
      </c>
      <c r="E37" s="103">
        <v>294.58</v>
      </c>
      <c r="F37" s="78"/>
      <c r="G37" s="78"/>
      <c r="H37" s="78"/>
      <c r="I37" s="78"/>
      <c r="J37" s="83"/>
    </row>
    <row r="38" spans="2:10">
      <c r="B38" s="127" t="s">
        <v>31</v>
      </c>
      <c r="C38" s="6" t="s">
        <v>32</v>
      </c>
      <c r="D38" s="265"/>
      <c r="E38" s="103"/>
      <c r="F38" s="78"/>
      <c r="G38" s="78"/>
      <c r="H38" s="78"/>
      <c r="I38" s="78"/>
      <c r="J38" s="83"/>
    </row>
    <row r="39" spans="2:10">
      <c r="B39" s="128" t="s">
        <v>33</v>
      </c>
      <c r="C39" s="13" t="s">
        <v>34</v>
      </c>
      <c r="D39" s="266">
        <v>33590.99</v>
      </c>
      <c r="E39" s="174">
        <v>27846.76</v>
      </c>
      <c r="F39" s="78"/>
      <c r="G39" s="78"/>
      <c r="H39" s="78"/>
      <c r="I39" s="78"/>
      <c r="J39" s="83"/>
    </row>
    <row r="40" spans="2:10" ht="13.5" thickBot="1">
      <c r="B40" s="119" t="s">
        <v>35</v>
      </c>
      <c r="C40" s="120" t="s">
        <v>36</v>
      </c>
      <c r="D40" s="267">
        <v>-422.59</v>
      </c>
      <c r="E40" s="121">
        <v>1937.77</v>
      </c>
      <c r="G40" s="83"/>
    </row>
    <row r="41" spans="2:10" ht="13.5" thickBot="1">
      <c r="B41" s="122" t="s">
        <v>37</v>
      </c>
      <c r="C41" s="123" t="s">
        <v>38</v>
      </c>
      <c r="D41" s="268">
        <v>30676.349999999995</v>
      </c>
      <c r="E41" s="173">
        <f>E26+E27+E40</f>
        <v>29875.599999999999</v>
      </c>
      <c r="F41" s="88"/>
      <c r="G41" s="83"/>
    </row>
    <row r="42" spans="2:10">
      <c r="B42" s="114"/>
      <c r="C42" s="114"/>
      <c r="D42" s="115"/>
      <c r="E42" s="115"/>
      <c r="F42" s="88"/>
      <c r="G42" s="71"/>
    </row>
    <row r="43" spans="2:10" ht="13.5">
      <c r="B43" s="338" t="s">
        <v>60</v>
      </c>
      <c r="C43" s="339"/>
      <c r="D43" s="339"/>
      <c r="E43" s="339"/>
      <c r="G43" s="78"/>
    </row>
    <row r="44" spans="2:10" ht="18" customHeight="1" thickBot="1">
      <c r="B44" s="336" t="s">
        <v>244</v>
      </c>
      <c r="C44" s="340"/>
      <c r="D44" s="340"/>
      <c r="E44" s="340"/>
      <c r="G44" s="78"/>
    </row>
    <row r="45" spans="2:10" ht="13.5" thickBot="1">
      <c r="B45" s="164"/>
      <c r="C45" s="31" t="s">
        <v>39</v>
      </c>
      <c r="D45" s="75" t="s">
        <v>264</v>
      </c>
      <c r="E45" s="30" t="s">
        <v>262</v>
      </c>
      <c r="G45" s="78"/>
    </row>
    <row r="46" spans="2:10">
      <c r="B46" s="14" t="s">
        <v>18</v>
      </c>
      <c r="C46" s="32" t="s">
        <v>218</v>
      </c>
      <c r="D46" s="124"/>
      <c r="E46" s="29"/>
      <c r="G46" s="78"/>
    </row>
    <row r="47" spans="2:10">
      <c r="B47" s="125" t="s">
        <v>4</v>
      </c>
      <c r="C47" s="16" t="s">
        <v>40</v>
      </c>
      <c r="D47" s="269">
        <v>236.357</v>
      </c>
      <c r="E47" s="175">
        <v>500.834</v>
      </c>
      <c r="G47" s="78"/>
    </row>
    <row r="48" spans="2:10">
      <c r="B48" s="146" t="s">
        <v>6</v>
      </c>
      <c r="C48" s="23" t="s">
        <v>41</v>
      </c>
      <c r="D48" s="270">
        <v>309.48700000000002</v>
      </c>
      <c r="E48" s="175">
        <v>264.012</v>
      </c>
      <c r="G48" s="78"/>
    </row>
    <row r="49" spans="2:7">
      <c r="B49" s="143" t="s">
        <v>23</v>
      </c>
      <c r="C49" s="147" t="s">
        <v>219</v>
      </c>
      <c r="D49" s="271"/>
      <c r="E49" s="175"/>
    </row>
    <row r="50" spans="2:7">
      <c r="B50" s="125" t="s">
        <v>4</v>
      </c>
      <c r="C50" s="16" t="s">
        <v>40</v>
      </c>
      <c r="D50" s="269">
        <v>94.89</v>
      </c>
      <c r="E50" s="175">
        <v>109.35</v>
      </c>
      <c r="G50" s="226"/>
    </row>
    <row r="51" spans="2:7">
      <c r="B51" s="125" t="s">
        <v>6</v>
      </c>
      <c r="C51" s="16" t="s">
        <v>220</v>
      </c>
      <c r="D51" s="272">
        <v>87.36</v>
      </c>
      <c r="E51" s="175">
        <v>108.03</v>
      </c>
      <c r="G51" s="226"/>
    </row>
    <row r="52" spans="2:7">
      <c r="B52" s="125" t="s">
        <v>8</v>
      </c>
      <c r="C52" s="16" t="s">
        <v>221</v>
      </c>
      <c r="D52" s="272">
        <v>104.65</v>
      </c>
      <c r="E52" s="84">
        <v>115.54</v>
      </c>
    </row>
    <row r="53" spans="2:7" ht="13.5" customHeight="1" thickBot="1">
      <c r="B53" s="126" t="s">
        <v>9</v>
      </c>
      <c r="C53" s="18" t="s">
        <v>41</v>
      </c>
      <c r="D53" s="273">
        <v>99.12</v>
      </c>
      <c r="E53" s="176">
        <v>113.16</v>
      </c>
    </row>
    <row r="54" spans="2:7">
      <c r="B54" s="132"/>
      <c r="C54" s="133"/>
      <c r="D54" s="134"/>
      <c r="E54" s="134"/>
    </row>
    <row r="55" spans="2:7" ht="13.5">
      <c r="B55" s="338" t="s">
        <v>62</v>
      </c>
      <c r="C55" s="339"/>
      <c r="D55" s="339"/>
      <c r="E55" s="339"/>
    </row>
    <row r="56" spans="2:7" ht="17.25" customHeight="1" thickBot="1">
      <c r="B56" s="336" t="s">
        <v>222</v>
      </c>
      <c r="C56" s="340"/>
      <c r="D56" s="340"/>
      <c r="E56" s="340"/>
    </row>
    <row r="57" spans="2:7" ht="23.25" thickBot="1">
      <c r="B57" s="331" t="s">
        <v>42</v>
      </c>
      <c r="C57" s="332"/>
      <c r="D57" s="19" t="s">
        <v>245</v>
      </c>
      <c r="E57" s="20" t="s">
        <v>223</v>
      </c>
    </row>
    <row r="58" spans="2:7">
      <c r="B58" s="21" t="s">
        <v>18</v>
      </c>
      <c r="C58" s="149" t="s">
        <v>43</v>
      </c>
      <c r="D58" s="150">
        <f>D64</f>
        <v>29875.599999999999</v>
      </c>
      <c r="E58" s="33">
        <f>D58/E21</f>
        <v>1</v>
      </c>
    </row>
    <row r="59" spans="2:7" ht="25.5">
      <c r="B59" s="146" t="s">
        <v>4</v>
      </c>
      <c r="C59" s="23" t="s">
        <v>44</v>
      </c>
      <c r="D59" s="95">
        <v>0</v>
      </c>
      <c r="E59" s="96">
        <v>0</v>
      </c>
    </row>
    <row r="60" spans="2:7" ht="25.5">
      <c r="B60" s="125" t="s">
        <v>6</v>
      </c>
      <c r="C60" s="16" t="s">
        <v>45</v>
      </c>
      <c r="D60" s="93">
        <v>0</v>
      </c>
      <c r="E60" s="94">
        <v>0</v>
      </c>
    </row>
    <row r="61" spans="2:7">
      <c r="B61" s="125" t="s">
        <v>8</v>
      </c>
      <c r="C61" s="16" t="s">
        <v>46</v>
      </c>
      <c r="D61" s="93">
        <v>0</v>
      </c>
      <c r="E61" s="94">
        <v>0</v>
      </c>
    </row>
    <row r="62" spans="2:7">
      <c r="B62" s="125" t="s">
        <v>9</v>
      </c>
      <c r="C62" s="16" t="s">
        <v>47</v>
      </c>
      <c r="D62" s="93">
        <v>0</v>
      </c>
      <c r="E62" s="94">
        <v>0</v>
      </c>
    </row>
    <row r="63" spans="2:7">
      <c r="B63" s="125" t="s">
        <v>29</v>
      </c>
      <c r="C63" s="16" t="s">
        <v>48</v>
      </c>
      <c r="D63" s="93">
        <v>0</v>
      </c>
      <c r="E63" s="94">
        <v>0</v>
      </c>
    </row>
    <row r="64" spans="2:7">
      <c r="B64" s="146" t="s">
        <v>31</v>
      </c>
      <c r="C64" s="23" t="s">
        <v>49</v>
      </c>
      <c r="D64" s="95">
        <f>E21</f>
        <v>29875.599999999999</v>
      </c>
      <c r="E64" s="96">
        <f>E58</f>
        <v>1</v>
      </c>
    </row>
    <row r="65" spans="2:5">
      <c r="B65" s="146" t="s">
        <v>33</v>
      </c>
      <c r="C65" s="23" t="s">
        <v>224</v>
      </c>
      <c r="D65" s="95">
        <v>0</v>
      </c>
      <c r="E65" s="96">
        <v>0</v>
      </c>
    </row>
    <row r="66" spans="2:5">
      <c r="B66" s="146" t="s">
        <v>50</v>
      </c>
      <c r="C66" s="23" t="s">
        <v>51</v>
      </c>
      <c r="D66" s="95">
        <v>0</v>
      </c>
      <c r="E66" s="96">
        <v>0</v>
      </c>
    </row>
    <row r="67" spans="2:5">
      <c r="B67" s="125" t="s">
        <v>52</v>
      </c>
      <c r="C67" s="16" t="s">
        <v>53</v>
      </c>
      <c r="D67" s="93">
        <v>0</v>
      </c>
      <c r="E67" s="94">
        <v>0</v>
      </c>
    </row>
    <row r="68" spans="2:5">
      <c r="B68" s="125" t="s">
        <v>54</v>
      </c>
      <c r="C68" s="16" t="s">
        <v>55</v>
      </c>
      <c r="D68" s="93">
        <v>0</v>
      </c>
      <c r="E68" s="94">
        <v>0</v>
      </c>
    </row>
    <row r="69" spans="2:5">
      <c r="B69" s="125" t="s">
        <v>56</v>
      </c>
      <c r="C69" s="16" t="s">
        <v>57</v>
      </c>
      <c r="D69" s="93">
        <v>0</v>
      </c>
      <c r="E69" s="94">
        <v>0</v>
      </c>
    </row>
    <row r="70" spans="2:5">
      <c r="B70" s="153" t="s">
        <v>58</v>
      </c>
      <c r="C70" s="136" t="s">
        <v>59</v>
      </c>
      <c r="D70" s="137">
        <v>0</v>
      </c>
      <c r="E70" s="138">
        <v>0</v>
      </c>
    </row>
    <row r="71" spans="2:5">
      <c r="B71" s="154" t="s">
        <v>23</v>
      </c>
      <c r="C71" s="144" t="s">
        <v>61</v>
      </c>
      <c r="D71" s="145">
        <v>0</v>
      </c>
      <c r="E71" s="70">
        <v>0</v>
      </c>
    </row>
    <row r="72" spans="2:5">
      <c r="B72" s="155" t="s">
        <v>60</v>
      </c>
      <c r="C72" s="140" t="s">
        <v>63</v>
      </c>
      <c r="D72" s="141">
        <f>E14</f>
        <v>0</v>
      </c>
      <c r="E72" s="142">
        <v>0</v>
      </c>
    </row>
    <row r="73" spans="2:5">
      <c r="B73" s="156" t="s">
        <v>62</v>
      </c>
      <c r="C73" s="25" t="s">
        <v>65</v>
      </c>
      <c r="D73" s="26">
        <v>0</v>
      </c>
      <c r="E73" s="27">
        <v>0</v>
      </c>
    </row>
    <row r="74" spans="2:5">
      <c r="B74" s="154" t="s">
        <v>64</v>
      </c>
      <c r="C74" s="144" t="s">
        <v>66</v>
      </c>
      <c r="D74" s="145">
        <f>D58</f>
        <v>29875.599999999999</v>
      </c>
      <c r="E74" s="70">
        <f>E58+E72-E73</f>
        <v>1</v>
      </c>
    </row>
    <row r="75" spans="2:5">
      <c r="B75" s="125" t="s">
        <v>4</v>
      </c>
      <c r="C75" s="16" t="s">
        <v>67</v>
      </c>
      <c r="D75" s="93">
        <f>D74</f>
        <v>29875.599999999999</v>
      </c>
      <c r="E75" s="94">
        <f>E74</f>
        <v>1</v>
      </c>
    </row>
    <row r="76" spans="2:5">
      <c r="B76" s="125" t="s">
        <v>6</v>
      </c>
      <c r="C76" s="16" t="s">
        <v>225</v>
      </c>
      <c r="D76" s="93">
        <v>0</v>
      </c>
      <c r="E76" s="94">
        <v>0</v>
      </c>
    </row>
    <row r="77" spans="2:5" ht="13.5" thickBot="1">
      <c r="B77" s="126" t="s">
        <v>8</v>
      </c>
      <c r="C77" s="18" t="s">
        <v>226</v>
      </c>
      <c r="D77" s="97">
        <v>0</v>
      </c>
      <c r="E77" s="98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ageMargins left="0.7" right="0.7" top="0.75" bottom="0.75" header="0.3" footer="0.3"/>
  <pageSetup paperSize="9" orientation="portrait" r:id="rId1"/>
</worksheet>
</file>

<file path=xl/worksheets/sheet123.xml><?xml version="1.0" encoding="utf-8"?>
<worksheet xmlns="http://schemas.openxmlformats.org/spreadsheetml/2006/main" xmlns:r="http://schemas.openxmlformats.org/officeDocument/2006/relationships">
  <sheetPr codeName="Arkusz123"/>
  <dimension ref="A1:L81"/>
  <sheetViews>
    <sheetView zoomScale="80" zoomScaleNormal="80" workbookViewId="0">
      <selection activeCell="K2" sqref="K2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99" customWidth="1"/>
    <col min="6" max="6" width="7.42578125" customWidth="1"/>
    <col min="7" max="7" width="17.28515625" customWidth="1"/>
    <col min="8" max="8" width="19" customWidth="1"/>
    <col min="9" max="9" width="13.28515625" customWidth="1"/>
    <col min="10" max="10" width="13.5703125" customWidth="1"/>
  </cols>
  <sheetData>
    <row r="1" spans="2:12">
      <c r="B1" s="1"/>
      <c r="C1" s="1"/>
      <c r="D1" s="2"/>
      <c r="E1" s="2"/>
    </row>
    <row r="2" spans="2:12" ht="15.75">
      <c r="B2" s="333" t="s">
        <v>0</v>
      </c>
      <c r="C2" s="333"/>
      <c r="D2" s="333"/>
      <c r="E2" s="333"/>
      <c r="H2" s="188"/>
      <c r="I2" s="188"/>
      <c r="J2" s="190"/>
      <c r="L2" s="78"/>
    </row>
    <row r="3" spans="2:12" ht="15.75">
      <c r="B3" s="333" t="s">
        <v>263</v>
      </c>
      <c r="C3" s="333"/>
      <c r="D3" s="333"/>
      <c r="E3" s="333"/>
      <c r="H3" s="188"/>
      <c r="I3" s="188"/>
      <c r="J3" s="190"/>
    </row>
    <row r="4" spans="2:12" ht="15">
      <c r="B4" s="165"/>
      <c r="C4" s="165"/>
      <c r="D4" s="165"/>
      <c r="E4" s="165"/>
      <c r="H4" s="187"/>
      <c r="I4" s="187"/>
      <c r="J4" s="190"/>
    </row>
    <row r="5" spans="2:12" ht="21" customHeight="1">
      <c r="B5" s="334" t="s">
        <v>1</v>
      </c>
      <c r="C5" s="334"/>
      <c r="D5" s="334"/>
      <c r="E5" s="334"/>
      <c r="H5" s="187"/>
      <c r="I5" s="187"/>
      <c r="J5" s="187"/>
    </row>
    <row r="6" spans="2:12" ht="14.25">
      <c r="B6" s="335" t="s">
        <v>132</v>
      </c>
      <c r="C6" s="335"/>
      <c r="D6" s="335"/>
      <c r="E6" s="335"/>
    </row>
    <row r="7" spans="2:12" ht="14.25">
      <c r="B7" s="163"/>
      <c r="C7" s="163"/>
      <c r="D7" s="163"/>
      <c r="E7" s="163"/>
    </row>
    <row r="8" spans="2:12" ht="13.5">
      <c r="B8" s="337" t="s">
        <v>18</v>
      </c>
      <c r="C8" s="339"/>
      <c r="D8" s="339"/>
      <c r="E8" s="339"/>
    </row>
    <row r="9" spans="2:12" ht="16.5" thickBot="1">
      <c r="B9" s="336" t="s">
        <v>209</v>
      </c>
      <c r="C9" s="336"/>
      <c r="D9" s="336"/>
      <c r="E9" s="336"/>
    </row>
    <row r="10" spans="2:12" ht="13.5" thickBot="1">
      <c r="B10" s="164"/>
      <c r="C10" s="87" t="s">
        <v>2</v>
      </c>
      <c r="D10" s="75" t="s">
        <v>246</v>
      </c>
      <c r="E10" s="30" t="s">
        <v>262</v>
      </c>
    </row>
    <row r="11" spans="2:12">
      <c r="B11" s="110" t="s">
        <v>3</v>
      </c>
      <c r="C11" s="151" t="s">
        <v>215</v>
      </c>
      <c r="D11" s="74">
        <v>388105.74</v>
      </c>
      <c r="E11" s="9">
        <f>E12</f>
        <v>472655.87</v>
      </c>
    </row>
    <row r="12" spans="2:12">
      <c r="B12" s="129" t="s">
        <v>4</v>
      </c>
      <c r="C12" s="6" t="s">
        <v>5</v>
      </c>
      <c r="D12" s="89">
        <v>388105.74</v>
      </c>
      <c r="E12" s="100">
        <v>472655.87</v>
      </c>
    </row>
    <row r="13" spans="2:12">
      <c r="B13" s="129" t="s">
        <v>6</v>
      </c>
      <c r="C13" s="72" t="s">
        <v>7</v>
      </c>
      <c r="D13" s="89"/>
      <c r="E13" s="100"/>
    </row>
    <row r="14" spans="2:12">
      <c r="B14" s="129" t="s">
        <v>8</v>
      </c>
      <c r="C14" s="72" t="s">
        <v>10</v>
      </c>
      <c r="D14" s="89"/>
      <c r="E14" s="100"/>
      <c r="G14" s="71"/>
    </row>
    <row r="15" spans="2:12">
      <c r="B15" s="129" t="s">
        <v>212</v>
      </c>
      <c r="C15" s="72" t="s">
        <v>11</v>
      </c>
      <c r="D15" s="89"/>
      <c r="E15" s="100"/>
    </row>
    <row r="16" spans="2:12">
      <c r="B16" s="130" t="s">
        <v>213</v>
      </c>
      <c r="C16" s="111" t="s">
        <v>12</v>
      </c>
      <c r="D16" s="90"/>
      <c r="E16" s="101"/>
    </row>
    <row r="17" spans="2:10">
      <c r="B17" s="10" t="s">
        <v>13</v>
      </c>
      <c r="C17" s="12" t="s">
        <v>65</v>
      </c>
      <c r="D17" s="152"/>
      <c r="E17" s="113"/>
    </row>
    <row r="18" spans="2:10">
      <c r="B18" s="129" t="s">
        <v>4</v>
      </c>
      <c r="C18" s="6" t="s">
        <v>11</v>
      </c>
      <c r="D18" s="89"/>
      <c r="E18" s="101"/>
    </row>
    <row r="19" spans="2:10" ht="13.5" customHeight="1">
      <c r="B19" s="129" t="s">
        <v>6</v>
      </c>
      <c r="C19" s="72" t="s">
        <v>214</v>
      </c>
      <c r="D19" s="89"/>
      <c r="E19" s="100"/>
    </row>
    <row r="20" spans="2:10" ht="13.5" thickBot="1">
      <c r="B20" s="131" t="s">
        <v>8</v>
      </c>
      <c r="C20" s="73" t="s">
        <v>14</v>
      </c>
      <c r="D20" s="91"/>
      <c r="E20" s="102"/>
    </row>
    <row r="21" spans="2:10" ht="13.5" thickBot="1">
      <c r="B21" s="343" t="s">
        <v>216</v>
      </c>
      <c r="C21" s="344"/>
      <c r="D21" s="92">
        <f>D11</f>
        <v>388105.74</v>
      </c>
      <c r="E21" s="173">
        <f>E11</f>
        <v>472655.87</v>
      </c>
      <c r="F21" s="88"/>
      <c r="G21" s="88"/>
      <c r="H21" s="197"/>
      <c r="J21" s="71"/>
    </row>
    <row r="22" spans="2:10">
      <c r="B22" s="3"/>
      <c r="C22" s="7"/>
      <c r="D22" s="8"/>
      <c r="E22" s="8"/>
      <c r="G22" s="78"/>
    </row>
    <row r="23" spans="2:10" ht="13.5">
      <c r="B23" s="337" t="s">
        <v>210</v>
      </c>
      <c r="C23" s="345"/>
      <c r="D23" s="345"/>
      <c r="E23" s="345"/>
      <c r="G23" s="78"/>
    </row>
    <row r="24" spans="2:10" ht="15.75" customHeight="1" thickBot="1">
      <c r="B24" s="336" t="s">
        <v>211</v>
      </c>
      <c r="C24" s="346"/>
      <c r="D24" s="346"/>
      <c r="E24" s="346"/>
    </row>
    <row r="25" spans="2:10" ht="13.5" thickBot="1">
      <c r="B25" s="164"/>
      <c r="C25" s="5" t="s">
        <v>2</v>
      </c>
      <c r="D25" s="75" t="s">
        <v>264</v>
      </c>
      <c r="E25" s="30" t="s">
        <v>262</v>
      </c>
    </row>
    <row r="26" spans="2:10">
      <c r="B26" s="116" t="s">
        <v>15</v>
      </c>
      <c r="C26" s="117" t="s">
        <v>16</v>
      </c>
      <c r="D26" s="263">
        <v>259135.51</v>
      </c>
      <c r="E26" s="118">
        <f>D21</f>
        <v>388105.74</v>
      </c>
      <c r="G26" s="83"/>
    </row>
    <row r="27" spans="2:10">
      <c r="B27" s="10" t="s">
        <v>17</v>
      </c>
      <c r="C27" s="11" t="s">
        <v>217</v>
      </c>
      <c r="D27" s="264">
        <v>69004.34</v>
      </c>
      <c r="E27" s="172">
        <f>E28-E32</f>
        <v>71000.569999999992</v>
      </c>
      <c r="F27" s="78"/>
      <c r="G27" s="83"/>
      <c r="H27" s="78"/>
      <c r="I27" s="78"/>
      <c r="J27" s="83"/>
    </row>
    <row r="28" spans="2:10">
      <c r="B28" s="10" t="s">
        <v>18</v>
      </c>
      <c r="C28" s="11" t="s">
        <v>19</v>
      </c>
      <c r="D28" s="264">
        <v>100973.12</v>
      </c>
      <c r="E28" s="80">
        <f>SUM(E29:E31)</f>
        <v>154781.96</v>
      </c>
      <c r="F28" s="78"/>
      <c r="G28" s="78"/>
      <c r="H28" s="78"/>
      <c r="I28" s="78"/>
      <c r="J28" s="83"/>
    </row>
    <row r="29" spans="2:10">
      <c r="B29" s="127" t="s">
        <v>4</v>
      </c>
      <c r="C29" s="6" t="s">
        <v>20</v>
      </c>
      <c r="D29" s="265">
        <v>42404.08</v>
      </c>
      <c r="E29" s="103">
        <v>14960.9</v>
      </c>
      <c r="F29" s="78"/>
      <c r="G29" s="78"/>
      <c r="H29" s="78"/>
      <c r="I29" s="78"/>
      <c r="J29" s="83"/>
    </row>
    <row r="30" spans="2:10">
      <c r="B30" s="127" t="s">
        <v>6</v>
      </c>
      <c r="C30" s="6" t="s">
        <v>21</v>
      </c>
      <c r="D30" s="265"/>
      <c r="E30" s="103"/>
      <c r="F30" s="78"/>
      <c r="G30" s="78"/>
      <c r="H30" s="78"/>
      <c r="I30" s="78"/>
      <c r="J30" s="83"/>
    </row>
    <row r="31" spans="2:10">
      <c r="B31" s="127" t="s">
        <v>8</v>
      </c>
      <c r="C31" s="6" t="s">
        <v>22</v>
      </c>
      <c r="D31" s="265">
        <v>58569.04</v>
      </c>
      <c r="E31" s="103">
        <v>139821.06</v>
      </c>
      <c r="F31" s="78"/>
      <c r="G31" s="78"/>
      <c r="H31" s="78"/>
      <c r="I31" s="78"/>
      <c r="J31" s="83"/>
    </row>
    <row r="32" spans="2:10">
      <c r="B32" s="112" t="s">
        <v>23</v>
      </c>
      <c r="C32" s="12" t="s">
        <v>24</v>
      </c>
      <c r="D32" s="264">
        <v>31968.78</v>
      </c>
      <c r="E32" s="80">
        <f>SUM(E33:E39)</f>
        <v>83781.39</v>
      </c>
      <c r="F32" s="78"/>
      <c r="G32" s="83"/>
      <c r="H32" s="78"/>
      <c r="I32" s="78"/>
      <c r="J32" s="83"/>
    </row>
    <row r="33" spans="2:10">
      <c r="B33" s="127" t="s">
        <v>4</v>
      </c>
      <c r="C33" s="6" t="s">
        <v>25</v>
      </c>
      <c r="D33" s="265">
        <v>24690.25</v>
      </c>
      <c r="E33" s="103">
        <v>36513.03</v>
      </c>
      <c r="F33" s="78"/>
      <c r="G33" s="78"/>
      <c r="H33" s="78"/>
      <c r="I33" s="78"/>
      <c r="J33" s="83"/>
    </row>
    <row r="34" spans="2:10">
      <c r="B34" s="127" t="s">
        <v>6</v>
      </c>
      <c r="C34" s="6" t="s">
        <v>26</v>
      </c>
      <c r="D34" s="265"/>
      <c r="E34" s="103"/>
      <c r="F34" s="78"/>
      <c r="G34" s="78"/>
      <c r="H34" s="78"/>
      <c r="I34" s="78"/>
      <c r="J34" s="83"/>
    </row>
    <row r="35" spans="2:10">
      <c r="B35" s="127" t="s">
        <v>8</v>
      </c>
      <c r="C35" s="6" t="s">
        <v>27</v>
      </c>
      <c r="D35" s="265">
        <v>1628.18</v>
      </c>
      <c r="E35" s="103">
        <v>1541.03</v>
      </c>
      <c r="F35" s="78"/>
      <c r="G35" s="78"/>
      <c r="H35" s="78"/>
      <c r="I35" s="78"/>
      <c r="J35" s="83"/>
    </row>
    <row r="36" spans="2:10">
      <c r="B36" s="127" t="s">
        <v>9</v>
      </c>
      <c r="C36" s="6" t="s">
        <v>28</v>
      </c>
      <c r="D36" s="265"/>
      <c r="E36" s="103"/>
      <c r="F36" s="78"/>
      <c r="G36" s="78"/>
      <c r="H36" s="78"/>
      <c r="I36" s="78"/>
      <c r="J36" s="83"/>
    </row>
    <row r="37" spans="2:10" ht="25.5">
      <c r="B37" s="127" t="s">
        <v>29</v>
      </c>
      <c r="C37" s="6" t="s">
        <v>30</v>
      </c>
      <c r="D37" s="265">
        <v>2469.71</v>
      </c>
      <c r="E37" s="103">
        <v>3252.37</v>
      </c>
      <c r="F37" s="78"/>
      <c r="G37" s="78"/>
      <c r="H37" s="78"/>
      <c r="I37" s="78"/>
      <c r="J37" s="83"/>
    </row>
    <row r="38" spans="2:10">
      <c r="B38" s="127" t="s">
        <v>31</v>
      </c>
      <c r="C38" s="6" t="s">
        <v>32</v>
      </c>
      <c r="D38" s="265"/>
      <c r="E38" s="103"/>
      <c r="F38" s="78"/>
      <c r="G38" s="78"/>
      <c r="H38" s="78"/>
      <c r="I38" s="78"/>
      <c r="J38" s="83"/>
    </row>
    <row r="39" spans="2:10">
      <c r="B39" s="128" t="s">
        <v>33</v>
      </c>
      <c r="C39" s="13" t="s">
        <v>34</v>
      </c>
      <c r="D39" s="266">
        <v>3180.64</v>
      </c>
      <c r="E39" s="174">
        <v>42474.96</v>
      </c>
      <c r="F39" s="78"/>
      <c r="G39" s="78"/>
      <c r="H39" s="78"/>
      <c r="I39" s="78"/>
      <c r="J39" s="83"/>
    </row>
    <row r="40" spans="2:10" ht="13.5" thickBot="1">
      <c r="B40" s="119" t="s">
        <v>35</v>
      </c>
      <c r="C40" s="120" t="s">
        <v>36</v>
      </c>
      <c r="D40" s="267">
        <v>4449.8599999999997</v>
      </c>
      <c r="E40" s="121">
        <v>13549.56</v>
      </c>
      <c r="G40" s="83"/>
    </row>
    <row r="41" spans="2:10" ht="13.5" thickBot="1">
      <c r="B41" s="122" t="s">
        <v>37</v>
      </c>
      <c r="C41" s="123" t="s">
        <v>38</v>
      </c>
      <c r="D41" s="268">
        <v>332589.70999999996</v>
      </c>
      <c r="E41" s="173">
        <f>E26+E27+E40</f>
        <v>472655.87</v>
      </c>
      <c r="F41" s="88"/>
      <c r="G41" s="83"/>
    </row>
    <row r="42" spans="2:10">
      <c r="B42" s="114"/>
      <c r="C42" s="114"/>
      <c r="D42" s="115"/>
      <c r="E42" s="115"/>
      <c r="F42" s="88"/>
      <c r="G42" s="71"/>
    </row>
    <row r="43" spans="2:10" ht="13.5">
      <c r="B43" s="338" t="s">
        <v>60</v>
      </c>
      <c r="C43" s="339"/>
      <c r="D43" s="339"/>
      <c r="E43" s="339"/>
      <c r="G43" s="78"/>
    </row>
    <row r="44" spans="2:10" ht="18" customHeight="1" thickBot="1">
      <c r="B44" s="336" t="s">
        <v>244</v>
      </c>
      <c r="C44" s="340"/>
      <c r="D44" s="340"/>
      <c r="E44" s="340"/>
      <c r="G44" s="78"/>
    </row>
    <row r="45" spans="2:10" ht="13.5" thickBot="1">
      <c r="B45" s="164"/>
      <c r="C45" s="31" t="s">
        <v>39</v>
      </c>
      <c r="D45" s="75" t="s">
        <v>264</v>
      </c>
      <c r="E45" s="30" t="s">
        <v>262</v>
      </c>
      <c r="G45" s="78"/>
    </row>
    <row r="46" spans="2:10">
      <c r="B46" s="14" t="s">
        <v>18</v>
      </c>
      <c r="C46" s="32" t="s">
        <v>218</v>
      </c>
      <c r="D46" s="124"/>
      <c r="E46" s="29"/>
      <c r="G46" s="78"/>
    </row>
    <row r="47" spans="2:10">
      <c r="B47" s="125" t="s">
        <v>4</v>
      </c>
      <c r="C47" s="16" t="s">
        <v>40</v>
      </c>
      <c r="D47" s="269">
        <v>1301.796</v>
      </c>
      <c r="E47" s="175">
        <v>1941.8879999999999</v>
      </c>
      <c r="G47" s="78"/>
    </row>
    <row r="48" spans="2:10">
      <c r="B48" s="146" t="s">
        <v>6</v>
      </c>
      <c r="C48" s="23" t="s">
        <v>41</v>
      </c>
      <c r="D48" s="270">
        <v>1647.5440000000001</v>
      </c>
      <c r="E48" s="175">
        <v>2297.904</v>
      </c>
      <c r="G48" s="78"/>
    </row>
    <row r="49" spans="2:7">
      <c r="B49" s="143" t="s">
        <v>23</v>
      </c>
      <c r="C49" s="147" t="s">
        <v>219</v>
      </c>
      <c r="D49" s="271"/>
      <c r="E49" s="175"/>
    </row>
    <row r="50" spans="2:7">
      <c r="B50" s="125" t="s">
        <v>4</v>
      </c>
      <c r="C50" s="16" t="s">
        <v>40</v>
      </c>
      <c r="D50" s="269">
        <v>199.06</v>
      </c>
      <c r="E50" s="175">
        <v>199.86</v>
      </c>
      <c r="G50" s="226"/>
    </row>
    <row r="51" spans="2:7">
      <c r="B51" s="125" t="s">
        <v>6</v>
      </c>
      <c r="C51" s="16" t="s">
        <v>220</v>
      </c>
      <c r="D51" s="272">
        <v>198.45000000000002</v>
      </c>
      <c r="E51" s="175">
        <v>199.12</v>
      </c>
      <c r="G51" s="226"/>
    </row>
    <row r="52" spans="2:7">
      <c r="B52" s="125" t="s">
        <v>8</v>
      </c>
      <c r="C52" s="16" t="s">
        <v>221</v>
      </c>
      <c r="D52" s="272">
        <v>202.22</v>
      </c>
      <c r="E52" s="84">
        <v>206.64</v>
      </c>
    </row>
    <row r="53" spans="2:7" ht="13.5" thickBot="1">
      <c r="B53" s="126" t="s">
        <v>9</v>
      </c>
      <c r="C53" s="18" t="s">
        <v>41</v>
      </c>
      <c r="D53" s="273">
        <v>201.87</v>
      </c>
      <c r="E53" s="176">
        <v>205.69</v>
      </c>
    </row>
    <row r="54" spans="2:7">
      <c r="B54" s="132"/>
      <c r="C54" s="133"/>
      <c r="D54" s="134"/>
      <c r="E54" s="134"/>
    </row>
    <row r="55" spans="2:7" ht="13.5">
      <c r="B55" s="338" t="s">
        <v>62</v>
      </c>
      <c r="C55" s="339"/>
      <c r="D55" s="339"/>
      <c r="E55" s="339"/>
    </row>
    <row r="56" spans="2:7" ht="14.25" thickBot="1">
      <c r="B56" s="336" t="s">
        <v>222</v>
      </c>
      <c r="C56" s="340"/>
      <c r="D56" s="340"/>
      <c r="E56" s="340"/>
    </row>
    <row r="57" spans="2:7" ht="23.25" thickBot="1">
      <c r="B57" s="331" t="s">
        <v>42</v>
      </c>
      <c r="C57" s="332"/>
      <c r="D57" s="19" t="s">
        <v>245</v>
      </c>
      <c r="E57" s="20" t="s">
        <v>223</v>
      </c>
    </row>
    <row r="58" spans="2:7">
      <c r="B58" s="21" t="s">
        <v>18</v>
      </c>
      <c r="C58" s="149" t="s">
        <v>43</v>
      </c>
      <c r="D58" s="150">
        <f>D64</f>
        <v>472655.87</v>
      </c>
      <c r="E58" s="33">
        <f>D58/E21</f>
        <v>1</v>
      </c>
    </row>
    <row r="59" spans="2:7" ht="25.5">
      <c r="B59" s="146" t="s">
        <v>4</v>
      </c>
      <c r="C59" s="23" t="s">
        <v>44</v>
      </c>
      <c r="D59" s="95">
        <v>0</v>
      </c>
      <c r="E59" s="96">
        <v>0</v>
      </c>
    </row>
    <row r="60" spans="2:7" ht="25.5">
      <c r="B60" s="125" t="s">
        <v>6</v>
      </c>
      <c r="C60" s="16" t="s">
        <v>45</v>
      </c>
      <c r="D60" s="93">
        <v>0</v>
      </c>
      <c r="E60" s="94">
        <v>0</v>
      </c>
    </row>
    <row r="61" spans="2:7" ht="24" customHeight="1">
      <c r="B61" s="125" t="s">
        <v>8</v>
      </c>
      <c r="C61" s="16" t="s">
        <v>46</v>
      </c>
      <c r="D61" s="93">
        <v>0</v>
      </c>
      <c r="E61" s="94">
        <v>0</v>
      </c>
    </row>
    <row r="62" spans="2:7">
      <c r="B62" s="125" t="s">
        <v>9</v>
      </c>
      <c r="C62" s="16" t="s">
        <v>47</v>
      </c>
      <c r="D62" s="93">
        <v>0</v>
      </c>
      <c r="E62" s="94">
        <v>0</v>
      </c>
    </row>
    <row r="63" spans="2:7">
      <c r="B63" s="125" t="s">
        <v>29</v>
      </c>
      <c r="C63" s="16" t="s">
        <v>48</v>
      </c>
      <c r="D63" s="93">
        <v>0</v>
      </c>
      <c r="E63" s="94">
        <v>0</v>
      </c>
    </row>
    <row r="64" spans="2:7">
      <c r="B64" s="146" t="s">
        <v>31</v>
      </c>
      <c r="C64" s="23" t="s">
        <v>49</v>
      </c>
      <c r="D64" s="95">
        <f>E21</f>
        <v>472655.87</v>
      </c>
      <c r="E64" s="96">
        <f>E58</f>
        <v>1</v>
      </c>
    </row>
    <row r="65" spans="2:5">
      <c r="B65" s="146" t="s">
        <v>33</v>
      </c>
      <c r="C65" s="23" t="s">
        <v>224</v>
      </c>
      <c r="D65" s="95">
        <v>0</v>
      </c>
      <c r="E65" s="96">
        <v>0</v>
      </c>
    </row>
    <row r="66" spans="2:5">
      <c r="B66" s="146" t="s">
        <v>50</v>
      </c>
      <c r="C66" s="23" t="s">
        <v>51</v>
      </c>
      <c r="D66" s="95">
        <v>0</v>
      </c>
      <c r="E66" s="96">
        <v>0</v>
      </c>
    </row>
    <row r="67" spans="2:5">
      <c r="B67" s="125" t="s">
        <v>52</v>
      </c>
      <c r="C67" s="16" t="s">
        <v>53</v>
      </c>
      <c r="D67" s="93">
        <v>0</v>
      </c>
      <c r="E67" s="94">
        <v>0</v>
      </c>
    </row>
    <row r="68" spans="2:5">
      <c r="B68" s="125" t="s">
        <v>54</v>
      </c>
      <c r="C68" s="16" t="s">
        <v>55</v>
      </c>
      <c r="D68" s="93">
        <v>0</v>
      </c>
      <c r="E68" s="94">
        <v>0</v>
      </c>
    </row>
    <row r="69" spans="2:5">
      <c r="B69" s="125" t="s">
        <v>56</v>
      </c>
      <c r="C69" s="16" t="s">
        <v>57</v>
      </c>
      <c r="D69" s="93">
        <v>0</v>
      </c>
      <c r="E69" s="94">
        <v>0</v>
      </c>
    </row>
    <row r="70" spans="2:5">
      <c r="B70" s="153" t="s">
        <v>58</v>
      </c>
      <c r="C70" s="136" t="s">
        <v>59</v>
      </c>
      <c r="D70" s="137">
        <v>0</v>
      </c>
      <c r="E70" s="138">
        <v>0</v>
      </c>
    </row>
    <row r="71" spans="2:5">
      <c r="B71" s="154" t="s">
        <v>23</v>
      </c>
      <c r="C71" s="144" t="s">
        <v>61</v>
      </c>
      <c r="D71" s="145">
        <v>0</v>
      </c>
      <c r="E71" s="70">
        <v>0</v>
      </c>
    </row>
    <row r="72" spans="2:5">
      <c r="B72" s="155" t="s">
        <v>60</v>
      </c>
      <c r="C72" s="140" t="s">
        <v>63</v>
      </c>
      <c r="D72" s="141">
        <f>E14</f>
        <v>0</v>
      </c>
      <c r="E72" s="142">
        <v>0</v>
      </c>
    </row>
    <row r="73" spans="2:5">
      <c r="B73" s="156" t="s">
        <v>62</v>
      </c>
      <c r="C73" s="25" t="s">
        <v>65</v>
      </c>
      <c r="D73" s="26">
        <v>0</v>
      </c>
      <c r="E73" s="27">
        <v>0</v>
      </c>
    </row>
    <row r="74" spans="2:5">
      <c r="B74" s="154" t="s">
        <v>64</v>
      </c>
      <c r="C74" s="144" t="s">
        <v>66</v>
      </c>
      <c r="D74" s="145">
        <f>D58</f>
        <v>472655.87</v>
      </c>
      <c r="E74" s="70">
        <f>E58+E72-E73</f>
        <v>1</v>
      </c>
    </row>
    <row r="75" spans="2:5">
      <c r="B75" s="125" t="s">
        <v>4</v>
      </c>
      <c r="C75" s="16" t="s">
        <v>67</v>
      </c>
      <c r="D75" s="93">
        <f>D74</f>
        <v>472655.87</v>
      </c>
      <c r="E75" s="94">
        <f>E74</f>
        <v>1</v>
      </c>
    </row>
    <row r="76" spans="2:5">
      <c r="B76" s="125" t="s">
        <v>6</v>
      </c>
      <c r="C76" s="16" t="s">
        <v>225</v>
      </c>
      <c r="D76" s="93">
        <v>0</v>
      </c>
      <c r="E76" s="94">
        <v>0</v>
      </c>
    </row>
    <row r="77" spans="2:5" ht="13.5" thickBot="1">
      <c r="B77" s="126" t="s">
        <v>8</v>
      </c>
      <c r="C77" s="18" t="s">
        <v>226</v>
      </c>
      <c r="D77" s="97">
        <v>0</v>
      </c>
      <c r="E77" s="98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honeticPr fontId="7" type="noConversion"/>
  <pageMargins left="0.5" right="0.75" top="0.56000000000000005" bottom="0.59" header="0.5" footer="0.5"/>
  <pageSetup paperSize="9" scale="70" orientation="portrait" r:id="rId1"/>
  <headerFooter alignWithMargins="0"/>
</worksheet>
</file>

<file path=xl/worksheets/sheet124.xml><?xml version="1.0" encoding="utf-8"?>
<worksheet xmlns="http://schemas.openxmlformats.org/spreadsheetml/2006/main" xmlns:r="http://schemas.openxmlformats.org/officeDocument/2006/relationships">
  <sheetPr codeName="Arkusz124"/>
  <dimension ref="A1:L81"/>
  <sheetViews>
    <sheetView zoomScale="80" zoomScaleNormal="80" workbookViewId="0">
      <selection activeCell="G21" sqref="G21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99" customWidth="1"/>
    <col min="6" max="6" width="7.42578125" customWidth="1"/>
    <col min="7" max="7" width="17.28515625" customWidth="1"/>
    <col min="8" max="8" width="19" customWidth="1"/>
    <col min="9" max="9" width="13.28515625" customWidth="1"/>
    <col min="10" max="10" width="13.5703125" customWidth="1"/>
  </cols>
  <sheetData>
    <row r="1" spans="2:12">
      <c r="B1" s="1"/>
      <c r="C1" s="1"/>
      <c r="D1" s="2"/>
      <c r="E1" s="2"/>
    </row>
    <row r="2" spans="2:12" ht="15.75">
      <c r="B2" s="333" t="s">
        <v>0</v>
      </c>
      <c r="C2" s="333"/>
      <c r="D2" s="333"/>
      <c r="E2" s="333"/>
      <c r="H2" s="188"/>
      <c r="I2" s="188"/>
      <c r="J2" s="190"/>
      <c r="L2" s="78"/>
    </row>
    <row r="3" spans="2:12" ht="15.75">
      <c r="B3" s="333" t="s">
        <v>263</v>
      </c>
      <c r="C3" s="333"/>
      <c r="D3" s="333"/>
      <c r="E3" s="333"/>
      <c r="H3" s="188"/>
      <c r="I3" s="188"/>
      <c r="J3" s="190"/>
    </row>
    <row r="4" spans="2:12" ht="15">
      <c r="B4" s="165"/>
      <c r="C4" s="165"/>
      <c r="D4" s="165"/>
      <c r="E4" s="165"/>
      <c r="H4" s="187"/>
      <c r="I4" s="187"/>
      <c r="J4" s="190"/>
    </row>
    <row r="5" spans="2:12" ht="21" customHeight="1">
      <c r="B5" s="334" t="s">
        <v>1</v>
      </c>
      <c r="C5" s="334"/>
      <c r="D5" s="334"/>
      <c r="E5" s="334"/>
    </row>
    <row r="6" spans="2:12" ht="14.25">
      <c r="B6" s="335" t="s">
        <v>237</v>
      </c>
      <c r="C6" s="335"/>
      <c r="D6" s="335"/>
      <c r="E6" s="335"/>
    </row>
    <row r="7" spans="2:12" ht="14.25">
      <c r="B7" s="163"/>
      <c r="C7" s="163"/>
      <c r="D7" s="163"/>
      <c r="E7" s="163"/>
    </row>
    <row r="8" spans="2:12" ht="13.5">
      <c r="B8" s="337" t="s">
        <v>18</v>
      </c>
      <c r="C8" s="339"/>
      <c r="D8" s="339"/>
      <c r="E8" s="339"/>
    </row>
    <row r="9" spans="2:12" ht="16.5" thickBot="1">
      <c r="B9" s="336" t="s">
        <v>209</v>
      </c>
      <c r="C9" s="336"/>
      <c r="D9" s="336"/>
      <c r="E9" s="336"/>
    </row>
    <row r="10" spans="2:12" ht="13.5" thickBot="1">
      <c r="B10" s="164"/>
      <c r="C10" s="87" t="s">
        <v>2</v>
      </c>
      <c r="D10" s="75" t="s">
        <v>246</v>
      </c>
      <c r="E10" s="30" t="s">
        <v>262</v>
      </c>
      <c r="G10" s="78"/>
    </row>
    <row r="11" spans="2:12">
      <c r="B11" s="110" t="s">
        <v>3</v>
      </c>
      <c r="C11" s="151" t="s">
        <v>215</v>
      </c>
      <c r="D11" s="74">
        <v>186439.65999999997</v>
      </c>
      <c r="E11" s="9">
        <f>E12</f>
        <v>193961.88</v>
      </c>
    </row>
    <row r="12" spans="2:12">
      <c r="B12" s="129" t="s">
        <v>4</v>
      </c>
      <c r="C12" s="6" t="s">
        <v>5</v>
      </c>
      <c r="D12" s="89">
        <v>186439.65999999997</v>
      </c>
      <c r="E12" s="100">
        <f>194144.78-182.9</f>
        <v>193961.88</v>
      </c>
    </row>
    <row r="13" spans="2:12">
      <c r="B13" s="129" t="s">
        <v>6</v>
      </c>
      <c r="C13" s="72" t="s">
        <v>7</v>
      </c>
      <c r="D13" s="89"/>
      <c r="E13" s="100"/>
    </row>
    <row r="14" spans="2:12">
      <c r="B14" s="129" t="s">
        <v>8</v>
      </c>
      <c r="C14" s="72" t="s">
        <v>10</v>
      </c>
      <c r="D14" s="89"/>
      <c r="E14" s="100"/>
      <c r="G14" s="71"/>
    </row>
    <row r="15" spans="2:12">
      <c r="B15" s="129" t="s">
        <v>212</v>
      </c>
      <c r="C15" s="72" t="s">
        <v>11</v>
      </c>
      <c r="D15" s="89"/>
      <c r="E15" s="100"/>
    </row>
    <row r="16" spans="2:12">
      <c r="B16" s="130" t="s">
        <v>213</v>
      </c>
      <c r="C16" s="111" t="s">
        <v>12</v>
      </c>
      <c r="D16" s="90"/>
      <c r="E16" s="101"/>
    </row>
    <row r="17" spans="2:10">
      <c r="B17" s="10" t="s">
        <v>13</v>
      </c>
      <c r="C17" s="12" t="s">
        <v>65</v>
      </c>
      <c r="D17" s="152"/>
      <c r="E17" s="113"/>
    </row>
    <row r="18" spans="2:10">
      <c r="B18" s="129" t="s">
        <v>4</v>
      </c>
      <c r="C18" s="6" t="s">
        <v>11</v>
      </c>
      <c r="D18" s="89"/>
      <c r="E18" s="101"/>
    </row>
    <row r="19" spans="2:10" ht="13.5" customHeight="1">
      <c r="B19" s="129" t="s">
        <v>6</v>
      </c>
      <c r="C19" s="72" t="s">
        <v>214</v>
      </c>
      <c r="D19" s="89"/>
      <c r="E19" s="100"/>
    </row>
    <row r="20" spans="2:10" ht="13.5" thickBot="1">
      <c r="B20" s="131" t="s">
        <v>8</v>
      </c>
      <c r="C20" s="73" t="s">
        <v>14</v>
      </c>
      <c r="D20" s="91"/>
      <c r="E20" s="102"/>
    </row>
    <row r="21" spans="2:10" ht="13.5" thickBot="1">
      <c r="B21" s="343" t="s">
        <v>216</v>
      </c>
      <c r="C21" s="344"/>
      <c r="D21" s="92">
        <f>D11</f>
        <v>186439.65999999997</v>
      </c>
      <c r="E21" s="173">
        <f>E11-E17</f>
        <v>193961.88</v>
      </c>
      <c r="F21" s="88"/>
      <c r="G21" s="88"/>
      <c r="H21" s="197"/>
      <c r="J21" s="71"/>
    </row>
    <row r="22" spans="2:10">
      <c r="B22" s="3"/>
      <c r="C22" s="7"/>
      <c r="D22" s="8"/>
      <c r="E22" s="8"/>
      <c r="G22" s="78"/>
    </row>
    <row r="23" spans="2:10" ht="13.5">
      <c r="B23" s="337" t="s">
        <v>210</v>
      </c>
      <c r="C23" s="345"/>
      <c r="D23" s="345"/>
      <c r="E23" s="345"/>
      <c r="G23" s="78"/>
      <c r="I23" s="181"/>
    </row>
    <row r="24" spans="2:10" ht="15.75" customHeight="1" thickBot="1">
      <c r="B24" s="336" t="s">
        <v>211</v>
      </c>
      <c r="C24" s="346"/>
      <c r="D24" s="346"/>
      <c r="E24" s="346"/>
    </row>
    <row r="25" spans="2:10" ht="13.5" thickBot="1">
      <c r="B25" s="164"/>
      <c r="C25" s="5" t="s">
        <v>2</v>
      </c>
      <c r="D25" s="75" t="s">
        <v>264</v>
      </c>
      <c r="E25" s="30" t="s">
        <v>262</v>
      </c>
    </row>
    <row r="26" spans="2:10">
      <c r="B26" s="116" t="s">
        <v>15</v>
      </c>
      <c r="C26" s="117" t="s">
        <v>16</v>
      </c>
      <c r="D26" s="263">
        <v>114819.84</v>
      </c>
      <c r="E26" s="118">
        <f>D21</f>
        <v>186439.65999999997</v>
      </c>
      <c r="G26" s="83"/>
    </row>
    <row r="27" spans="2:10">
      <c r="B27" s="10" t="s">
        <v>17</v>
      </c>
      <c r="C27" s="11" t="s">
        <v>217</v>
      </c>
      <c r="D27" s="264">
        <v>56492.45</v>
      </c>
      <c r="E27" s="172">
        <f>E28-E32</f>
        <v>-3636.3399999999965</v>
      </c>
      <c r="F27" s="78"/>
      <c r="G27" s="83"/>
      <c r="H27" s="78"/>
      <c r="I27" s="78"/>
      <c r="J27" s="83"/>
    </row>
    <row r="28" spans="2:10">
      <c r="B28" s="10" t="s">
        <v>18</v>
      </c>
      <c r="C28" s="11" t="s">
        <v>19</v>
      </c>
      <c r="D28" s="264">
        <v>96685.19</v>
      </c>
      <c r="E28" s="80">
        <f>SUM(E29:E31)</f>
        <v>17289.27</v>
      </c>
      <c r="F28" s="78"/>
      <c r="G28" s="78"/>
      <c r="H28" s="78"/>
      <c r="I28" s="78"/>
      <c r="J28" s="83"/>
    </row>
    <row r="29" spans="2:10">
      <c r="B29" s="127" t="s">
        <v>4</v>
      </c>
      <c r="C29" s="6" t="s">
        <v>20</v>
      </c>
      <c r="D29" s="265">
        <v>66095.490000000005</v>
      </c>
      <c r="E29" s="103">
        <v>16820.98</v>
      </c>
      <c r="F29" s="78"/>
      <c r="G29" s="78"/>
      <c r="H29" s="78"/>
      <c r="I29" s="78"/>
      <c r="J29" s="83"/>
    </row>
    <row r="30" spans="2:10">
      <c r="B30" s="127" t="s">
        <v>6</v>
      </c>
      <c r="C30" s="6" t="s">
        <v>21</v>
      </c>
      <c r="D30" s="265"/>
      <c r="E30" s="103"/>
      <c r="F30" s="78"/>
      <c r="G30" s="78"/>
      <c r="H30" s="78"/>
      <c r="I30" s="78"/>
      <c r="J30" s="83"/>
    </row>
    <row r="31" spans="2:10">
      <c r="B31" s="127" t="s">
        <v>8</v>
      </c>
      <c r="C31" s="6" t="s">
        <v>22</v>
      </c>
      <c r="D31" s="265">
        <v>30589.7</v>
      </c>
      <c r="E31" s="103">
        <v>468.29</v>
      </c>
      <c r="F31" s="78"/>
      <c r="G31" s="78"/>
      <c r="H31" s="78"/>
      <c r="I31" s="78"/>
      <c r="J31" s="83"/>
    </row>
    <row r="32" spans="2:10">
      <c r="B32" s="112" t="s">
        <v>23</v>
      </c>
      <c r="C32" s="12" t="s">
        <v>24</v>
      </c>
      <c r="D32" s="264">
        <v>40192.740000000005</v>
      </c>
      <c r="E32" s="80">
        <f>SUM(E33:E39)</f>
        <v>20925.609999999997</v>
      </c>
      <c r="F32" s="78"/>
      <c r="G32" s="83"/>
      <c r="H32" s="78"/>
      <c r="I32" s="78"/>
      <c r="J32" s="83"/>
    </row>
    <row r="33" spans="2:10">
      <c r="B33" s="127" t="s">
        <v>4</v>
      </c>
      <c r="C33" s="6" t="s">
        <v>25</v>
      </c>
      <c r="D33" s="265">
        <v>11492.76</v>
      </c>
      <c r="E33" s="103">
        <f>18259.42+10.73</f>
        <v>18270.149999999998</v>
      </c>
      <c r="F33" s="78"/>
      <c r="G33" s="78"/>
      <c r="H33" s="78"/>
      <c r="I33" s="78"/>
      <c r="J33" s="83"/>
    </row>
    <row r="34" spans="2:10">
      <c r="B34" s="127" t="s">
        <v>6</v>
      </c>
      <c r="C34" s="6" t="s">
        <v>26</v>
      </c>
      <c r="D34" s="265"/>
      <c r="E34" s="103"/>
      <c r="F34" s="78"/>
      <c r="G34" s="78"/>
      <c r="H34" s="78"/>
      <c r="I34" s="78"/>
      <c r="J34" s="83"/>
    </row>
    <row r="35" spans="2:10">
      <c r="B35" s="127" t="s">
        <v>8</v>
      </c>
      <c r="C35" s="6" t="s">
        <v>27</v>
      </c>
      <c r="D35" s="265">
        <v>1716.91</v>
      </c>
      <c r="E35" s="103">
        <v>1932.68</v>
      </c>
      <c r="F35" s="78"/>
      <c r="G35" s="78"/>
      <c r="H35" s="78"/>
      <c r="I35" s="78"/>
      <c r="J35" s="83"/>
    </row>
    <row r="36" spans="2:10">
      <c r="B36" s="127" t="s">
        <v>9</v>
      </c>
      <c r="C36" s="6" t="s">
        <v>28</v>
      </c>
      <c r="D36" s="265"/>
      <c r="E36" s="103"/>
      <c r="F36" s="78"/>
      <c r="G36" s="78"/>
      <c r="H36" s="78"/>
      <c r="I36" s="78"/>
      <c r="J36" s="83"/>
    </row>
    <row r="37" spans="2:10" ht="25.5">
      <c r="B37" s="127" t="s">
        <v>29</v>
      </c>
      <c r="C37" s="6" t="s">
        <v>30</v>
      </c>
      <c r="D37" s="265">
        <v>561.16999999999996</v>
      </c>
      <c r="E37" s="103">
        <v>722.78</v>
      </c>
      <c r="F37" s="78"/>
      <c r="G37" s="78"/>
      <c r="H37" s="78"/>
      <c r="I37" s="78"/>
      <c r="J37" s="83"/>
    </row>
    <row r="38" spans="2:10">
      <c r="B38" s="127" t="s">
        <v>31</v>
      </c>
      <c r="C38" s="6" t="s">
        <v>32</v>
      </c>
      <c r="D38" s="265"/>
      <c r="E38" s="103"/>
      <c r="F38" s="78"/>
      <c r="G38" s="78"/>
      <c r="H38" s="78"/>
      <c r="I38" s="78"/>
      <c r="J38" s="83"/>
    </row>
    <row r="39" spans="2:10">
      <c r="B39" s="128" t="s">
        <v>33</v>
      </c>
      <c r="C39" s="13" t="s">
        <v>34</v>
      </c>
      <c r="D39" s="266">
        <v>26421.9</v>
      </c>
      <c r="E39" s="174"/>
      <c r="F39" s="78"/>
      <c r="G39" s="78"/>
      <c r="H39" s="78"/>
      <c r="I39" s="78"/>
      <c r="J39" s="83"/>
    </row>
    <row r="40" spans="2:10" ht="13.5" thickBot="1">
      <c r="B40" s="119" t="s">
        <v>35</v>
      </c>
      <c r="C40" s="120" t="s">
        <v>36</v>
      </c>
      <c r="D40" s="267">
        <v>-1333.96</v>
      </c>
      <c r="E40" s="121">
        <v>11158.56</v>
      </c>
      <c r="G40" s="83"/>
    </row>
    <row r="41" spans="2:10" ht="13.5" thickBot="1">
      <c r="B41" s="122" t="s">
        <v>37</v>
      </c>
      <c r="C41" s="123" t="s">
        <v>38</v>
      </c>
      <c r="D41" s="268">
        <v>169978.33</v>
      </c>
      <c r="E41" s="173">
        <f>E26+E27+E40</f>
        <v>193961.87999999998</v>
      </c>
      <c r="F41" s="88"/>
      <c r="G41" s="83"/>
    </row>
    <row r="42" spans="2:10">
      <c r="B42" s="114"/>
      <c r="C42" s="114"/>
      <c r="D42" s="115"/>
      <c r="E42" s="115"/>
      <c r="F42" s="88"/>
      <c r="G42" s="71"/>
    </row>
    <row r="43" spans="2:10" ht="13.5">
      <c r="B43" s="338" t="s">
        <v>60</v>
      </c>
      <c r="C43" s="339"/>
      <c r="D43" s="339"/>
      <c r="E43" s="339"/>
      <c r="G43" s="78"/>
    </row>
    <row r="44" spans="2:10" ht="18" customHeight="1" thickBot="1">
      <c r="B44" s="336" t="s">
        <v>244</v>
      </c>
      <c r="C44" s="340"/>
      <c r="D44" s="340"/>
      <c r="E44" s="340"/>
      <c r="G44" s="78"/>
    </row>
    <row r="45" spans="2:10" ht="13.5" thickBot="1">
      <c r="B45" s="164"/>
      <c r="C45" s="31" t="s">
        <v>39</v>
      </c>
      <c r="D45" s="75" t="s">
        <v>264</v>
      </c>
      <c r="E45" s="30" t="s">
        <v>262</v>
      </c>
      <c r="G45" s="78"/>
    </row>
    <row r="46" spans="2:10">
      <c r="B46" s="14" t="s">
        <v>18</v>
      </c>
      <c r="C46" s="32" t="s">
        <v>218</v>
      </c>
      <c r="D46" s="124"/>
      <c r="E46" s="29"/>
      <c r="G46" s="78"/>
    </row>
    <row r="47" spans="2:10">
      <c r="B47" s="125" t="s">
        <v>4</v>
      </c>
      <c r="C47" s="16" t="s">
        <v>40</v>
      </c>
      <c r="D47" s="269">
        <v>785.25400000000002</v>
      </c>
      <c r="E47" s="317">
        <v>1232.3330000000001</v>
      </c>
      <c r="G47" s="78"/>
    </row>
    <row r="48" spans="2:10">
      <c r="B48" s="146" t="s">
        <v>6</v>
      </c>
      <c r="C48" s="23" t="s">
        <v>41</v>
      </c>
      <c r="D48" s="270">
        <v>1170.0050000000001</v>
      </c>
      <c r="E48" s="317">
        <v>1206.8310104529617</v>
      </c>
      <c r="G48" s="246"/>
    </row>
    <row r="49" spans="2:7">
      <c r="B49" s="143" t="s">
        <v>23</v>
      </c>
      <c r="C49" s="147" t="s">
        <v>219</v>
      </c>
      <c r="D49" s="271"/>
      <c r="E49" s="318"/>
    </row>
    <row r="50" spans="2:7">
      <c r="B50" s="125" t="s">
        <v>4</v>
      </c>
      <c r="C50" s="16" t="s">
        <v>40</v>
      </c>
      <c r="D50" s="269">
        <v>146.22</v>
      </c>
      <c r="E50" s="319">
        <v>151.29</v>
      </c>
      <c r="G50" s="226"/>
    </row>
    <row r="51" spans="2:7">
      <c r="B51" s="125" t="s">
        <v>6</v>
      </c>
      <c r="C51" s="16" t="s">
        <v>220</v>
      </c>
      <c r="D51" s="272">
        <v>141.65</v>
      </c>
      <c r="E51" s="320">
        <v>151.12</v>
      </c>
      <c r="G51" s="226"/>
    </row>
    <row r="52" spans="2:7">
      <c r="B52" s="125" t="s">
        <v>8</v>
      </c>
      <c r="C52" s="16" t="s">
        <v>221</v>
      </c>
      <c r="D52" s="272">
        <v>148.4</v>
      </c>
      <c r="E52" s="320">
        <v>161.47999999999999</v>
      </c>
    </row>
    <row r="53" spans="2:7" ht="13.5" customHeight="1" thickBot="1">
      <c r="B53" s="126" t="s">
        <v>9</v>
      </c>
      <c r="C53" s="18" t="s">
        <v>41</v>
      </c>
      <c r="D53" s="273">
        <v>145.28</v>
      </c>
      <c r="E53" s="176">
        <v>160.72</v>
      </c>
    </row>
    <row r="54" spans="2:7">
      <c r="B54" s="132"/>
      <c r="C54" s="133"/>
      <c r="D54" s="134"/>
      <c r="E54" s="134"/>
    </row>
    <row r="55" spans="2:7" ht="13.5">
      <c r="B55" s="338" t="s">
        <v>62</v>
      </c>
      <c r="C55" s="339"/>
      <c r="D55" s="339"/>
      <c r="E55" s="339"/>
    </row>
    <row r="56" spans="2:7" ht="17.25" customHeight="1" thickBot="1">
      <c r="B56" s="336" t="s">
        <v>222</v>
      </c>
      <c r="C56" s="340"/>
      <c r="D56" s="340"/>
      <c r="E56" s="340"/>
    </row>
    <row r="57" spans="2:7" ht="23.25" thickBot="1">
      <c r="B57" s="331" t="s">
        <v>42</v>
      </c>
      <c r="C57" s="332"/>
      <c r="D57" s="19" t="s">
        <v>245</v>
      </c>
      <c r="E57" s="20" t="s">
        <v>223</v>
      </c>
    </row>
    <row r="58" spans="2:7">
      <c r="B58" s="21" t="s">
        <v>18</v>
      </c>
      <c r="C58" s="149" t="s">
        <v>43</v>
      </c>
      <c r="D58" s="150">
        <f>D64</f>
        <v>193961.88</v>
      </c>
      <c r="E58" s="33">
        <f>D58/E21</f>
        <v>1</v>
      </c>
    </row>
    <row r="59" spans="2:7" ht="25.5">
      <c r="B59" s="146" t="s">
        <v>4</v>
      </c>
      <c r="C59" s="23" t="s">
        <v>44</v>
      </c>
      <c r="D59" s="95">
        <v>0</v>
      </c>
      <c r="E59" s="96">
        <v>0</v>
      </c>
    </row>
    <row r="60" spans="2:7" ht="25.5">
      <c r="B60" s="125" t="s">
        <v>6</v>
      </c>
      <c r="C60" s="16" t="s">
        <v>45</v>
      </c>
      <c r="D60" s="93">
        <v>0</v>
      </c>
      <c r="E60" s="94">
        <v>0</v>
      </c>
    </row>
    <row r="61" spans="2:7" ht="14.25" customHeight="1">
      <c r="B61" s="125" t="s">
        <v>8</v>
      </c>
      <c r="C61" s="16" t="s">
        <v>46</v>
      </c>
      <c r="D61" s="93">
        <v>0</v>
      </c>
      <c r="E61" s="94">
        <v>0</v>
      </c>
    </row>
    <row r="62" spans="2:7">
      <c r="B62" s="125" t="s">
        <v>9</v>
      </c>
      <c r="C62" s="16" t="s">
        <v>47</v>
      </c>
      <c r="D62" s="93">
        <v>0</v>
      </c>
      <c r="E62" s="94">
        <v>0</v>
      </c>
    </row>
    <row r="63" spans="2:7">
      <c r="B63" s="125" t="s">
        <v>29</v>
      </c>
      <c r="C63" s="16" t="s">
        <v>48</v>
      </c>
      <c r="D63" s="93">
        <v>0</v>
      </c>
      <c r="E63" s="94">
        <v>0</v>
      </c>
    </row>
    <row r="64" spans="2:7">
      <c r="B64" s="146" t="s">
        <v>31</v>
      </c>
      <c r="C64" s="23" t="s">
        <v>49</v>
      </c>
      <c r="D64" s="95">
        <f>E12</f>
        <v>193961.88</v>
      </c>
      <c r="E64" s="96">
        <f>E58</f>
        <v>1</v>
      </c>
    </row>
    <row r="65" spans="2:5">
      <c r="B65" s="146" t="s">
        <v>33</v>
      </c>
      <c r="C65" s="23" t="s">
        <v>224</v>
      </c>
      <c r="D65" s="95">
        <v>0</v>
      </c>
      <c r="E65" s="96">
        <v>0</v>
      </c>
    </row>
    <row r="66" spans="2:5">
      <c r="B66" s="146" t="s">
        <v>50</v>
      </c>
      <c r="C66" s="23" t="s">
        <v>51</v>
      </c>
      <c r="D66" s="95">
        <v>0</v>
      </c>
      <c r="E66" s="96">
        <v>0</v>
      </c>
    </row>
    <row r="67" spans="2:5">
      <c r="B67" s="125" t="s">
        <v>52</v>
      </c>
      <c r="C67" s="16" t="s">
        <v>53</v>
      </c>
      <c r="D67" s="93">
        <v>0</v>
      </c>
      <c r="E67" s="94">
        <v>0</v>
      </c>
    </row>
    <row r="68" spans="2:5">
      <c r="B68" s="125" t="s">
        <v>54</v>
      </c>
      <c r="C68" s="16" t="s">
        <v>55</v>
      </c>
      <c r="D68" s="93">
        <v>0</v>
      </c>
      <c r="E68" s="94">
        <v>0</v>
      </c>
    </row>
    <row r="69" spans="2:5">
      <c r="B69" s="125" t="s">
        <v>56</v>
      </c>
      <c r="C69" s="16" t="s">
        <v>57</v>
      </c>
      <c r="D69" s="93">
        <v>0</v>
      </c>
      <c r="E69" s="94">
        <v>0</v>
      </c>
    </row>
    <row r="70" spans="2:5">
      <c r="B70" s="153" t="s">
        <v>58</v>
      </c>
      <c r="C70" s="136" t="s">
        <v>59</v>
      </c>
      <c r="D70" s="137">
        <v>0</v>
      </c>
      <c r="E70" s="138">
        <v>0</v>
      </c>
    </row>
    <row r="71" spans="2:5">
      <c r="B71" s="154" t="s">
        <v>23</v>
      </c>
      <c r="C71" s="144" t="s">
        <v>61</v>
      </c>
      <c r="D71" s="145">
        <v>0</v>
      </c>
      <c r="E71" s="70">
        <v>0</v>
      </c>
    </row>
    <row r="72" spans="2:5">
      <c r="B72" s="155" t="s">
        <v>60</v>
      </c>
      <c r="C72" s="140" t="s">
        <v>63</v>
      </c>
      <c r="D72" s="141">
        <f>E14</f>
        <v>0</v>
      </c>
      <c r="E72" s="142">
        <v>0</v>
      </c>
    </row>
    <row r="73" spans="2:5">
      <c r="B73" s="156" t="s">
        <v>62</v>
      </c>
      <c r="C73" s="25" t="s">
        <v>65</v>
      </c>
      <c r="D73" s="26">
        <f>E17</f>
        <v>0</v>
      </c>
      <c r="E73" s="27">
        <f>D73/E21</f>
        <v>0</v>
      </c>
    </row>
    <row r="74" spans="2:5">
      <c r="B74" s="154" t="s">
        <v>64</v>
      </c>
      <c r="C74" s="144" t="s">
        <v>66</v>
      </c>
      <c r="D74" s="145">
        <f>D58-D73</f>
        <v>193961.88</v>
      </c>
      <c r="E74" s="70">
        <f>E58+E72-E73</f>
        <v>1</v>
      </c>
    </row>
    <row r="75" spans="2:5">
      <c r="B75" s="125" t="s">
        <v>4</v>
      </c>
      <c r="C75" s="16" t="s">
        <v>67</v>
      </c>
      <c r="D75" s="93">
        <f>D74</f>
        <v>193961.88</v>
      </c>
      <c r="E75" s="94">
        <f>E74</f>
        <v>1</v>
      </c>
    </row>
    <row r="76" spans="2:5">
      <c r="B76" s="125" t="s">
        <v>6</v>
      </c>
      <c r="C76" s="16" t="s">
        <v>225</v>
      </c>
      <c r="D76" s="93">
        <v>0</v>
      </c>
      <c r="E76" s="94">
        <v>0</v>
      </c>
    </row>
    <row r="77" spans="2:5" ht="13.5" thickBot="1">
      <c r="B77" s="126" t="s">
        <v>8</v>
      </c>
      <c r="C77" s="18" t="s">
        <v>226</v>
      </c>
      <c r="D77" s="97">
        <v>0</v>
      </c>
      <c r="E77" s="98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honeticPr fontId="7" type="noConversion"/>
  <pageMargins left="0.61" right="0.75" top="0.55000000000000004" bottom="0.46" header="0.5" footer="0.5"/>
  <pageSetup paperSize="9" scale="70" orientation="portrait" r:id="rId1"/>
  <headerFooter alignWithMargins="0"/>
</worksheet>
</file>

<file path=xl/worksheets/sheet125.xml><?xml version="1.0" encoding="utf-8"?>
<worksheet xmlns="http://schemas.openxmlformats.org/spreadsheetml/2006/main" xmlns:r="http://schemas.openxmlformats.org/officeDocument/2006/relationships">
  <sheetPr codeName="Arkusz125"/>
  <dimension ref="A1:L81"/>
  <sheetViews>
    <sheetView zoomScale="80" zoomScaleNormal="80" workbookViewId="0">
      <selection activeCell="K2" sqref="K2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99" customWidth="1"/>
    <col min="6" max="6" width="7.42578125" customWidth="1"/>
    <col min="7" max="7" width="17.28515625" customWidth="1"/>
    <col min="8" max="8" width="19" customWidth="1"/>
    <col min="9" max="9" width="13.28515625" customWidth="1"/>
    <col min="10" max="10" width="13.5703125" customWidth="1"/>
  </cols>
  <sheetData>
    <row r="1" spans="2:12">
      <c r="B1" s="1"/>
      <c r="C1" s="1"/>
      <c r="D1" s="2"/>
      <c r="E1" s="2"/>
    </row>
    <row r="2" spans="2:12" ht="15.75">
      <c r="B2" s="333" t="s">
        <v>0</v>
      </c>
      <c r="C2" s="333"/>
      <c r="D2" s="333"/>
      <c r="E2" s="333"/>
      <c r="H2" s="188"/>
      <c r="I2" s="188"/>
      <c r="J2" s="190"/>
      <c r="L2" s="78"/>
    </row>
    <row r="3" spans="2:12" ht="15.75">
      <c r="B3" s="333" t="s">
        <v>263</v>
      </c>
      <c r="C3" s="333"/>
      <c r="D3" s="333"/>
      <c r="E3" s="333"/>
      <c r="H3" s="188"/>
      <c r="I3" s="188"/>
      <c r="J3" s="190"/>
    </row>
    <row r="4" spans="2:12" ht="15">
      <c r="B4" s="165"/>
      <c r="C4" s="165"/>
      <c r="D4" s="165"/>
      <c r="E4" s="165"/>
      <c r="H4" s="187"/>
      <c r="I4" s="187"/>
      <c r="J4" s="190"/>
    </row>
    <row r="5" spans="2:12" ht="21" customHeight="1">
      <c r="B5" s="334" t="s">
        <v>1</v>
      </c>
      <c r="C5" s="334"/>
      <c r="D5" s="334"/>
      <c r="E5" s="334"/>
    </row>
    <row r="6" spans="2:12" ht="14.25">
      <c r="B6" s="335" t="s">
        <v>238</v>
      </c>
      <c r="C6" s="335"/>
      <c r="D6" s="335"/>
      <c r="E6" s="335"/>
    </row>
    <row r="7" spans="2:12" ht="14.25">
      <c r="B7" s="163"/>
      <c r="C7" s="163"/>
      <c r="D7" s="163"/>
      <c r="E7" s="163"/>
    </row>
    <row r="8" spans="2:12" ht="13.5">
      <c r="B8" s="337" t="s">
        <v>18</v>
      </c>
      <c r="C8" s="339"/>
      <c r="D8" s="339"/>
      <c r="E8" s="339"/>
    </row>
    <row r="9" spans="2:12" ht="16.5" thickBot="1">
      <c r="B9" s="336" t="s">
        <v>209</v>
      </c>
      <c r="C9" s="336"/>
      <c r="D9" s="336"/>
      <c r="E9" s="336"/>
    </row>
    <row r="10" spans="2:12" ht="13.5" thickBot="1">
      <c r="B10" s="164"/>
      <c r="C10" s="87" t="s">
        <v>2</v>
      </c>
      <c r="D10" s="75" t="s">
        <v>246</v>
      </c>
      <c r="E10" s="30" t="s">
        <v>262</v>
      </c>
    </row>
    <row r="11" spans="2:12">
      <c r="B11" s="110" t="s">
        <v>3</v>
      </c>
      <c r="C11" s="151" t="s">
        <v>215</v>
      </c>
      <c r="D11" s="74">
        <v>287519.93</v>
      </c>
      <c r="E11" s="9">
        <f>E12</f>
        <v>328594.65999999997</v>
      </c>
    </row>
    <row r="12" spans="2:12">
      <c r="B12" s="129" t="s">
        <v>4</v>
      </c>
      <c r="C12" s="6" t="s">
        <v>5</v>
      </c>
      <c r="D12" s="89">
        <v>287519.93</v>
      </c>
      <c r="E12" s="100">
        <v>328594.65999999997</v>
      </c>
    </row>
    <row r="13" spans="2:12">
      <c r="B13" s="129" t="s">
        <v>6</v>
      </c>
      <c r="C13" s="72" t="s">
        <v>7</v>
      </c>
      <c r="D13" s="89"/>
      <c r="E13" s="100"/>
    </row>
    <row r="14" spans="2:12">
      <c r="B14" s="129" t="s">
        <v>8</v>
      </c>
      <c r="C14" s="72" t="s">
        <v>10</v>
      </c>
      <c r="D14" s="89"/>
      <c r="E14" s="100"/>
      <c r="G14" s="71"/>
    </row>
    <row r="15" spans="2:12">
      <c r="B15" s="129" t="s">
        <v>212</v>
      </c>
      <c r="C15" s="72" t="s">
        <v>11</v>
      </c>
      <c r="D15" s="89"/>
      <c r="E15" s="100"/>
    </row>
    <row r="16" spans="2:12">
      <c r="B16" s="130" t="s">
        <v>213</v>
      </c>
      <c r="C16" s="111" t="s">
        <v>12</v>
      </c>
      <c r="D16" s="90"/>
      <c r="E16" s="101"/>
    </row>
    <row r="17" spans="2:10">
      <c r="B17" s="10" t="s">
        <v>13</v>
      </c>
      <c r="C17" s="12" t="s">
        <v>65</v>
      </c>
      <c r="D17" s="152"/>
      <c r="E17" s="113"/>
    </row>
    <row r="18" spans="2:10">
      <c r="B18" s="129" t="s">
        <v>4</v>
      </c>
      <c r="C18" s="6" t="s">
        <v>11</v>
      </c>
      <c r="D18" s="89"/>
      <c r="E18" s="101"/>
    </row>
    <row r="19" spans="2:10" ht="13.5" customHeight="1">
      <c r="B19" s="129" t="s">
        <v>6</v>
      </c>
      <c r="C19" s="72" t="s">
        <v>214</v>
      </c>
      <c r="D19" s="89"/>
      <c r="E19" s="100"/>
    </row>
    <row r="20" spans="2:10" ht="13.5" thickBot="1">
      <c r="B20" s="131" t="s">
        <v>8</v>
      </c>
      <c r="C20" s="73" t="s">
        <v>14</v>
      </c>
      <c r="D20" s="91"/>
      <c r="E20" s="102"/>
    </row>
    <row r="21" spans="2:10" ht="13.5" thickBot="1">
      <c r="B21" s="343" t="s">
        <v>216</v>
      </c>
      <c r="C21" s="344"/>
      <c r="D21" s="92">
        <f>D11</f>
        <v>287519.93</v>
      </c>
      <c r="E21" s="173">
        <f>E11</f>
        <v>328594.65999999997</v>
      </c>
      <c r="F21" s="88"/>
      <c r="G21" s="88"/>
      <c r="H21" s="197"/>
      <c r="J21" s="71"/>
    </row>
    <row r="22" spans="2:10">
      <c r="B22" s="3"/>
      <c r="C22" s="7"/>
      <c r="D22" s="8"/>
      <c r="E22" s="8"/>
      <c r="G22" s="78"/>
    </row>
    <row r="23" spans="2:10" ht="13.5">
      <c r="B23" s="337" t="s">
        <v>210</v>
      </c>
      <c r="C23" s="345"/>
      <c r="D23" s="345"/>
      <c r="E23" s="345"/>
      <c r="G23" s="78"/>
    </row>
    <row r="24" spans="2:10" ht="15.75" customHeight="1" thickBot="1">
      <c r="B24" s="336" t="s">
        <v>211</v>
      </c>
      <c r="C24" s="346"/>
      <c r="D24" s="346"/>
      <c r="E24" s="346"/>
    </row>
    <row r="25" spans="2:10" ht="13.5" thickBot="1">
      <c r="B25" s="164"/>
      <c r="C25" s="5" t="s">
        <v>2</v>
      </c>
      <c r="D25" s="75" t="s">
        <v>264</v>
      </c>
      <c r="E25" s="30" t="s">
        <v>262</v>
      </c>
      <c r="H25" s="181"/>
    </row>
    <row r="26" spans="2:10">
      <c r="B26" s="116" t="s">
        <v>15</v>
      </c>
      <c r="C26" s="117" t="s">
        <v>16</v>
      </c>
      <c r="D26" s="263">
        <v>284609.75</v>
      </c>
      <c r="E26" s="118">
        <f>D21</f>
        <v>287519.93</v>
      </c>
      <c r="G26" s="83"/>
    </row>
    <row r="27" spans="2:10">
      <c r="B27" s="10" t="s">
        <v>17</v>
      </c>
      <c r="C27" s="11" t="s">
        <v>217</v>
      </c>
      <c r="D27" s="264">
        <v>-515.17000000000007</v>
      </c>
      <c r="E27" s="172">
        <f>E28-E32</f>
        <v>14241.73</v>
      </c>
      <c r="F27" s="78"/>
      <c r="G27" s="83"/>
      <c r="H27" s="78"/>
      <c r="I27" s="78"/>
      <c r="J27" s="83"/>
    </row>
    <row r="28" spans="2:10">
      <c r="B28" s="10" t="s">
        <v>18</v>
      </c>
      <c r="C28" s="11" t="s">
        <v>19</v>
      </c>
      <c r="D28" s="264">
        <v>5186.75</v>
      </c>
      <c r="E28" s="80">
        <f>SUM(E29:E31)</f>
        <v>32040.579999999998</v>
      </c>
      <c r="F28" s="78"/>
      <c r="G28" s="78"/>
      <c r="H28" s="78"/>
      <c r="I28" s="78"/>
      <c r="J28" s="83"/>
    </row>
    <row r="29" spans="2:10">
      <c r="B29" s="127" t="s">
        <v>4</v>
      </c>
      <c r="C29" s="6" t="s">
        <v>20</v>
      </c>
      <c r="D29" s="265">
        <v>5186.75</v>
      </c>
      <c r="E29" s="103">
        <v>5381.71</v>
      </c>
      <c r="F29" s="78"/>
      <c r="G29" s="78"/>
      <c r="H29" s="78"/>
      <c r="I29" s="78"/>
      <c r="J29" s="83"/>
    </row>
    <row r="30" spans="2:10">
      <c r="B30" s="127" t="s">
        <v>6</v>
      </c>
      <c r="C30" s="6" t="s">
        <v>21</v>
      </c>
      <c r="D30" s="265"/>
      <c r="E30" s="103"/>
      <c r="F30" s="78"/>
      <c r="G30" s="78"/>
      <c r="H30" s="78"/>
      <c r="I30" s="78"/>
      <c r="J30" s="83"/>
    </row>
    <row r="31" spans="2:10">
      <c r="B31" s="127" t="s">
        <v>8</v>
      </c>
      <c r="C31" s="6" t="s">
        <v>22</v>
      </c>
      <c r="D31" s="265"/>
      <c r="E31" s="103">
        <v>26658.87</v>
      </c>
      <c r="F31" s="78"/>
      <c r="G31" s="78"/>
      <c r="H31" s="78"/>
      <c r="I31" s="78"/>
      <c r="J31" s="83"/>
    </row>
    <row r="32" spans="2:10">
      <c r="B32" s="112" t="s">
        <v>23</v>
      </c>
      <c r="C32" s="12" t="s">
        <v>24</v>
      </c>
      <c r="D32" s="264">
        <v>5701.92</v>
      </c>
      <c r="E32" s="80">
        <f>SUM(E33:E39)</f>
        <v>17798.849999999999</v>
      </c>
      <c r="F32" s="78"/>
      <c r="G32" s="83"/>
      <c r="H32" s="78"/>
      <c r="I32" s="78"/>
      <c r="J32" s="83"/>
    </row>
    <row r="33" spans="2:10">
      <c r="B33" s="127" t="s">
        <v>4</v>
      </c>
      <c r="C33" s="6" t="s">
        <v>25</v>
      </c>
      <c r="D33" s="265">
        <v>2234.62</v>
      </c>
      <c r="E33" s="103">
        <v>999.39</v>
      </c>
      <c r="F33" s="78"/>
      <c r="G33" s="78"/>
      <c r="H33" s="78"/>
      <c r="I33" s="78"/>
      <c r="J33" s="83"/>
    </row>
    <row r="34" spans="2:10">
      <c r="B34" s="127" t="s">
        <v>6</v>
      </c>
      <c r="C34" s="6" t="s">
        <v>26</v>
      </c>
      <c r="D34" s="265"/>
      <c r="E34" s="103"/>
      <c r="F34" s="78"/>
      <c r="G34" s="78"/>
      <c r="H34" s="78"/>
      <c r="I34" s="78"/>
      <c r="J34" s="83"/>
    </row>
    <row r="35" spans="2:10">
      <c r="B35" s="127" t="s">
        <v>8</v>
      </c>
      <c r="C35" s="6" t="s">
        <v>27</v>
      </c>
      <c r="D35" s="265">
        <v>453.51</v>
      </c>
      <c r="E35" s="103">
        <v>292.16000000000003</v>
      </c>
      <c r="F35" s="78"/>
      <c r="G35" s="78"/>
      <c r="H35" s="78"/>
      <c r="I35" s="78"/>
      <c r="J35" s="83"/>
    </row>
    <row r="36" spans="2:10">
      <c r="B36" s="127" t="s">
        <v>9</v>
      </c>
      <c r="C36" s="6" t="s">
        <v>28</v>
      </c>
      <c r="D36" s="265"/>
      <c r="E36" s="103"/>
      <c r="F36" s="78"/>
      <c r="G36" s="78"/>
      <c r="H36" s="78"/>
      <c r="I36" s="78"/>
      <c r="J36" s="83"/>
    </row>
    <row r="37" spans="2:10" ht="25.5">
      <c r="B37" s="127" t="s">
        <v>29</v>
      </c>
      <c r="C37" s="6" t="s">
        <v>30</v>
      </c>
      <c r="D37" s="265">
        <v>2605.3000000000002</v>
      </c>
      <c r="E37" s="103">
        <v>2896.11</v>
      </c>
      <c r="F37" s="78"/>
      <c r="G37" s="78"/>
      <c r="H37" s="78"/>
      <c r="I37" s="78"/>
      <c r="J37" s="83"/>
    </row>
    <row r="38" spans="2:10">
      <c r="B38" s="127" t="s">
        <v>31</v>
      </c>
      <c r="C38" s="6" t="s">
        <v>32</v>
      </c>
      <c r="D38" s="265"/>
      <c r="E38" s="103"/>
      <c r="F38" s="78"/>
      <c r="G38" s="78"/>
      <c r="H38" s="78"/>
      <c r="I38" s="78"/>
      <c r="J38" s="83"/>
    </row>
    <row r="39" spans="2:10">
      <c r="B39" s="128" t="s">
        <v>33</v>
      </c>
      <c r="C39" s="13" t="s">
        <v>34</v>
      </c>
      <c r="D39" s="266">
        <v>408.49</v>
      </c>
      <c r="E39" s="174">
        <v>13611.19</v>
      </c>
      <c r="F39" s="78"/>
      <c r="G39" s="78"/>
      <c r="H39" s="78"/>
      <c r="I39" s="78"/>
      <c r="J39" s="83"/>
    </row>
    <row r="40" spans="2:10" ht="13.5" thickBot="1">
      <c r="B40" s="119" t="s">
        <v>35</v>
      </c>
      <c r="C40" s="120" t="s">
        <v>36</v>
      </c>
      <c r="D40" s="267">
        <v>-5171.25</v>
      </c>
      <c r="E40" s="121">
        <v>26833</v>
      </c>
      <c r="G40" s="83"/>
    </row>
    <row r="41" spans="2:10" ht="13.5" thickBot="1">
      <c r="B41" s="122" t="s">
        <v>37</v>
      </c>
      <c r="C41" s="123" t="s">
        <v>38</v>
      </c>
      <c r="D41" s="268">
        <v>278923.33</v>
      </c>
      <c r="E41" s="173">
        <f>E26+E27+E40</f>
        <v>328594.65999999997</v>
      </c>
      <c r="F41" s="88"/>
      <c r="G41" s="83"/>
    </row>
    <row r="42" spans="2:10">
      <c r="B42" s="114"/>
      <c r="C42" s="114"/>
      <c r="D42" s="115"/>
      <c r="E42" s="115"/>
      <c r="F42" s="88"/>
      <c r="G42" s="71"/>
    </row>
    <row r="43" spans="2:10" ht="13.5">
      <c r="B43" s="338" t="s">
        <v>60</v>
      </c>
      <c r="C43" s="339"/>
      <c r="D43" s="339"/>
      <c r="E43" s="339"/>
      <c r="G43" s="78"/>
    </row>
    <row r="44" spans="2:10" ht="18" customHeight="1" thickBot="1">
      <c r="B44" s="336" t="s">
        <v>244</v>
      </c>
      <c r="C44" s="340"/>
      <c r="D44" s="340"/>
      <c r="E44" s="340"/>
      <c r="G44" s="78"/>
    </row>
    <row r="45" spans="2:10" ht="13.5" thickBot="1">
      <c r="B45" s="164"/>
      <c r="C45" s="31" t="s">
        <v>39</v>
      </c>
      <c r="D45" s="75" t="s">
        <v>264</v>
      </c>
      <c r="E45" s="30" t="s">
        <v>262</v>
      </c>
      <c r="G45" s="78"/>
    </row>
    <row r="46" spans="2:10">
      <c r="B46" s="14" t="s">
        <v>18</v>
      </c>
      <c r="C46" s="32" t="s">
        <v>218</v>
      </c>
      <c r="D46" s="124"/>
      <c r="E46" s="29"/>
      <c r="G46" s="78"/>
    </row>
    <row r="47" spans="2:10">
      <c r="B47" s="125" t="s">
        <v>4</v>
      </c>
      <c r="C47" s="16" t="s">
        <v>40</v>
      </c>
      <c r="D47" s="269">
        <v>2295.4250000000002</v>
      </c>
      <c r="E47" s="175">
        <v>2196.8209999999999</v>
      </c>
      <c r="G47" s="78"/>
    </row>
    <row r="48" spans="2:10">
      <c r="B48" s="146" t="s">
        <v>6</v>
      </c>
      <c r="C48" s="23" t="s">
        <v>41</v>
      </c>
      <c r="D48" s="270">
        <v>2291.5160000000001</v>
      </c>
      <c r="E48" s="175">
        <v>2304.4720000000002</v>
      </c>
      <c r="G48" s="78"/>
    </row>
    <row r="49" spans="2:7">
      <c r="B49" s="143" t="s">
        <v>23</v>
      </c>
      <c r="C49" s="147" t="s">
        <v>219</v>
      </c>
      <c r="D49" s="271"/>
      <c r="E49" s="175"/>
    </row>
    <row r="50" spans="2:7">
      <c r="B50" s="125" t="s">
        <v>4</v>
      </c>
      <c r="C50" s="16" t="s">
        <v>40</v>
      </c>
      <c r="D50" s="269">
        <v>123.99</v>
      </c>
      <c r="E50" s="175">
        <v>130.88</v>
      </c>
      <c r="G50" s="226"/>
    </row>
    <row r="51" spans="2:7">
      <c r="B51" s="125" t="s">
        <v>6</v>
      </c>
      <c r="C51" s="16" t="s">
        <v>220</v>
      </c>
      <c r="D51" s="272">
        <v>117.87</v>
      </c>
      <c r="E51" s="175">
        <v>130.88</v>
      </c>
      <c r="G51" s="226"/>
    </row>
    <row r="52" spans="2:7">
      <c r="B52" s="125" t="s">
        <v>8</v>
      </c>
      <c r="C52" s="16" t="s">
        <v>221</v>
      </c>
      <c r="D52" s="272">
        <v>126.68</v>
      </c>
      <c r="E52" s="84">
        <v>143.65</v>
      </c>
    </row>
    <row r="53" spans="2:7" ht="12.75" customHeight="1" thickBot="1">
      <c r="B53" s="126" t="s">
        <v>9</v>
      </c>
      <c r="C53" s="18" t="s">
        <v>41</v>
      </c>
      <c r="D53" s="273">
        <v>121.72</v>
      </c>
      <c r="E53" s="176">
        <v>142.59</v>
      </c>
    </row>
    <row r="54" spans="2:7">
      <c r="B54" s="132"/>
      <c r="C54" s="133"/>
      <c r="D54" s="134"/>
      <c r="E54" s="134"/>
    </row>
    <row r="55" spans="2:7" ht="13.5">
      <c r="B55" s="338" t="s">
        <v>62</v>
      </c>
      <c r="C55" s="339"/>
      <c r="D55" s="339"/>
      <c r="E55" s="339"/>
    </row>
    <row r="56" spans="2:7" ht="14.25" thickBot="1">
      <c r="B56" s="336" t="s">
        <v>222</v>
      </c>
      <c r="C56" s="340"/>
      <c r="D56" s="340"/>
      <c r="E56" s="340"/>
    </row>
    <row r="57" spans="2:7" ht="23.25" thickBot="1">
      <c r="B57" s="331" t="s">
        <v>42</v>
      </c>
      <c r="C57" s="332"/>
      <c r="D57" s="19" t="s">
        <v>245</v>
      </c>
      <c r="E57" s="20" t="s">
        <v>223</v>
      </c>
    </row>
    <row r="58" spans="2:7">
      <c r="B58" s="21" t="s">
        <v>18</v>
      </c>
      <c r="C58" s="149" t="s">
        <v>43</v>
      </c>
      <c r="D58" s="150">
        <f>D64</f>
        <v>328594.65999999997</v>
      </c>
      <c r="E58" s="33">
        <f>D58/E21</f>
        <v>1</v>
      </c>
    </row>
    <row r="59" spans="2:7" ht="25.5">
      <c r="B59" s="146" t="s">
        <v>4</v>
      </c>
      <c r="C59" s="23" t="s">
        <v>44</v>
      </c>
      <c r="D59" s="95">
        <v>0</v>
      </c>
      <c r="E59" s="96">
        <v>0</v>
      </c>
    </row>
    <row r="60" spans="2:7" ht="25.5">
      <c r="B60" s="125" t="s">
        <v>6</v>
      </c>
      <c r="C60" s="16" t="s">
        <v>45</v>
      </c>
      <c r="D60" s="93">
        <v>0</v>
      </c>
      <c r="E60" s="94">
        <v>0</v>
      </c>
    </row>
    <row r="61" spans="2:7" ht="12.75" customHeight="1">
      <c r="B61" s="125" t="s">
        <v>8</v>
      </c>
      <c r="C61" s="16" t="s">
        <v>46</v>
      </c>
      <c r="D61" s="93">
        <v>0</v>
      </c>
      <c r="E61" s="94">
        <v>0</v>
      </c>
    </row>
    <row r="62" spans="2:7">
      <c r="B62" s="125" t="s">
        <v>9</v>
      </c>
      <c r="C62" s="16" t="s">
        <v>47</v>
      </c>
      <c r="D62" s="93">
        <v>0</v>
      </c>
      <c r="E62" s="94">
        <v>0</v>
      </c>
    </row>
    <row r="63" spans="2:7">
      <c r="B63" s="125" t="s">
        <v>29</v>
      </c>
      <c r="C63" s="16" t="s">
        <v>48</v>
      </c>
      <c r="D63" s="93">
        <v>0</v>
      </c>
      <c r="E63" s="94">
        <v>0</v>
      </c>
    </row>
    <row r="64" spans="2:7">
      <c r="B64" s="146" t="s">
        <v>31</v>
      </c>
      <c r="C64" s="23" t="s">
        <v>49</v>
      </c>
      <c r="D64" s="95">
        <f>E21</f>
        <v>328594.65999999997</v>
      </c>
      <c r="E64" s="96">
        <f>E58</f>
        <v>1</v>
      </c>
    </row>
    <row r="65" spans="2:5">
      <c r="B65" s="146" t="s">
        <v>33</v>
      </c>
      <c r="C65" s="23" t="s">
        <v>224</v>
      </c>
      <c r="D65" s="95">
        <v>0</v>
      </c>
      <c r="E65" s="96">
        <v>0</v>
      </c>
    </row>
    <row r="66" spans="2:5">
      <c r="B66" s="146" t="s">
        <v>50</v>
      </c>
      <c r="C66" s="23" t="s">
        <v>51</v>
      </c>
      <c r="D66" s="95">
        <v>0</v>
      </c>
      <c r="E66" s="96">
        <v>0</v>
      </c>
    </row>
    <row r="67" spans="2:5">
      <c r="B67" s="125" t="s">
        <v>52</v>
      </c>
      <c r="C67" s="16" t="s">
        <v>53</v>
      </c>
      <c r="D67" s="93">
        <v>0</v>
      </c>
      <c r="E67" s="94">
        <v>0</v>
      </c>
    </row>
    <row r="68" spans="2:5">
      <c r="B68" s="125" t="s">
        <v>54</v>
      </c>
      <c r="C68" s="16" t="s">
        <v>55</v>
      </c>
      <c r="D68" s="93">
        <v>0</v>
      </c>
      <c r="E68" s="94">
        <v>0</v>
      </c>
    </row>
    <row r="69" spans="2:5">
      <c r="B69" s="125" t="s">
        <v>56</v>
      </c>
      <c r="C69" s="16" t="s">
        <v>57</v>
      </c>
      <c r="D69" s="93">
        <v>0</v>
      </c>
      <c r="E69" s="94">
        <v>0</v>
      </c>
    </row>
    <row r="70" spans="2:5">
      <c r="B70" s="153" t="s">
        <v>58</v>
      </c>
      <c r="C70" s="136" t="s">
        <v>59</v>
      </c>
      <c r="D70" s="137">
        <v>0</v>
      </c>
      <c r="E70" s="138">
        <v>0</v>
      </c>
    </row>
    <row r="71" spans="2:5">
      <c r="B71" s="154" t="s">
        <v>23</v>
      </c>
      <c r="C71" s="144" t="s">
        <v>61</v>
      </c>
      <c r="D71" s="145">
        <v>0</v>
      </c>
      <c r="E71" s="70">
        <v>0</v>
      </c>
    </row>
    <row r="72" spans="2:5">
      <c r="B72" s="155" t="s">
        <v>60</v>
      </c>
      <c r="C72" s="140" t="s">
        <v>63</v>
      </c>
      <c r="D72" s="141">
        <f>E14</f>
        <v>0</v>
      </c>
      <c r="E72" s="142">
        <v>0</v>
      </c>
    </row>
    <row r="73" spans="2:5">
      <c r="B73" s="156" t="s">
        <v>62</v>
      </c>
      <c r="C73" s="25" t="s">
        <v>65</v>
      </c>
      <c r="D73" s="26">
        <v>0</v>
      </c>
      <c r="E73" s="27">
        <v>0</v>
      </c>
    </row>
    <row r="74" spans="2:5">
      <c r="B74" s="154" t="s">
        <v>64</v>
      </c>
      <c r="C74" s="144" t="s">
        <v>66</v>
      </c>
      <c r="D74" s="145">
        <f>D58</f>
        <v>328594.65999999997</v>
      </c>
      <c r="E74" s="70">
        <f>E58+E72-E73</f>
        <v>1</v>
      </c>
    </row>
    <row r="75" spans="2:5">
      <c r="B75" s="125" t="s">
        <v>4</v>
      </c>
      <c r="C75" s="16" t="s">
        <v>67</v>
      </c>
      <c r="D75" s="93">
        <f>D74</f>
        <v>328594.65999999997</v>
      </c>
      <c r="E75" s="94">
        <f>E74</f>
        <v>1</v>
      </c>
    </row>
    <row r="76" spans="2:5">
      <c r="B76" s="125" t="s">
        <v>6</v>
      </c>
      <c r="C76" s="16" t="s">
        <v>225</v>
      </c>
      <c r="D76" s="93">
        <v>0</v>
      </c>
      <c r="E76" s="94">
        <v>0</v>
      </c>
    </row>
    <row r="77" spans="2:5" ht="13.5" thickBot="1">
      <c r="B77" s="126" t="s">
        <v>8</v>
      </c>
      <c r="C77" s="18" t="s">
        <v>226</v>
      </c>
      <c r="D77" s="97">
        <v>0</v>
      </c>
      <c r="E77" s="98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honeticPr fontId="7" type="noConversion"/>
  <pageMargins left="0.5" right="0.75" top="0.59" bottom="0.49" header="0.5" footer="0.5"/>
  <pageSetup paperSize="9" scale="70" orientation="portrait" r:id="rId1"/>
  <headerFooter alignWithMargins="0"/>
</worksheet>
</file>

<file path=xl/worksheets/sheet126.xml><?xml version="1.0" encoding="utf-8"?>
<worksheet xmlns="http://schemas.openxmlformats.org/spreadsheetml/2006/main" xmlns:r="http://schemas.openxmlformats.org/officeDocument/2006/relationships">
  <sheetPr codeName="Arkusz126"/>
  <dimension ref="A1:L81"/>
  <sheetViews>
    <sheetView zoomScale="80" zoomScaleNormal="80" workbookViewId="0">
      <selection activeCell="K2" sqref="K2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99" customWidth="1"/>
    <col min="6" max="6" width="7.42578125" customWidth="1"/>
    <col min="7" max="7" width="17.28515625" customWidth="1"/>
    <col min="8" max="8" width="19" customWidth="1"/>
    <col min="9" max="9" width="13.28515625" customWidth="1"/>
    <col min="10" max="10" width="13.5703125" customWidth="1"/>
  </cols>
  <sheetData>
    <row r="1" spans="2:12">
      <c r="B1" s="1"/>
      <c r="C1" s="1"/>
      <c r="D1" s="2"/>
      <c r="E1" s="2"/>
    </row>
    <row r="2" spans="2:12" ht="15.75">
      <c r="B2" s="333" t="s">
        <v>0</v>
      </c>
      <c r="C2" s="333"/>
      <c r="D2" s="333"/>
      <c r="E2" s="333"/>
      <c r="H2" s="188"/>
      <c r="I2" s="188"/>
      <c r="J2" s="190"/>
      <c r="L2" s="78"/>
    </row>
    <row r="3" spans="2:12" ht="15.75">
      <c r="B3" s="333" t="s">
        <v>263</v>
      </c>
      <c r="C3" s="333"/>
      <c r="D3" s="333"/>
      <c r="E3" s="333"/>
      <c r="H3" s="188"/>
      <c r="I3" s="188"/>
      <c r="J3" s="190"/>
    </row>
    <row r="4" spans="2:12" ht="15">
      <c r="B4" s="165"/>
      <c r="C4" s="165"/>
      <c r="D4" s="165"/>
      <c r="E4" s="165"/>
      <c r="H4" s="187"/>
      <c r="I4" s="187"/>
      <c r="J4" s="190"/>
    </row>
    <row r="5" spans="2:12" ht="21" customHeight="1">
      <c r="B5" s="334" t="s">
        <v>1</v>
      </c>
      <c r="C5" s="334"/>
      <c r="D5" s="334"/>
      <c r="E5" s="334"/>
    </row>
    <row r="6" spans="2:12" ht="14.25">
      <c r="B6" s="335" t="s">
        <v>187</v>
      </c>
      <c r="C6" s="335"/>
      <c r="D6" s="335"/>
      <c r="E6" s="335"/>
    </row>
    <row r="7" spans="2:12" ht="14.25">
      <c r="B7" s="163"/>
      <c r="C7" s="163"/>
      <c r="D7" s="163"/>
      <c r="E7" s="163"/>
    </row>
    <row r="8" spans="2:12" ht="13.5">
      <c r="B8" s="337" t="s">
        <v>18</v>
      </c>
      <c r="C8" s="339"/>
      <c r="D8" s="339"/>
      <c r="E8" s="339"/>
    </row>
    <row r="9" spans="2:12" ht="16.5" thickBot="1">
      <c r="B9" s="336" t="s">
        <v>209</v>
      </c>
      <c r="C9" s="336"/>
      <c r="D9" s="336"/>
      <c r="E9" s="336"/>
    </row>
    <row r="10" spans="2:12" ht="13.5" thickBot="1">
      <c r="B10" s="164"/>
      <c r="C10" s="87" t="s">
        <v>2</v>
      </c>
      <c r="D10" s="75" t="s">
        <v>246</v>
      </c>
      <c r="E10" s="30" t="s">
        <v>262</v>
      </c>
    </row>
    <row r="11" spans="2:12">
      <c r="B11" s="110" t="s">
        <v>3</v>
      </c>
      <c r="C11" s="151" t="s">
        <v>215</v>
      </c>
      <c r="D11" s="74">
        <v>501075.93</v>
      </c>
      <c r="E11" s="9">
        <f>E12</f>
        <v>366082.82</v>
      </c>
    </row>
    <row r="12" spans="2:12">
      <c r="B12" s="129" t="s">
        <v>4</v>
      </c>
      <c r="C12" s="6" t="s">
        <v>5</v>
      </c>
      <c r="D12" s="89">
        <v>501075.93</v>
      </c>
      <c r="E12" s="100">
        <f>423317.69-57234.87</f>
        <v>366082.82</v>
      </c>
    </row>
    <row r="13" spans="2:12">
      <c r="B13" s="129" t="s">
        <v>6</v>
      </c>
      <c r="C13" s="72" t="s">
        <v>7</v>
      </c>
      <c r="D13" s="89"/>
      <c r="E13" s="100"/>
    </row>
    <row r="14" spans="2:12">
      <c r="B14" s="129" t="s">
        <v>8</v>
      </c>
      <c r="C14" s="72" t="s">
        <v>10</v>
      </c>
      <c r="D14" s="89"/>
      <c r="E14" s="100"/>
      <c r="G14" s="71"/>
    </row>
    <row r="15" spans="2:12">
      <c r="B15" s="129" t="s">
        <v>212</v>
      </c>
      <c r="C15" s="72" t="s">
        <v>11</v>
      </c>
      <c r="D15" s="89"/>
      <c r="E15" s="100"/>
    </row>
    <row r="16" spans="2:12">
      <c r="B16" s="130" t="s">
        <v>213</v>
      </c>
      <c r="C16" s="111" t="s">
        <v>12</v>
      </c>
      <c r="D16" s="90"/>
      <c r="E16" s="101"/>
    </row>
    <row r="17" spans="2:10">
      <c r="B17" s="10" t="s">
        <v>13</v>
      </c>
      <c r="C17" s="12" t="s">
        <v>65</v>
      </c>
      <c r="D17" s="152"/>
      <c r="E17" s="113"/>
    </row>
    <row r="18" spans="2:10">
      <c r="B18" s="129" t="s">
        <v>4</v>
      </c>
      <c r="C18" s="6" t="s">
        <v>11</v>
      </c>
      <c r="D18" s="89"/>
      <c r="E18" s="101"/>
    </row>
    <row r="19" spans="2:10" ht="13.5" customHeight="1">
      <c r="B19" s="129" t="s">
        <v>6</v>
      </c>
      <c r="C19" s="72" t="s">
        <v>214</v>
      </c>
      <c r="D19" s="89"/>
      <c r="E19" s="100"/>
    </row>
    <row r="20" spans="2:10" ht="13.5" thickBot="1">
      <c r="B20" s="131" t="s">
        <v>8</v>
      </c>
      <c r="C20" s="73" t="s">
        <v>14</v>
      </c>
      <c r="D20" s="91"/>
      <c r="E20" s="102"/>
    </row>
    <row r="21" spans="2:10" ht="13.5" thickBot="1">
      <c r="B21" s="343" t="s">
        <v>216</v>
      </c>
      <c r="C21" s="344"/>
      <c r="D21" s="92">
        <f>D11</f>
        <v>501075.93</v>
      </c>
      <c r="E21" s="173">
        <f>E11</f>
        <v>366082.82</v>
      </c>
      <c r="F21" s="88"/>
      <c r="G21" s="88"/>
      <c r="H21" s="197"/>
      <c r="J21" s="71"/>
    </row>
    <row r="22" spans="2:10">
      <c r="B22" s="3"/>
      <c r="C22" s="7"/>
      <c r="D22" s="8"/>
      <c r="E22" s="8"/>
      <c r="G22" s="78"/>
    </row>
    <row r="23" spans="2:10" ht="13.5">
      <c r="B23" s="337" t="s">
        <v>210</v>
      </c>
      <c r="C23" s="345"/>
      <c r="D23" s="345"/>
      <c r="E23" s="345"/>
      <c r="G23" s="78"/>
    </row>
    <row r="24" spans="2:10" ht="15.75" customHeight="1" thickBot="1">
      <c r="B24" s="336" t="s">
        <v>211</v>
      </c>
      <c r="C24" s="346"/>
      <c r="D24" s="346"/>
      <c r="E24" s="346"/>
    </row>
    <row r="25" spans="2:10" ht="13.5" thickBot="1">
      <c r="B25" s="164"/>
      <c r="C25" s="5" t="s">
        <v>2</v>
      </c>
      <c r="D25" s="75" t="s">
        <v>264</v>
      </c>
      <c r="E25" s="30" t="s">
        <v>262</v>
      </c>
    </row>
    <row r="26" spans="2:10">
      <c r="B26" s="116" t="s">
        <v>15</v>
      </c>
      <c r="C26" s="117" t="s">
        <v>16</v>
      </c>
      <c r="D26" s="263">
        <v>40526.54</v>
      </c>
      <c r="E26" s="118">
        <f>D21</f>
        <v>501075.93</v>
      </c>
      <c r="G26" s="83"/>
    </row>
    <row r="27" spans="2:10">
      <c r="B27" s="10" t="s">
        <v>17</v>
      </c>
      <c r="C27" s="11" t="s">
        <v>217</v>
      </c>
      <c r="D27" s="264">
        <v>128918</v>
      </c>
      <c r="E27" s="172">
        <f>E28-E32</f>
        <v>-165656</v>
      </c>
      <c r="F27" s="78"/>
      <c r="G27" s="83"/>
      <c r="H27" s="78"/>
      <c r="I27" s="78"/>
      <c r="J27" s="83"/>
    </row>
    <row r="28" spans="2:10">
      <c r="B28" s="10" t="s">
        <v>18</v>
      </c>
      <c r="C28" s="11" t="s">
        <v>19</v>
      </c>
      <c r="D28" s="264">
        <v>147575.65</v>
      </c>
      <c r="E28" s="80">
        <f>SUM(E29:E31)</f>
        <v>50469.98</v>
      </c>
      <c r="F28" s="78"/>
      <c r="G28" s="78"/>
      <c r="H28" s="78"/>
      <c r="I28" s="78"/>
      <c r="J28" s="83"/>
    </row>
    <row r="29" spans="2:10">
      <c r="B29" s="127" t="s">
        <v>4</v>
      </c>
      <c r="C29" s="6" t="s">
        <v>20</v>
      </c>
      <c r="D29" s="265">
        <v>139379.53</v>
      </c>
      <c r="E29" s="103"/>
      <c r="F29" s="78"/>
      <c r="G29" s="78"/>
      <c r="H29" s="78"/>
      <c r="I29" s="78"/>
      <c r="J29" s="83"/>
    </row>
    <row r="30" spans="2:10">
      <c r="B30" s="127" t="s">
        <v>6</v>
      </c>
      <c r="C30" s="6" t="s">
        <v>21</v>
      </c>
      <c r="D30" s="265"/>
      <c r="E30" s="103"/>
      <c r="F30" s="78"/>
      <c r="G30" s="78"/>
      <c r="H30" s="78"/>
      <c r="I30" s="78"/>
      <c r="J30" s="83"/>
    </row>
    <row r="31" spans="2:10">
      <c r="B31" s="127" t="s">
        <v>8</v>
      </c>
      <c r="C31" s="6" t="s">
        <v>22</v>
      </c>
      <c r="D31" s="265">
        <v>8196.1200000000008</v>
      </c>
      <c r="E31" s="103">
        <v>50469.98</v>
      </c>
      <c r="F31" s="78"/>
      <c r="G31" s="78"/>
      <c r="H31" s="78"/>
      <c r="I31" s="78"/>
      <c r="J31" s="83"/>
    </row>
    <row r="32" spans="2:10">
      <c r="B32" s="112" t="s">
        <v>23</v>
      </c>
      <c r="C32" s="12" t="s">
        <v>24</v>
      </c>
      <c r="D32" s="264">
        <v>18657.649999999998</v>
      </c>
      <c r="E32" s="80">
        <f>SUM(E33:E39)</f>
        <v>216125.98</v>
      </c>
      <c r="F32" s="78"/>
      <c r="G32" s="83"/>
      <c r="H32" s="78"/>
      <c r="I32" s="78"/>
      <c r="J32" s="83"/>
    </row>
    <row r="33" spans="2:10">
      <c r="B33" s="127" t="s">
        <v>4</v>
      </c>
      <c r="C33" s="6" t="s">
        <v>25</v>
      </c>
      <c r="D33" s="265">
        <v>10481.549999999999</v>
      </c>
      <c r="E33" s="103">
        <f>80929.33+57234.87</f>
        <v>138164.20000000001</v>
      </c>
      <c r="F33" s="78"/>
      <c r="G33" s="78"/>
      <c r="H33" s="78"/>
      <c r="I33" s="78"/>
      <c r="J33" s="83"/>
    </row>
    <row r="34" spans="2:10">
      <c r="B34" s="127" t="s">
        <v>6</v>
      </c>
      <c r="C34" s="6" t="s">
        <v>26</v>
      </c>
      <c r="D34" s="265"/>
      <c r="E34" s="103"/>
      <c r="F34" s="78"/>
      <c r="G34" s="78"/>
      <c r="H34" s="78"/>
      <c r="I34" s="78"/>
      <c r="J34" s="83"/>
    </row>
    <row r="35" spans="2:10">
      <c r="B35" s="127" t="s">
        <v>8</v>
      </c>
      <c r="C35" s="6" t="s">
        <v>27</v>
      </c>
      <c r="D35" s="265">
        <v>65.900000000000006</v>
      </c>
      <c r="E35" s="103">
        <v>738.4</v>
      </c>
      <c r="F35" s="78"/>
      <c r="G35" s="78"/>
      <c r="H35" s="78"/>
      <c r="I35" s="78"/>
      <c r="J35" s="83"/>
    </row>
    <row r="36" spans="2:10">
      <c r="B36" s="127" t="s">
        <v>9</v>
      </c>
      <c r="C36" s="6" t="s">
        <v>28</v>
      </c>
      <c r="D36" s="265"/>
      <c r="E36" s="103"/>
      <c r="F36" s="78"/>
      <c r="G36" s="78"/>
      <c r="H36" s="78"/>
      <c r="I36" s="78"/>
      <c r="J36" s="83"/>
    </row>
    <row r="37" spans="2:10" ht="25.5">
      <c r="B37" s="127" t="s">
        <v>29</v>
      </c>
      <c r="C37" s="6" t="s">
        <v>30</v>
      </c>
      <c r="D37" s="265">
        <v>410.67</v>
      </c>
      <c r="E37" s="103">
        <v>929.28</v>
      </c>
      <c r="F37" s="78"/>
      <c r="G37" s="78"/>
      <c r="H37" s="78"/>
      <c r="I37" s="78"/>
      <c r="J37" s="83"/>
    </row>
    <row r="38" spans="2:10">
      <c r="B38" s="127" t="s">
        <v>31</v>
      </c>
      <c r="C38" s="6" t="s">
        <v>32</v>
      </c>
      <c r="D38" s="265"/>
      <c r="E38" s="103"/>
      <c r="F38" s="78"/>
      <c r="G38" s="78"/>
      <c r="H38" s="78"/>
      <c r="I38" s="78"/>
      <c r="J38" s="83"/>
    </row>
    <row r="39" spans="2:10">
      <c r="B39" s="128" t="s">
        <v>33</v>
      </c>
      <c r="C39" s="13" t="s">
        <v>34</v>
      </c>
      <c r="D39" s="266">
        <v>7699.53</v>
      </c>
      <c r="E39" s="174">
        <v>76294.100000000006</v>
      </c>
      <c r="F39" s="78"/>
      <c r="G39" s="78"/>
      <c r="H39" s="78"/>
      <c r="I39" s="78"/>
      <c r="J39" s="83"/>
    </row>
    <row r="40" spans="2:10" ht="13.5" thickBot="1">
      <c r="B40" s="119" t="s">
        <v>35</v>
      </c>
      <c r="C40" s="120" t="s">
        <v>36</v>
      </c>
      <c r="D40" s="267">
        <v>5499.73</v>
      </c>
      <c r="E40" s="121">
        <v>30662.89</v>
      </c>
      <c r="G40" s="83"/>
    </row>
    <row r="41" spans="2:10" ht="13.5" thickBot="1">
      <c r="B41" s="122" t="s">
        <v>37</v>
      </c>
      <c r="C41" s="123" t="s">
        <v>38</v>
      </c>
      <c r="D41" s="268">
        <v>174944.27000000002</v>
      </c>
      <c r="E41" s="173">
        <f>E26+E27+E40</f>
        <v>366082.82</v>
      </c>
      <c r="F41" s="88"/>
      <c r="G41" s="83"/>
    </row>
    <row r="42" spans="2:10">
      <c r="B42" s="114"/>
      <c r="C42" s="114"/>
      <c r="D42" s="115"/>
      <c r="E42" s="115"/>
      <c r="F42" s="88"/>
      <c r="G42" s="71"/>
    </row>
    <row r="43" spans="2:10" ht="13.5">
      <c r="B43" s="338" t="s">
        <v>60</v>
      </c>
      <c r="C43" s="339"/>
      <c r="D43" s="339"/>
      <c r="E43" s="339"/>
      <c r="G43" s="78"/>
    </row>
    <row r="44" spans="2:10" ht="18" customHeight="1" thickBot="1">
      <c r="B44" s="336" t="s">
        <v>244</v>
      </c>
      <c r="C44" s="340"/>
      <c r="D44" s="340"/>
      <c r="E44" s="340"/>
      <c r="G44" s="78"/>
    </row>
    <row r="45" spans="2:10" ht="13.5" thickBot="1">
      <c r="B45" s="164"/>
      <c r="C45" s="31" t="s">
        <v>39</v>
      </c>
      <c r="D45" s="75" t="s">
        <v>264</v>
      </c>
      <c r="E45" s="30" t="s">
        <v>262</v>
      </c>
      <c r="G45" s="78"/>
    </row>
    <row r="46" spans="2:10">
      <c r="B46" s="14" t="s">
        <v>18</v>
      </c>
      <c r="C46" s="32" t="s">
        <v>218</v>
      </c>
      <c r="D46" s="124"/>
      <c r="E46" s="29"/>
      <c r="G46" s="78"/>
    </row>
    <row r="47" spans="2:10">
      <c r="B47" s="125" t="s">
        <v>4</v>
      </c>
      <c r="C47" s="16" t="s">
        <v>40</v>
      </c>
      <c r="D47" s="269">
        <v>432.74470000000002</v>
      </c>
      <c r="E47" s="175">
        <v>3996.4582</v>
      </c>
      <c r="G47" s="78"/>
    </row>
    <row r="48" spans="2:10">
      <c r="B48" s="146" t="s">
        <v>6</v>
      </c>
      <c r="C48" s="23" t="s">
        <v>41</v>
      </c>
      <c r="D48" s="270">
        <v>1726.9918</v>
      </c>
      <c r="E48" s="175">
        <v>2767.9027672765765</v>
      </c>
      <c r="G48" s="78"/>
    </row>
    <row r="49" spans="2:7">
      <c r="B49" s="143" t="s">
        <v>23</v>
      </c>
      <c r="C49" s="147" t="s">
        <v>219</v>
      </c>
      <c r="D49" s="271"/>
      <c r="E49" s="175"/>
    </row>
    <row r="50" spans="2:7">
      <c r="B50" s="125" t="s">
        <v>4</v>
      </c>
      <c r="C50" s="16" t="s">
        <v>40</v>
      </c>
      <c r="D50" s="269">
        <v>93.65</v>
      </c>
      <c r="E50" s="175">
        <v>125.38</v>
      </c>
      <c r="G50" s="226"/>
    </row>
    <row r="51" spans="2:7">
      <c r="B51" s="125" t="s">
        <v>6</v>
      </c>
      <c r="C51" s="16" t="s">
        <v>220</v>
      </c>
      <c r="D51" s="272">
        <v>86.17</v>
      </c>
      <c r="E51" s="175">
        <v>125.38</v>
      </c>
      <c r="G51" s="226"/>
    </row>
    <row r="52" spans="2:7">
      <c r="B52" s="125" t="s">
        <v>8</v>
      </c>
      <c r="C52" s="16" t="s">
        <v>221</v>
      </c>
      <c r="D52" s="272">
        <v>104.54</v>
      </c>
      <c r="E52" s="84">
        <v>139.28</v>
      </c>
    </row>
    <row r="53" spans="2:7" ht="14.25" customHeight="1" thickBot="1">
      <c r="B53" s="126" t="s">
        <v>9</v>
      </c>
      <c r="C53" s="18" t="s">
        <v>41</v>
      </c>
      <c r="D53" s="273">
        <v>101.3</v>
      </c>
      <c r="E53" s="176">
        <v>132.26</v>
      </c>
    </row>
    <row r="54" spans="2:7">
      <c r="B54" s="132"/>
      <c r="C54" s="133"/>
      <c r="D54" s="134"/>
      <c r="E54" s="134"/>
    </row>
    <row r="55" spans="2:7" ht="13.5">
      <c r="B55" s="338" t="s">
        <v>62</v>
      </c>
      <c r="C55" s="339"/>
      <c r="D55" s="339"/>
      <c r="E55" s="339"/>
    </row>
    <row r="56" spans="2:7" ht="15.75" customHeight="1" thickBot="1">
      <c r="B56" s="336" t="s">
        <v>222</v>
      </c>
      <c r="C56" s="340"/>
      <c r="D56" s="340"/>
      <c r="E56" s="340"/>
    </row>
    <row r="57" spans="2:7" ht="23.25" thickBot="1">
      <c r="B57" s="331" t="s">
        <v>42</v>
      </c>
      <c r="C57" s="332"/>
      <c r="D57" s="19" t="s">
        <v>245</v>
      </c>
      <c r="E57" s="20" t="s">
        <v>223</v>
      </c>
    </row>
    <row r="58" spans="2:7">
      <c r="B58" s="21" t="s">
        <v>18</v>
      </c>
      <c r="C58" s="149" t="s">
        <v>43</v>
      </c>
      <c r="D58" s="150">
        <f>D64</f>
        <v>366082.82</v>
      </c>
      <c r="E58" s="33">
        <f>D58/E21</f>
        <v>1</v>
      </c>
    </row>
    <row r="59" spans="2:7" ht="25.5">
      <c r="B59" s="146" t="s">
        <v>4</v>
      </c>
      <c r="C59" s="23" t="s">
        <v>44</v>
      </c>
      <c r="D59" s="95">
        <v>0</v>
      </c>
      <c r="E59" s="96">
        <v>0</v>
      </c>
    </row>
    <row r="60" spans="2:7" ht="25.5">
      <c r="B60" s="125" t="s">
        <v>6</v>
      </c>
      <c r="C60" s="16" t="s">
        <v>45</v>
      </c>
      <c r="D60" s="93">
        <v>0</v>
      </c>
      <c r="E60" s="94">
        <v>0</v>
      </c>
    </row>
    <row r="61" spans="2:7">
      <c r="B61" s="125" t="s">
        <v>8</v>
      </c>
      <c r="C61" s="16" t="s">
        <v>46</v>
      </c>
      <c r="D61" s="93">
        <v>0</v>
      </c>
      <c r="E61" s="94">
        <v>0</v>
      </c>
    </row>
    <row r="62" spans="2:7">
      <c r="B62" s="125" t="s">
        <v>9</v>
      </c>
      <c r="C62" s="16" t="s">
        <v>47</v>
      </c>
      <c r="D62" s="93">
        <v>0</v>
      </c>
      <c r="E62" s="94">
        <v>0</v>
      </c>
    </row>
    <row r="63" spans="2:7">
      <c r="B63" s="125" t="s">
        <v>29</v>
      </c>
      <c r="C63" s="16" t="s">
        <v>48</v>
      </c>
      <c r="D63" s="93">
        <v>0</v>
      </c>
      <c r="E63" s="94">
        <v>0</v>
      </c>
    </row>
    <row r="64" spans="2:7">
      <c r="B64" s="146" t="s">
        <v>31</v>
      </c>
      <c r="C64" s="23" t="s">
        <v>49</v>
      </c>
      <c r="D64" s="95">
        <f>E21</f>
        <v>366082.82</v>
      </c>
      <c r="E64" s="96">
        <f>E58</f>
        <v>1</v>
      </c>
    </row>
    <row r="65" spans="2:5">
      <c r="B65" s="146" t="s">
        <v>33</v>
      </c>
      <c r="C65" s="23" t="s">
        <v>224</v>
      </c>
      <c r="D65" s="95">
        <v>0</v>
      </c>
      <c r="E65" s="96">
        <v>0</v>
      </c>
    </row>
    <row r="66" spans="2:5">
      <c r="B66" s="146" t="s">
        <v>50</v>
      </c>
      <c r="C66" s="23" t="s">
        <v>51</v>
      </c>
      <c r="D66" s="95">
        <v>0</v>
      </c>
      <c r="E66" s="96">
        <v>0</v>
      </c>
    </row>
    <row r="67" spans="2:5">
      <c r="B67" s="125" t="s">
        <v>52</v>
      </c>
      <c r="C67" s="16" t="s">
        <v>53</v>
      </c>
      <c r="D67" s="93">
        <v>0</v>
      </c>
      <c r="E67" s="94">
        <v>0</v>
      </c>
    </row>
    <row r="68" spans="2:5">
      <c r="B68" s="125" t="s">
        <v>54</v>
      </c>
      <c r="C68" s="16" t="s">
        <v>55</v>
      </c>
      <c r="D68" s="93">
        <v>0</v>
      </c>
      <c r="E68" s="94">
        <v>0</v>
      </c>
    </row>
    <row r="69" spans="2:5">
      <c r="B69" s="125" t="s">
        <v>56</v>
      </c>
      <c r="C69" s="16" t="s">
        <v>57</v>
      </c>
      <c r="D69" s="93">
        <v>0</v>
      </c>
      <c r="E69" s="94">
        <v>0</v>
      </c>
    </row>
    <row r="70" spans="2:5">
      <c r="B70" s="153" t="s">
        <v>58</v>
      </c>
      <c r="C70" s="136" t="s">
        <v>59</v>
      </c>
      <c r="D70" s="137">
        <v>0</v>
      </c>
      <c r="E70" s="138">
        <v>0</v>
      </c>
    </row>
    <row r="71" spans="2:5">
      <c r="B71" s="154" t="s">
        <v>23</v>
      </c>
      <c r="C71" s="144" t="s">
        <v>61</v>
      </c>
      <c r="D71" s="145">
        <v>0</v>
      </c>
      <c r="E71" s="70">
        <v>0</v>
      </c>
    </row>
    <row r="72" spans="2:5">
      <c r="B72" s="155" t="s">
        <v>60</v>
      </c>
      <c r="C72" s="140" t="s">
        <v>63</v>
      </c>
      <c r="D72" s="141">
        <f>E14</f>
        <v>0</v>
      </c>
      <c r="E72" s="142">
        <v>0</v>
      </c>
    </row>
    <row r="73" spans="2:5">
      <c r="B73" s="156" t="s">
        <v>62</v>
      </c>
      <c r="C73" s="25" t="s">
        <v>65</v>
      </c>
      <c r="D73" s="26">
        <v>0</v>
      </c>
      <c r="E73" s="27">
        <v>0</v>
      </c>
    </row>
    <row r="74" spans="2:5">
      <c r="B74" s="154" t="s">
        <v>64</v>
      </c>
      <c r="C74" s="144" t="s">
        <v>66</v>
      </c>
      <c r="D74" s="145">
        <f>D58</f>
        <v>366082.82</v>
      </c>
      <c r="E74" s="70">
        <f>E58+E72-E73</f>
        <v>1</v>
      </c>
    </row>
    <row r="75" spans="2:5">
      <c r="B75" s="125" t="s">
        <v>4</v>
      </c>
      <c r="C75" s="16" t="s">
        <v>67</v>
      </c>
      <c r="D75" s="93">
        <f>D74</f>
        <v>366082.82</v>
      </c>
      <c r="E75" s="94">
        <f>E74</f>
        <v>1</v>
      </c>
    </row>
    <row r="76" spans="2:5">
      <c r="B76" s="125" t="s">
        <v>6</v>
      </c>
      <c r="C76" s="16" t="s">
        <v>225</v>
      </c>
      <c r="D76" s="93">
        <v>0</v>
      </c>
      <c r="E76" s="94">
        <v>0</v>
      </c>
    </row>
    <row r="77" spans="2:5" ht="13.5" thickBot="1">
      <c r="B77" s="126" t="s">
        <v>8</v>
      </c>
      <c r="C77" s="18" t="s">
        <v>226</v>
      </c>
      <c r="D77" s="97">
        <v>0</v>
      </c>
      <c r="E77" s="98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ageMargins left="0.7" right="0.7" top="0.75" bottom="0.75" header="0.3" footer="0.3"/>
  <pageSetup paperSize="9" orientation="portrait" r:id="rId1"/>
</worksheet>
</file>

<file path=xl/worksheets/sheet127.xml><?xml version="1.0" encoding="utf-8"?>
<worksheet xmlns="http://schemas.openxmlformats.org/spreadsheetml/2006/main" xmlns:r="http://schemas.openxmlformats.org/officeDocument/2006/relationships">
  <sheetPr codeName="Arkusz127"/>
  <dimension ref="A1:L81"/>
  <sheetViews>
    <sheetView zoomScale="80" zoomScaleNormal="80" workbookViewId="0">
      <selection activeCell="K2" sqref="K2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99" customWidth="1"/>
    <col min="6" max="6" width="7.42578125" customWidth="1"/>
    <col min="7" max="7" width="17.28515625" customWidth="1"/>
    <col min="8" max="8" width="19" customWidth="1"/>
    <col min="9" max="9" width="13.28515625" customWidth="1"/>
    <col min="10" max="10" width="13.5703125" customWidth="1"/>
  </cols>
  <sheetData>
    <row r="1" spans="2:12">
      <c r="B1" s="1"/>
      <c r="C1" s="1"/>
      <c r="D1" s="2"/>
      <c r="E1" s="2"/>
    </row>
    <row r="2" spans="2:12" ht="15.75">
      <c r="B2" s="333" t="s">
        <v>0</v>
      </c>
      <c r="C2" s="333"/>
      <c r="D2" s="333"/>
      <c r="E2" s="333"/>
      <c r="H2" s="188"/>
      <c r="I2" s="188"/>
      <c r="J2" s="190"/>
      <c r="L2" s="78"/>
    </row>
    <row r="3" spans="2:12" ht="15.75">
      <c r="B3" s="333" t="s">
        <v>263</v>
      </c>
      <c r="C3" s="333"/>
      <c r="D3" s="333"/>
      <c r="E3" s="333"/>
      <c r="H3" s="188"/>
      <c r="I3" s="188"/>
      <c r="J3" s="190"/>
    </row>
    <row r="4" spans="2:12" ht="15">
      <c r="B4" s="165"/>
      <c r="C4" s="165"/>
      <c r="D4" s="165"/>
      <c r="E4" s="165"/>
      <c r="H4" s="187"/>
      <c r="I4" s="187"/>
      <c r="J4" s="190"/>
    </row>
    <row r="5" spans="2:12" ht="21" customHeight="1">
      <c r="B5" s="334" t="s">
        <v>1</v>
      </c>
      <c r="C5" s="334"/>
      <c r="D5" s="334"/>
      <c r="E5" s="334"/>
    </row>
    <row r="6" spans="2:12" ht="14.25">
      <c r="B6" s="335" t="s">
        <v>253</v>
      </c>
      <c r="C6" s="335"/>
      <c r="D6" s="335"/>
      <c r="E6" s="335"/>
    </row>
    <row r="7" spans="2:12" ht="14.25">
      <c r="B7" s="163"/>
      <c r="C7" s="163"/>
      <c r="D7" s="163"/>
      <c r="E7" s="163"/>
    </row>
    <row r="8" spans="2:12" ht="13.5">
      <c r="B8" s="337" t="s">
        <v>18</v>
      </c>
      <c r="C8" s="339"/>
      <c r="D8" s="339"/>
      <c r="E8" s="339"/>
    </row>
    <row r="9" spans="2:12" ht="16.5" thickBot="1">
      <c r="B9" s="336" t="s">
        <v>209</v>
      </c>
      <c r="C9" s="336"/>
      <c r="D9" s="336"/>
      <c r="E9" s="336"/>
    </row>
    <row r="10" spans="2:12" ht="13.5" thickBot="1">
      <c r="B10" s="164"/>
      <c r="C10" s="87" t="s">
        <v>2</v>
      </c>
      <c r="D10" s="75" t="s">
        <v>246</v>
      </c>
      <c r="E10" s="30" t="s">
        <v>262</v>
      </c>
    </row>
    <row r="11" spans="2:12">
      <c r="B11" s="110" t="s">
        <v>3</v>
      </c>
      <c r="C11" s="151" t="s">
        <v>215</v>
      </c>
      <c r="D11" s="74">
        <v>20813.419999999998</v>
      </c>
      <c r="E11" s="9">
        <f>E12</f>
        <v>1554233.99</v>
      </c>
    </row>
    <row r="12" spans="2:12">
      <c r="B12" s="227" t="s">
        <v>4</v>
      </c>
      <c r="C12" s="228" t="s">
        <v>5</v>
      </c>
      <c r="D12" s="89">
        <v>20813.419999999998</v>
      </c>
      <c r="E12" s="100">
        <v>1554233.99</v>
      </c>
    </row>
    <row r="13" spans="2:12">
      <c r="B13" s="227" t="s">
        <v>6</v>
      </c>
      <c r="C13" s="229" t="s">
        <v>7</v>
      </c>
      <c r="D13" s="89"/>
      <c r="E13" s="100"/>
    </row>
    <row r="14" spans="2:12">
      <c r="B14" s="227" t="s">
        <v>8</v>
      </c>
      <c r="C14" s="229" t="s">
        <v>10</v>
      </c>
      <c r="D14" s="89"/>
      <c r="E14" s="100"/>
      <c r="G14" s="71"/>
    </row>
    <row r="15" spans="2:12">
      <c r="B15" s="227" t="s">
        <v>212</v>
      </c>
      <c r="C15" s="229" t="s">
        <v>11</v>
      </c>
      <c r="D15" s="89"/>
      <c r="E15" s="100"/>
    </row>
    <row r="16" spans="2:12">
      <c r="B16" s="230" t="s">
        <v>213</v>
      </c>
      <c r="C16" s="231" t="s">
        <v>12</v>
      </c>
      <c r="D16" s="90"/>
      <c r="E16" s="101"/>
    </row>
    <row r="17" spans="2:10">
      <c r="B17" s="10" t="s">
        <v>13</v>
      </c>
      <c r="C17" s="12" t="s">
        <v>65</v>
      </c>
      <c r="D17" s="152"/>
      <c r="E17" s="113"/>
    </row>
    <row r="18" spans="2:10">
      <c r="B18" s="227" t="s">
        <v>4</v>
      </c>
      <c r="C18" s="228" t="s">
        <v>11</v>
      </c>
      <c r="D18" s="89"/>
      <c r="E18" s="101"/>
    </row>
    <row r="19" spans="2:10" ht="13.5" customHeight="1">
      <c r="B19" s="227" t="s">
        <v>6</v>
      </c>
      <c r="C19" s="229" t="s">
        <v>214</v>
      </c>
      <c r="D19" s="89"/>
      <c r="E19" s="100"/>
    </row>
    <row r="20" spans="2:10" ht="13.5" thickBot="1">
      <c r="B20" s="232" t="s">
        <v>8</v>
      </c>
      <c r="C20" s="233" t="s">
        <v>14</v>
      </c>
      <c r="D20" s="91"/>
      <c r="E20" s="102"/>
    </row>
    <row r="21" spans="2:10" ht="13.5" thickBot="1">
      <c r="B21" s="343" t="s">
        <v>216</v>
      </c>
      <c r="C21" s="344"/>
      <c r="D21" s="92">
        <f>D11</f>
        <v>20813.419999999998</v>
      </c>
      <c r="E21" s="173">
        <f>E11</f>
        <v>1554233.99</v>
      </c>
      <c r="F21" s="88"/>
      <c r="G21" s="88"/>
      <c r="H21" s="197"/>
      <c r="J21" s="71"/>
    </row>
    <row r="22" spans="2:10">
      <c r="B22" s="3"/>
      <c r="C22" s="7"/>
      <c r="D22" s="8"/>
      <c r="E22" s="8"/>
      <c r="G22" s="78"/>
    </row>
    <row r="23" spans="2:10" ht="13.5">
      <c r="B23" s="337" t="s">
        <v>210</v>
      </c>
      <c r="C23" s="349"/>
      <c r="D23" s="349"/>
      <c r="E23" s="349"/>
      <c r="G23" s="78"/>
    </row>
    <row r="24" spans="2:10" ht="15.75" customHeight="1" thickBot="1">
      <c r="B24" s="336" t="s">
        <v>211</v>
      </c>
      <c r="C24" s="350"/>
      <c r="D24" s="350"/>
      <c r="E24" s="350"/>
    </row>
    <row r="25" spans="2:10" ht="13.5" thickBot="1">
      <c r="B25" s="224"/>
      <c r="C25" s="234" t="s">
        <v>2</v>
      </c>
      <c r="D25" s="75" t="s">
        <v>264</v>
      </c>
      <c r="E25" s="30" t="s">
        <v>262</v>
      </c>
    </row>
    <row r="26" spans="2:10">
      <c r="B26" s="116" t="s">
        <v>15</v>
      </c>
      <c r="C26" s="117" t="s">
        <v>16</v>
      </c>
      <c r="D26" s="263">
        <v>19129.55</v>
      </c>
      <c r="E26" s="118">
        <f>D21</f>
        <v>20813.419999999998</v>
      </c>
      <c r="G26" s="83"/>
    </row>
    <row r="27" spans="2:10">
      <c r="B27" s="10" t="s">
        <v>17</v>
      </c>
      <c r="C27" s="11" t="s">
        <v>217</v>
      </c>
      <c r="D27" s="264">
        <v>-202.72</v>
      </c>
      <c r="E27" s="172">
        <f>E28-E32</f>
        <v>1537818.73</v>
      </c>
      <c r="F27" s="78"/>
      <c r="G27" s="83"/>
      <c r="H27" s="78"/>
      <c r="I27" s="78"/>
      <c r="J27" s="83"/>
    </row>
    <row r="28" spans="2:10">
      <c r="B28" s="10" t="s">
        <v>18</v>
      </c>
      <c r="C28" s="11" t="s">
        <v>19</v>
      </c>
      <c r="D28" s="264"/>
      <c r="E28" s="80">
        <f>SUM(E29:E31)</f>
        <v>1545197.88</v>
      </c>
      <c r="F28" s="78"/>
      <c r="G28" s="78"/>
      <c r="H28" s="78"/>
      <c r="I28" s="78"/>
      <c r="J28" s="83"/>
    </row>
    <row r="29" spans="2:10">
      <c r="B29" s="235" t="s">
        <v>4</v>
      </c>
      <c r="C29" s="228" t="s">
        <v>20</v>
      </c>
      <c r="D29" s="265"/>
      <c r="E29" s="103"/>
      <c r="F29" s="78"/>
      <c r="G29" s="78"/>
      <c r="H29" s="78"/>
      <c r="I29" s="78"/>
      <c r="J29" s="83"/>
    </row>
    <row r="30" spans="2:10">
      <c r="B30" s="235" t="s">
        <v>6</v>
      </c>
      <c r="C30" s="228" t="s">
        <v>21</v>
      </c>
      <c r="D30" s="265"/>
      <c r="E30" s="103"/>
      <c r="F30" s="78"/>
      <c r="G30" s="78"/>
      <c r="H30" s="78"/>
      <c r="I30" s="78"/>
      <c r="J30" s="83"/>
    </row>
    <row r="31" spans="2:10">
      <c r="B31" s="235" t="s">
        <v>8</v>
      </c>
      <c r="C31" s="228" t="s">
        <v>22</v>
      </c>
      <c r="D31" s="265"/>
      <c r="E31" s="103">
        <v>1545197.88</v>
      </c>
      <c r="F31" s="78"/>
      <c r="G31" s="78"/>
      <c r="H31" s="78"/>
      <c r="I31" s="78"/>
      <c r="J31" s="83"/>
    </row>
    <row r="32" spans="2:10">
      <c r="B32" s="112" t="s">
        <v>23</v>
      </c>
      <c r="C32" s="12" t="s">
        <v>24</v>
      </c>
      <c r="D32" s="264">
        <v>202.72</v>
      </c>
      <c r="E32" s="80">
        <f>SUM(E33:E39)</f>
        <v>7379.1500000000005</v>
      </c>
      <c r="F32" s="78"/>
      <c r="G32" s="83"/>
      <c r="H32" s="78"/>
      <c r="I32" s="78"/>
      <c r="J32" s="83"/>
    </row>
    <row r="33" spans="2:10">
      <c r="B33" s="235" t="s">
        <v>4</v>
      </c>
      <c r="C33" s="228" t="s">
        <v>25</v>
      </c>
      <c r="D33" s="265"/>
      <c r="E33" s="103"/>
      <c r="F33" s="78"/>
      <c r="G33" s="78"/>
      <c r="H33" s="78"/>
      <c r="I33" s="78"/>
      <c r="J33" s="83"/>
    </row>
    <row r="34" spans="2:10">
      <c r="B34" s="235" t="s">
        <v>6</v>
      </c>
      <c r="C34" s="228" t="s">
        <v>26</v>
      </c>
      <c r="D34" s="265"/>
      <c r="E34" s="103"/>
      <c r="F34" s="78"/>
      <c r="G34" s="78"/>
      <c r="H34" s="78"/>
      <c r="I34" s="78"/>
      <c r="J34" s="83"/>
    </row>
    <row r="35" spans="2:10">
      <c r="B35" s="235" t="s">
        <v>8</v>
      </c>
      <c r="C35" s="228" t="s">
        <v>27</v>
      </c>
      <c r="D35" s="265"/>
      <c r="E35" s="103">
        <v>233.09</v>
      </c>
      <c r="F35" s="78"/>
      <c r="G35" s="78"/>
      <c r="H35" s="78"/>
      <c r="I35" s="78"/>
      <c r="J35" s="83"/>
    </row>
    <row r="36" spans="2:10">
      <c r="B36" s="235" t="s">
        <v>9</v>
      </c>
      <c r="C36" s="228" t="s">
        <v>28</v>
      </c>
      <c r="D36" s="265"/>
      <c r="E36" s="103"/>
      <c r="F36" s="78"/>
      <c r="G36" s="78"/>
      <c r="H36" s="78"/>
      <c r="I36" s="78"/>
      <c r="J36" s="83"/>
    </row>
    <row r="37" spans="2:10" ht="25.5">
      <c r="B37" s="235" t="s">
        <v>29</v>
      </c>
      <c r="C37" s="228" t="s">
        <v>30</v>
      </c>
      <c r="D37" s="265">
        <v>202.72</v>
      </c>
      <c r="E37" s="103">
        <v>7146.06</v>
      </c>
      <c r="F37" s="78"/>
      <c r="G37" s="78"/>
      <c r="H37" s="78"/>
      <c r="I37" s="78"/>
      <c r="J37" s="83"/>
    </row>
    <row r="38" spans="2:10">
      <c r="B38" s="235" t="s">
        <v>31</v>
      </c>
      <c r="C38" s="228" t="s">
        <v>32</v>
      </c>
      <c r="D38" s="265"/>
      <c r="E38" s="103"/>
      <c r="F38" s="78"/>
      <c r="G38" s="78"/>
      <c r="H38" s="78"/>
      <c r="I38" s="78"/>
      <c r="J38" s="83"/>
    </row>
    <row r="39" spans="2:10">
      <c r="B39" s="236" t="s">
        <v>33</v>
      </c>
      <c r="C39" s="237" t="s">
        <v>34</v>
      </c>
      <c r="D39" s="266"/>
      <c r="E39" s="174"/>
      <c r="F39" s="78"/>
      <c r="G39" s="78"/>
      <c r="H39" s="78"/>
      <c r="I39" s="78"/>
      <c r="J39" s="83"/>
    </row>
    <row r="40" spans="2:10" ht="13.5" thickBot="1">
      <c r="B40" s="119" t="s">
        <v>35</v>
      </c>
      <c r="C40" s="120" t="s">
        <v>36</v>
      </c>
      <c r="D40" s="267">
        <v>-653.64</v>
      </c>
      <c r="E40" s="121">
        <v>-4398.16</v>
      </c>
      <c r="G40" s="83"/>
    </row>
    <row r="41" spans="2:10" ht="13.5" thickBot="1">
      <c r="B41" s="122" t="s">
        <v>37</v>
      </c>
      <c r="C41" s="123" t="s">
        <v>38</v>
      </c>
      <c r="D41" s="268">
        <v>18273.189999999999</v>
      </c>
      <c r="E41" s="173">
        <f>E26+E27+E40</f>
        <v>1554233.99</v>
      </c>
      <c r="F41" s="88"/>
      <c r="G41" s="83"/>
    </row>
    <row r="42" spans="2:10">
      <c r="B42" s="114"/>
      <c r="C42" s="114"/>
      <c r="D42" s="115"/>
      <c r="E42" s="115"/>
      <c r="F42" s="88"/>
      <c r="G42" s="71"/>
    </row>
    <row r="43" spans="2:10" ht="13.5">
      <c r="B43" s="338" t="s">
        <v>60</v>
      </c>
      <c r="C43" s="339"/>
      <c r="D43" s="339"/>
      <c r="E43" s="339"/>
      <c r="G43" s="78"/>
    </row>
    <row r="44" spans="2:10" ht="18" customHeight="1" thickBot="1">
      <c r="B44" s="336" t="s">
        <v>244</v>
      </c>
      <c r="C44" s="340"/>
      <c r="D44" s="340"/>
      <c r="E44" s="340"/>
      <c r="G44" s="78"/>
    </row>
    <row r="45" spans="2:10" ht="13.5" thickBot="1">
      <c r="B45" s="164"/>
      <c r="C45" s="31" t="s">
        <v>39</v>
      </c>
      <c r="D45" s="75" t="s">
        <v>264</v>
      </c>
      <c r="E45" s="30" t="s">
        <v>262</v>
      </c>
      <c r="G45" s="78"/>
    </row>
    <row r="46" spans="2:10">
      <c r="B46" s="14" t="s">
        <v>18</v>
      </c>
      <c r="C46" s="32" t="s">
        <v>218</v>
      </c>
      <c r="D46" s="124"/>
      <c r="E46" s="29"/>
      <c r="G46" s="78"/>
    </row>
    <row r="47" spans="2:10">
      <c r="B47" s="125" t="s">
        <v>4</v>
      </c>
      <c r="C47" s="16" t="s">
        <v>40</v>
      </c>
      <c r="D47" s="269">
        <v>217.2825</v>
      </c>
      <c r="E47" s="175">
        <v>213.8219</v>
      </c>
      <c r="G47" s="78"/>
    </row>
    <row r="48" spans="2:10">
      <c r="B48" s="146" t="s">
        <v>6</v>
      </c>
      <c r="C48" s="23" t="s">
        <v>41</v>
      </c>
      <c r="D48" s="270">
        <v>214.9787</v>
      </c>
      <c r="E48" s="175">
        <v>14314.183000000001</v>
      </c>
      <c r="G48" s="78"/>
    </row>
    <row r="49" spans="2:7">
      <c r="B49" s="143" t="s">
        <v>23</v>
      </c>
      <c r="C49" s="147" t="s">
        <v>219</v>
      </c>
      <c r="D49" s="271"/>
      <c r="E49" s="175"/>
    </row>
    <row r="50" spans="2:7">
      <c r="B50" s="125" t="s">
        <v>4</v>
      </c>
      <c r="C50" s="16" t="s">
        <v>40</v>
      </c>
      <c r="D50" s="269">
        <v>88.04</v>
      </c>
      <c r="E50" s="175">
        <v>97.34</v>
      </c>
      <c r="G50" s="226"/>
    </row>
    <row r="51" spans="2:7">
      <c r="B51" s="125" t="s">
        <v>6</v>
      </c>
      <c r="C51" s="16" t="s">
        <v>220</v>
      </c>
      <c r="D51" s="272">
        <v>78.460000000000008</v>
      </c>
      <c r="E51" s="175">
        <v>97.34</v>
      </c>
      <c r="G51" s="226"/>
    </row>
    <row r="52" spans="2:7">
      <c r="B52" s="125" t="s">
        <v>8</v>
      </c>
      <c r="C52" s="16" t="s">
        <v>221</v>
      </c>
      <c r="D52" s="272">
        <v>91.66</v>
      </c>
      <c r="E52" s="84">
        <v>111.54</v>
      </c>
    </row>
    <row r="53" spans="2:7" ht="12.75" customHeight="1" thickBot="1">
      <c r="B53" s="126" t="s">
        <v>9</v>
      </c>
      <c r="C53" s="18" t="s">
        <v>41</v>
      </c>
      <c r="D53" s="273">
        <v>85</v>
      </c>
      <c r="E53" s="176">
        <v>108.58</v>
      </c>
    </row>
    <row r="54" spans="2:7">
      <c r="B54" s="132"/>
      <c r="C54" s="133"/>
      <c r="D54" s="134"/>
      <c r="E54" s="134"/>
    </row>
    <row r="55" spans="2:7" ht="13.5">
      <c r="B55" s="338" t="s">
        <v>62</v>
      </c>
      <c r="C55" s="339"/>
      <c r="D55" s="339"/>
      <c r="E55" s="339"/>
    </row>
    <row r="56" spans="2:7" ht="16.5" customHeight="1" thickBot="1">
      <c r="B56" s="336" t="s">
        <v>222</v>
      </c>
      <c r="C56" s="340"/>
      <c r="D56" s="340"/>
      <c r="E56" s="340"/>
    </row>
    <row r="57" spans="2:7" ht="23.25" thickBot="1">
      <c r="B57" s="331" t="s">
        <v>42</v>
      </c>
      <c r="C57" s="332"/>
      <c r="D57" s="19" t="s">
        <v>245</v>
      </c>
      <c r="E57" s="20" t="s">
        <v>223</v>
      </c>
    </row>
    <row r="58" spans="2:7">
      <c r="B58" s="21" t="s">
        <v>18</v>
      </c>
      <c r="C58" s="149" t="s">
        <v>43</v>
      </c>
      <c r="D58" s="150">
        <f>D64</f>
        <v>1554233.99</v>
      </c>
      <c r="E58" s="33">
        <f>D58/E21</f>
        <v>1</v>
      </c>
    </row>
    <row r="59" spans="2:7" ht="25.5">
      <c r="B59" s="146" t="s">
        <v>4</v>
      </c>
      <c r="C59" s="23" t="s">
        <v>44</v>
      </c>
      <c r="D59" s="95">
        <v>0</v>
      </c>
      <c r="E59" s="96">
        <v>0</v>
      </c>
    </row>
    <row r="60" spans="2:7" ht="25.5">
      <c r="B60" s="125" t="s">
        <v>6</v>
      </c>
      <c r="C60" s="16" t="s">
        <v>45</v>
      </c>
      <c r="D60" s="93">
        <v>0</v>
      </c>
      <c r="E60" s="94">
        <v>0</v>
      </c>
    </row>
    <row r="61" spans="2:7">
      <c r="B61" s="125" t="s">
        <v>8</v>
      </c>
      <c r="C61" s="16" t="s">
        <v>46</v>
      </c>
      <c r="D61" s="93">
        <v>0</v>
      </c>
      <c r="E61" s="94">
        <v>0</v>
      </c>
    </row>
    <row r="62" spans="2:7">
      <c r="B62" s="125" t="s">
        <v>9</v>
      </c>
      <c r="C62" s="16" t="s">
        <v>47</v>
      </c>
      <c r="D62" s="93">
        <v>0</v>
      </c>
      <c r="E62" s="94">
        <v>0</v>
      </c>
    </row>
    <row r="63" spans="2:7">
      <c r="B63" s="125" t="s">
        <v>29</v>
      </c>
      <c r="C63" s="16" t="s">
        <v>48</v>
      </c>
      <c r="D63" s="93">
        <v>0</v>
      </c>
      <c r="E63" s="94">
        <v>0</v>
      </c>
    </row>
    <row r="64" spans="2:7">
      <c r="B64" s="146" t="s">
        <v>31</v>
      </c>
      <c r="C64" s="23" t="s">
        <v>49</v>
      </c>
      <c r="D64" s="95">
        <f>E21</f>
        <v>1554233.99</v>
      </c>
      <c r="E64" s="96">
        <f>E58</f>
        <v>1</v>
      </c>
    </row>
    <row r="65" spans="2:5">
      <c r="B65" s="146" t="s">
        <v>33</v>
      </c>
      <c r="C65" s="23" t="s">
        <v>224</v>
      </c>
      <c r="D65" s="95">
        <v>0</v>
      </c>
      <c r="E65" s="96">
        <v>0</v>
      </c>
    </row>
    <row r="66" spans="2:5">
      <c r="B66" s="146" t="s">
        <v>50</v>
      </c>
      <c r="C66" s="23" t="s">
        <v>51</v>
      </c>
      <c r="D66" s="95">
        <v>0</v>
      </c>
      <c r="E66" s="96">
        <v>0</v>
      </c>
    </row>
    <row r="67" spans="2:5">
      <c r="B67" s="125" t="s">
        <v>52</v>
      </c>
      <c r="C67" s="16" t="s">
        <v>53</v>
      </c>
      <c r="D67" s="93">
        <v>0</v>
      </c>
      <c r="E67" s="94">
        <v>0</v>
      </c>
    </row>
    <row r="68" spans="2:5">
      <c r="B68" s="125" t="s">
        <v>54</v>
      </c>
      <c r="C68" s="16" t="s">
        <v>55</v>
      </c>
      <c r="D68" s="93">
        <v>0</v>
      </c>
      <c r="E68" s="94">
        <v>0</v>
      </c>
    </row>
    <row r="69" spans="2:5">
      <c r="B69" s="125" t="s">
        <v>56</v>
      </c>
      <c r="C69" s="16" t="s">
        <v>57</v>
      </c>
      <c r="D69" s="93">
        <v>0</v>
      </c>
      <c r="E69" s="94">
        <v>0</v>
      </c>
    </row>
    <row r="70" spans="2:5">
      <c r="B70" s="153" t="s">
        <v>58</v>
      </c>
      <c r="C70" s="136" t="s">
        <v>59</v>
      </c>
      <c r="D70" s="137">
        <v>0</v>
      </c>
      <c r="E70" s="138">
        <v>0</v>
      </c>
    </row>
    <row r="71" spans="2:5">
      <c r="B71" s="154" t="s">
        <v>23</v>
      </c>
      <c r="C71" s="144" t="s">
        <v>61</v>
      </c>
      <c r="D71" s="145">
        <v>0</v>
      </c>
      <c r="E71" s="70">
        <v>0</v>
      </c>
    </row>
    <row r="72" spans="2:5">
      <c r="B72" s="155" t="s">
        <v>60</v>
      </c>
      <c r="C72" s="140" t="s">
        <v>63</v>
      </c>
      <c r="D72" s="141">
        <f>E14</f>
        <v>0</v>
      </c>
      <c r="E72" s="142">
        <v>0</v>
      </c>
    </row>
    <row r="73" spans="2:5">
      <c r="B73" s="156" t="s">
        <v>62</v>
      </c>
      <c r="C73" s="25" t="s">
        <v>65</v>
      </c>
      <c r="D73" s="26">
        <v>0</v>
      </c>
      <c r="E73" s="27">
        <v>0</v>
      </c>
    </row>
    <row r="74" spans="2:5">
      <c r="B74" s="154" t="s">
        <v>64</v>
      </c>
      <c r="C74" s="144" t="s">
        <v>66</v>
      </c>
      <c r="D74" s="145">
        <f>D58</f>
        <v>1554233.99</v>
      </c>
      <c r="E74" s="70">
        <f>E58+E72-E73</f>
        <v>1</v>
      </c>
    </row>
    <row r="75" spans="2:5">
      <c r="B75" s="125" t="s">
        <v>4</v>
      </c>
      <c r="C75" s="16" t="s">
        <v>67</v>
      </c>
      <c r="D75" s="93">
        <f>D74</f>
        <v>1554233.99</v>
      </c>
      <c r="E75" s="94">
        <f>E74</f>
        <v>1</v>
      </c>
    </row>
    <row r="76" spans="2:5">
      <c r="B76" s="125" t="s">
        <v>6</v>
      </c>
      <c r="C76" s="16" t="s">
        <v>225</v>
      </c>
      <c r="D76" s="93">
        <v>0</v>
      </c>
      <c r="E76" s="94">
        <v>0</v>
      </c>
    </row>
    <row r="77" spans="2:5" ht="13.5" thickBot="1">
      <c r="B77" s="126" t="s">
        <v>8</v>
      </c>
      <c r="C77" s="18" t="s">
        <v>226</v>
      </c>
      <c r="D77" s="97">
        <v>0</v>
      </c>
      <c r="E77" s="98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ageMargins left="0.7" right="0.7" top="0.75" bottom="0.75" header="0.3" footer="0.3"/>
  <pageSetup paperSize="9" orientation="portrait" r:id="rId1"/>
</worksheet>
</file>

<file path=xl/worksheets/sheet128.xml><?xml version="1.0" encoding="utf-8"?>
<worksheet xmlns="http://schemas.openxmlformats.org/spreadsheetml/2006/main" xmlns:r="http://schemas.openxmlformats.org/officeDocument/2006/relationships">
  <sheetPr codeName="Arkusz128">
    <pageSetUpPr fitToPage="1"/>
  </sheetPr>
  <dimension ref="A1:L81"/>
  <sheetViews>
    <sheetView zoomScale="80" zoomScaleNormal="80" workbookViewId="0">
      <selection activeCell="K2" sqref="K2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99" customWidth="1"/>
    <col min="6" max="6" width="7.42578125" customWidth="1"/>
    <col min="7" max="7" width="17.28515625" customWidth="1"/>
    <col min="8" max="8" width="19" customWidth="1"/>
    <col min="9" max="9" width="13.28515625" customWidth="1"/>
    <col min="10" max="10" width="13.5703125" customWidth="1"/>
  </cols>
  <sheetData>
    <row r="1" spans="2:12">
      <c r="B1" s="1"/>
      <c r="C1" s="1"/>
      <c r="D1" s="2"/>
      <c r="E1" s="2"/>
    </row>
    <row r="2" spans="2:12" ht="15.75">
      <c r="B2" s="333" t="s">
        <v>0</v>
      </c>
      <c r="C2" s="333"/>
      <c r="D2" s="333"/>
      <c r="E2" s="333"/>
      <c r="H2" s="188"/>
      <c r="I2" s="188"/>
      <c r="J2" s="190"/>
      <c r="L2" s="78"/>
    </row>
    <row r="3" spans="2:12" ht="15.75">
      <c r="B3" s="333" t="s">
        <v>263</v>
      </c>
      <c r="C3" s="333"/>
      <c r="D3" s="333"/>
      <c r="E3" s="333"/>
      <c r="H3" s="188"/>
      <c r="I3" s="188"/>
      <c r="J3" s="190"/>
    </row>
    <row r="4" spans="2:12" ht="15">
      <c r="B4" s="165"/>
      <c r="C4" s="165"/>
      <c r="D4" s="165"/>
      <c r="E4" s="165"/>
      <c r="H4" s="187"/>
      <c r="I4" s="187"/>
      <c r="J4" s="190"/>
    </row>
    <row r="5" spans="2:12" ht="21" customHeight="1">
      <c r="B5" s="334" t="s">
        <v>1</v>
      </c>
      <c r="C5" s="334"/>
      <c r="D5" s="334"/>
      <c r="E5" s="334"/>
      <c r="H5" s="187"/>
      <c r="I5" s="187"/>
      <c r="J5" s="187"/>
    </row>
    <row r="6" spans="2:12" ht="14.25">
      <c r="B6" s="335" t="s">
        <v>133</v>
      </c>
      <c r="C6" s="335"/>
      <c r="D6" s="335"/>
      <c r="E6" s="335"/>
    </row>
    <row r="7" spans="2:12" ht="14.25">
      <c r="B7" s="163"/>
      <c r="C7" s="163"/>
      <c r="D7" s="163"/>
      <c r="E7" s="163"/>
    </row>
    <row r="8" spans="2:12" ht="13.5">
      <c r="B8" s="337" t="s">
        <v>18</v>
      </c>
      <c r="C8" s="339"/>
      <c r="D8" s="339"/>
      <c r="E8" s="339"/>
    </row>
    <row r="9" spans="2:12" ht="16.5" thickBot="1">
      <c r="B9" s="336" t="s">
        <v>209</v>
      </c>
      <c r="C9" s="336"/>
      <c r="D9" s="336"/>
      <c r="E9" s="336"/>
    </row>
    <row r="10" spans="2:12" ht="13.5" thickBot="1">
      <c r="B10" s="164"/>
      <c r="C10" s="87" t="s">
        <v>2</v>
      </c>
      <c r="D10" s="75" t="s">
        <v>246</v>
      </c>
      <c r="E10" s="30" t="s">
        <v>262</v>
      </c>
    </row>
    <row r="11" spans="2:12">
      <c r="B11" s="110" t="s">
        <v>3</v>
      </c>
      <c r="C11" s="151" t="s">
        <v>215</v>
      </c>
      <c r="D11" s="74">
        <v>197752.71</v>
      </c>
      <c r="E11" s="9">
        <f>E12</f>
        <v>1553920.07</v>
      </c>
    </row>
    <row r="12" spans="2:12">
      <c r="B12" s="129" t="s">
        <v>4</v>
      </c>
      <c r="C12" s="6" t="s">
        <v>5</v>
      </c>
      <c r="D12" s="89">
        <v>197752.71</v>
      </c>
      <c r="E12" s="100">
        <v>1553920.07</v>
      </c>
    </row>
    <row r="13" spans="2:12">
      <c r="B13" s="129" t="s">
        <v>6</v>
      </c>
      <c r="C13" s="72" t="s">
        <v>7</v>
      </c>
      <c r="D13" s="89"/>
      <c r="E13" s="100"/>
    </row>
    <row r="14" spans="2:12">
      <c r="B14" s="129" t="s">
        <v>8</v>
      </c>
      <c r="C14" s="72" t="s">
        <v>10</v>
      </c>
      <c r="D14" s="89"/>
      <c r="E14" s="100"/>
      <c r="G14" s="71"/>
    </row>
    <row r="15" spans="2:12">
      <c r="B15" s="129" t="s">
        <v>212</v>
      </c>
      <c r="C15" s="72" t="s">
        <v>11</v>
      </c>
      <c r="D15" s="89"/>
      <c r="E15" s="100"/>
    </row>
    <row r="16" spans="2:12">
      <c r="B16" s="130" t="s">
        <v>213</v>
      </c>
      <c r="C16" s="111" t="s">
        <v>12</v>
      </c>
      <c r="D16" s="90"/>
      <c r="E16" s="101"/>
    </row>
    <row r="17" spans="2:10">
      <c r="B17" s="10" t="s">
        <v>13</v>
      </c>
      <c r="C17" s="12" t="s">
        <v>65</v>
      </c>
      <c r="D17" s="152"/>
      <c r="E17" s="113"/>
    </row>
    <row r="18" spans="2:10">
      <c r="B18" s="129" t="s">
        <v>4</v>
      </c>
      <c r="C18" s="6" t="s">
        <v>11</v>
      </c>
      <c r="D18" s="89"/>
      <c r="E18" s="101"/>
    </row>
    <row r="19" spans="2:10" ht="13.5" customHeight="1">
      <c r="B19" s="129" t="s">
        <v>6</v>
      </c>
      <c r="C19" s="72" t="s">
        <v>214</v>
      </c>
      <c r="D19" s="89"/>
      <c r="E19" s="100"/>
    </row>
    <row r="20" spans="2:10" ht="13.5" thickBot="1">
      <c r="B20" s="131" t="s">
        <v>8</v>
      </c>
      <c r="C20" s="73" t="s">
        <v>14</v>
      </c>
      <c r="D20" s="91"/>
      <c r="E20" s="102"/>
    </row>
    <row r="21" spans="2:10" ht="13.5" thickBot="1">
      <c r="B21" s="343" t="s">
        <v>216</v>
      </c>
      <c r="C21" s="344"/>
      <c r="D21" s="92">
        <f>D11</f>
        <v>197752.71</v>
      </c>
      <c r="E21" s="173">
        <f>E11</f>
        <v>1553920.07</v>
      </c>
      <c r="F21" s="88"/>
      <c r="G21" s="88"/>
      <c r="H21" s="197"/>
      <c r="J21" s="71"/>
    </row>
    <row r="22" spans="2:10">
      <c r="B22" s="3"/>
      <c r="C22" s="7"/>
      <c r="D22" s="8"/>
      <c r="E22" s="8"/>
      <c r="G22" s="78"/>
    </row>
    <row r="23" spans="2:10" ht="13.5">
      <c r="B23" s="337" t="s">
        <v>210</v>
      </c>
      <c r="C23" s="345"/>
      <c r="D23" s="345"/>
      <c r="E23" s="345"/>
      <c r="G23" s="78"/>
    </row>
    <row r="24" spans="2:10" ht="15.75" customHeight="1" thickBot="1">
      <c r="B24" s="336" t="s">
        <v>211</v>
      </c>
      <c r="C24" s="346"/>
      <c r="D24" s="346"/>
      <c r="E24" s="346"/>
    </row>
    <row r="25" spans="2:10" ht="13.5" thickBot="1">
      <c r="B25" s="164"/>
      <c r="C25" s="5" t="s">
        <v>2</v>
      </c>
      <c r="D25" s="75" t="s">
        <v>264</v>
      </c>
      <c r="E25" s="30" t="s">
        <v>262</v>
      </c>
    </row>
    <row r="26" spans="2:10">
      <c r="B26" s="116" t="s">
        <v>15</v>
      </c>
      <c r="C26" s="117" t="s">
        <v>16</v>
      </c>
      <c r="D26" s="263">
        <v>389117.68</v>
      </c>
      <c r="E26" s="118">
        <f>D21</f>
        <v>197752.71</v>
      </c>
      <c r="G26" s="83"/>
    </row>
    <row r="27" spans="2:10">
      <c r="B27" s="10" t="s">
        <v>17</v>
      </c>
      <c r="C27" s="11" t="s">
        <v>217</v>
      </c>
      <c r="D27" s="264">
        <v>-72629.170000000013</v>
      </c>
      <c r="E27" s="172">
        <f>E28-E32</f>
        <v>1343718.33</v>
      </c>
      <c r="F27" s="78"/>
      <c r="G27" s="83"/>
      <c r="H27" s="78"/>
      <c r="I27" s="78"/>
      <c r="J27" s="83"/>
    </row>
    <row r="28" spans="2:10">
      <c r="B28" s="10" t="s">
        <v>18</v>
      </c>
      <c r="C28" s="11" t="s">
        <v>19</v>
      </c>
      <c r="D28" s="264"/>
      <c r="E28" s="80">
        <f>SUM(E29:E31)</f>
        <v>1449665.08</v>
      </c>
      <c r="F28" s="78"/>
      <c r="G28" s="78"/>
      <c r="H28" s="78"/>
      <c r="I28" s="78"/>
      <c r="J28" s="83"/>
    </row>
    <row r="29" spans="2:10">
      <c r="B29" s="127" t="s">
        <v>4</v>
      </c>
      <c r="C29" s="6" t="s">
        <v>20</v>
      </c>
      <c r="D29" s="265"/>
      <c r="E29" s="103"/>
      <c r="F29" s="78"/>
      <c r="G29" s="78"/>
      <c r="H29" s="78"/>
      <c r="I29" s="78"/>
      <c r="J29" s="83"/>
    </row>
    <row r="30" spans="2:10">
      <c r="B30" s="127" t="s">
        <v>6</v>
      </c>
      <c r="C30" s="6" t="s">
        <v>21</v>
      </c>
      <c r="D30" s="265"/>
      <c r="E30" s="103"/>
      <c r="F30" s="78"/>
      <c r="G30" s="78"/>
      <c r="H30" s="78"/>
      <c r="I30" s="78"/>
      <c r="J30" s="83"/>
    </row>
    <row r="31" spans="2:10">
      <c r="B31" s="127" t="s">
        <v>8</v>
      </c>
      <c r="C31" s="6" t="s">
        <v>22</v>
      </c>
      <c r="D31" s="265"/>
      <c r="E31" s="103">
        <v>1449665.08</v>
      </c>
      <c r="F31" s="78"/>
      <c r="G31" s="78"/>
      <c r="H31" s="78"/>
      <c r="I31" s="78"/>
      <c r="J31" s="83"/>
    </row>
    <row r="32" spans="2:10">
      <c r="B32" s="112" t="s">
        <v>23</v>
      </c>
      <c r="C32" s="12" t="s">
        <v>24</v>
      </c>
      <c r="D32" s="264">
        <v>72629.170000000013</v>
      </c>
      <c r="E32" s="80">
        <f>SUM(E33:E39)</f>
        <v>105946.75</v>
      </c>
      <c r="F32" s="78"/>
      <c r="G32" s="83"/>
      <c r="H32" s="78"/>
      <c r="I32" s="78"/>
      <c r="J32" s="83"/>
    </row>
    <row r="33" spans="2:10">
      <c r="B33" s="127" t="s">
        <v>4</v>
      </c>
      <c r="C33" s="6" t="s">
        <v>25</v>
      </c>
      <c r="D33" s="265">
        <v>63945.14</v>
      </c>
      <c r="E33" s="103">
        <v>68798.95</v>
      </c>
      <c r="F33" s="78"/>
      <c r="G33" s="78"/>
      <c r="H33" s="78"/>
      <c r="I33" s="78"/>
      <c r="J33" s="83"/>
    </row>
    <row r="34" spans="2:10">
      <c r="B34" s="127" t="s">
        <v>6</v>
      </c>
      <c r="C34" s="6" t="s">
        <v>26</v>
      </c>
      <c r="D34" s="265"/>
      <c r="E34" s="103"/>
      <c r="F34" s="78"/>
      <c r="G34" s="78"/>
      <c r="H34" s="78"/>
      <c r="I34" s="78"/>
      <c r="J34" s="83"/>
    </row>
    <row r="35" spans="2:10">
      <c r="B35" s="127" t="s">
        <v>8</v>
      </c>
      <c r="C35" s="6" t="s">
        <v>27</v>
      </c>
      <c r="D35" s="265">
        <v>140.32</v>
      </c>
      <c r="E35" s="103">
        <v>227.02</v>
      </c>
      <c r="F35" s="78"/>
      <c r="G35" s="78"/>
      <c r="H35" s="78"/>
      <c r="I35" s="78"/>
      <c r="J35" s="83"/>
    </row>
    <row r="36" spans="2:10">
      <c r="B36" s="127" t="s">
        <v>9</v>
      </c>
      <c r="C36" s="6" t="s">
        <v>28</v>
      </c>
      <c r="D36" s="265"/>
      <c r="E36" s="103"/>
      <c r="F36" s="78"/>
      <c r="G36" s="78"/>
      <c r="H36" s="78"/>
      <c r="I36" s="78"/>
      <c r="J36" s="83"/>
    </row>
    <row r="37" spans="2:10" ht="25.5">
      <c r="B37" s="127" t="s">
        <v>29</v>
      </c>
      <c r="C37" s="6" t="s">
        <v>30</v>
      </c>
      <c r="D37" s="265">
        <v>2674.53</v>
      </c>
      <c r="E37" s="103">
        <v>9705.52</v>
      </c>
      <c r="F37" s="78"/>
      <c r="G37" s="78"/>
      <c r="H37" s="78"/>
      <c r="I37" s="78"/>
      <c r="J37" s="83"/>
    </row>
    <row r="38" spans="2:10">
      <c r="B38" s="127" t="s">
        <v>31</v>
      </c>
      <c r="C38" s="6" t="s">
        <v>32</v>
      </c>
      <c r="D38" s="265"/>
      <c r="E38" s="103"/>
      <c r="F38" s="78"/>
      <c r="G38" s="78"/>
      <c r="H38" s="78"/>
      <c r="I38" s="78"/>
      <c r="J38" s="83"/>
    </row>
    <row r="39" spans="2:10">
      <c r="B39" s="128" t="s">
        <v>33</v>
      </c>
      <c r="C39" s="13" t="s">
        <v>34</v>
      </c>
      <c r="D39" s="266">
        <v>5869.18</v>
      </c>
      <c r="E39" s="174">
        <v>27215.26</v>
      </c>
      <c r="F39" s="78"/>
      <c r="G39" s="78"/>
      <c r="H39" s="78"/>
      <c r="I39" s="78"/>
      <c r="J39" s="83"/>
    </row>
    <row r="40" spans="2:10" ht="13.5" thickBot="1">
      <c r="B40" s="119" t="s">
        <v>35</v>
      </c>
      <c r="C40" s="120" t="s">
        <v>36</v>
      </c>
      <c r="D40" s="267">
        <v>-6119.48</v>
      </c>
      <c r="E40" s="121">
        <v>12449.03</v>
      </c>
      <c r="G40" s="83"/>
    </row>
    <row r="41" spans="2:10" ht="13.5" thickBot="1">
      <c r="B41" s="122" t="s">
        <v>37</v>
      </c>
      <c r="C41" s="123" t="s">
        <v>38</v>
      </c>
      <c r="D41" s="268">
        <v>310369.03000000003</v>
      </c>
      <c r="E41" s="173">
        <f>E26+E27+E40</f>
        <v>1553920.07</v>
      </c>
      <c r="F41" s="88"/>
      <c r="G41" s="83"/>
    </row>
    <row r="42" spans="2:10">
      <c r="B42" s="114"/>
      <c r="C42" s="114"/>
      <c r="D42" s="115"/>
      <c r="E42" s="115"/>
      <c r="F42" s="88"/>
      <c r="G42" s="71"/>
    </row>
    <row r="43" spans="2:10" ht="13.5">
      <c r="B43" s="338" t="s">
        <v>60</v>
      </c>
      <c r="C43" s="339"/>
      <c r="D43" s="339"/>
      <c r="E43" s="339"/>
      <c r="G43" s="78"/>
    </row>
    <row r="44" spans="2:10" ht="18" customHeight="1" thickBot="1">
      <c r="B44" s="336" t="s">
        <v>244</v>
      </c>
      <c r="C44" s="340"/>
      <c r="D44" s="340"/>
      <c r="E44" s="340"/>
      <c r="G44" s="78"/>
    </row>
    <row r="45" spans="2:10" ht="13.5" thickBot="1">
      <c r="B45" s="164"/>
      <c r="C45" s="31" t="s">
        <v>39</v>
      </c>
      <c r="D45" s="75" t="s">
        <v>264</v>
      </c>
      <c r="E45" s="30" t="s">
        <v>262</v>
      </c>
      <c r="G45" s="78"/>
    </row>
    <row r="46" spans="2:10">
      <c r="B46" s="14" t="s">
        <v>18</v>
      </c>
      <c r="C46" s="32" t="s">
        <v>218</v>
      </c>
      <c r="D46" s="124"/>
      <c r="E46" s="29"/>
      <c r="G46" s="78"/>
    </row>
    <row r="47" spans="2:10">
      <c r="B47" s="125" t="s">
        <v>4</v>
      </c>
      <c r="C47" s="16" t="s">
        <v>40</v>
      </c>
      <c r="D47" s="269">
        <v>8256.2630000000008</v>
      </c>
      <c r="E47" s="175">
        <v>3635.1601000000001</v>
      </c>
      <c r="G47" s="78"/>
    </row>
    <row r="48" spans="2:10">
      <c r="B48" s="146" t="s">
        <v>6</v>
      </c>
      <c r="C48" s="23" t="s">
        <v>41</v>
      </c>
      <c r="D48" s="270">
        <v>6593.7758999999996</v>
      </c>
      <c r="E48" s="175">
        <v>26431.707299999998</v>
      </c>
      <c r="G48" s="78"/>
    </row>
    <row r="49" spans="2:7">
      <c r="B49" s="143" t="s">
        <v>23</v>
      </c>
      <c r="C49" s="147" t="s">
        <v>219</v>
      </c>
      <c r="D49" s="271"/>
      <c r="E49" s="175"/>
    </row>
    <row r="50" spans="2:7">
      <c r="B50" s="125" t="s">
        <v>4</v>
      </c>
      <c r="C50" s="16" t="s">
        <v>40</v>
      </c>
      <c r="D50" s="269">
        <v>47.13</v>
      </c>
      <c r="E50" s="175">
        <v>54.4</v>
      </c>
      <c r="G50" s="226"/>
    </row>
    <row r="51" spans="2:7">
      <c r="B51" s="125" t="s">
        <v>6</v>
      </c>
      <c r="C51" s="16" t="s">
        <v>220</v>
      </c>
      <c r="D51" s="272">
        <v>42.01</v>
      </c>
      <c r="E51" s="175">
        <v>54.4</v>
      </c>
      <c r="G51" s="226"/>
    </row>
    <row r="52" spans="2:7">
      <c r="B52" s="125" t="s">
        <v>8</v>
      </c>
      <c r="C52" s="16" t="s">
        <v>221</v>
      </c>
      <c r="D52" s="272">
        <v>50.19</v>
      </c>
      <c r="E52" s="84">
        <v>61.32</v>
      </c>
    </row>
    <row r="53" spans="2:7" ht="14.25" customHeight="1" thickBot="1">
      <c r="B53" s="126" t="s">
        <v>9</v>
      </c>
      <c r="C53" s="18" t="s">
        <v>41</v>
      </c>
      <c r="D53" s="273">
        <v>47.07</v>
      </c>
      <c r="E53" s="176">
        <v>58.79</v>
      </c>
    </row>
    <row r="54" spans="2:7">
      <c r="B54" s="132"/>
      <c r="C54" s="133"/>
      <c r="D54" s="134"/>
      <c r="E54" s="134"/>
    </row>
    <row r="55" spans="2:7" ht="13.5">
      <c r="B55" s="338" t="s">
        <v>62</v>
      </c>
      <c r="C55" s="339"/>
      <c r="D55" s="339"/>
      <c r="E55" s="339"/>
    </row>
    <row r="56" spans="2:7" ht="14.25" thickBot="1">
      <c r="B56" s="336" t="s">
        <v>222</v>
      </c>
      <c r="C56" s="340"/>
      <c r="D56" s="340"/>
      <c r="E56" s="340"/>
    </row>
    <row r="57" spans="2:7" ht="23.25" thickBot="1">
      <c r="B57" s="331" t="s">
        <v>42</v>
      </c>
      <c r="C57" s="332"/>
      <c r="D57" s="19" t="s">
        <v>245</v>
      </c>
      <c r="E57" s="20" t="s">
        <v>223</v>
      </c>
    </row>
    <row r="58" spans="2:7">
      <c r="B58" s="21" t="s">
        <v>18</v>
      </c>
      <c r="C58" s="149" t="s">
        <v>43</v>
      </c>
      <c r="D58" s="150">
        <f>D64</f>
        <v>1553920.07</v>
      </c>
      <c r="E58" s="33">
        <f>D58/E21</f>
        <v>1</v>
      </c>
    </row>
    <row r="59" spans="2:7" ht="25.5">
      <c r="B59" s="146" t="s">
        <v>4</v>
      </c>
      <c r="C59" s="23" t="s">
        <v>44</v>
      </c>
      <c r="D59" s="95">
        <v>0</v>
      </c>
      <c r="E59" s="96">
        <v>0</v>
      </c>
    </row>
    <row r="60" spans="2:7" ht="25.5">
      <c r="B60" s="125" t="s">
        <v>6</v>
      </c>
      <c r="C60" s="16" t="s">
        <v>45</v>
      </c>
      <c r="D60" s="93">
        <v>0</v>
      </c>
      <c r="E60" s="94">
        <v>0</v>
      </c>
    </row>
    <row r="61" spans="2:7" ht="12.75" customHeight="1">
      <c r="B61" s="125" t="s">
        <v>8</v>
      </c>
      <c r="C61" s="16" t="s">
        <v>46</v>
      </c>
      <c r="D61" s="93">
        <v>0</v>
      </c>
      <c r="E61" s="94">
        <v>0</v>
      </c>
    </row>
    <row r="62" spans="2:7">
      <c r="B62" s="125" t="s">
        <v>9</v>
      </c>
      <c r="C62" s="16" t="s">
        <v>47</v>
      </c>
      <c r="D62" s="93">
        <v>0</v>
      </c>
      <c r="E62" s="94">
        <v>0</v>
      </c>
    </row>
    <row r="63" spans="2:7">
      <c r="B63" s="125" t="s">
        <v>29</v>
      </c>
      <c r="C63" s="16" t="s">
        <v>48</v>
      </c>
      <c r="D63" s="93">
        <v>0</v>
      </c>
      <c r="E63" s="94">
        <v>0</v>
      </c>
    </row>
    <row r="64" spans="2:7">
      <c r="B64" s="146" t="s">
        <v>31</v>
      </c>
      <c r="C64" s="23" t="s">
        <v>49</v>
      </c>
      <c r="D64" s="95">
        <f>E21</f>
        <v>1553920.07</v>
      </c>
      <c r="E64" s="96">
        <f>E58</f>
        <v>1</v>
      </c>
    </row>
    <row r="65" spans="2:5">
      <c r="B65" s="146" t="s">
        <v>33</v>
      </c>
      <c r="C65" s="23" t="s">
        <v>224</v>
      </c>
      <c r="D65" s="95">
        <v>0</v>
      </c>
      <c r="E65" s="96">
        <v>0</v>
      </c>
    </row>
    <row r="66" spans="2:5">
      <c r="B66" s="146" t="s">
        <v>50</v>
      </c>
      <c r="C66" s="23" t="s">
        <v>51</v>
      </c>
      <c r="D66" s="95">
        <v>0</v>
      </c>
      <c r="E66" s="96">
        <v>0</v>
      </c>
    </row>
    <row r="67" spans="2:5">
      <c r="B67" s="125" t="s">
        <v>52</v>
      </c>
      <c r="C67" s="16" t="s">
        <v>53</v>
      </c>
      <c r="D67" s="93">
        <v>0</v>
      </c>
      <c r="E67" s="94">
        <v>0</v>
      </c>
    </row>
    <row r="68" spans="2:5">
      <c r="B68" s="125" t="s">
        <v>54</v>
      </c>
      <c r="C68" s="16" t="s">
        <v>55</v>
      </c>
      <c r="D68" s="93">
        <v>0</v>
      </c>
      <c r="E68" s="94">
        <v>0</v>
      </c>
    </row>
    <row r="69" spans="2:5">
      <c r="B69" s="125" t="s">
        <v>56</v>
      </c>
      <c r="C69" s="16" t="s">
        <v>57</v>
      </c>
      <c r="D69" s="93">
        <v>0</v>
      </c>
      <c r="E69" s="94">
        <v>0</v>
      </c>
    </row>
    <row r="70" spans="2:5">
      <c r="B70" s="153" t="s">
        <v>58</v>
      </c>
      <c r="C70" s="136" t="s">
        <v>59</v>
      </c>
      <c r="D70" s="137">
        <v>0</v>
      </c>
      <c r="E70" s="138">
        <v>0</v>
      </c>
    </row>
    <row r="71" spans="2:5">
      <c r="B71" s="154" t="s">
        <v>23</v>
      </c>
      <c r="C71" s="144" t="s">
        <v>61</v>
      </c>
      <c r="D71" s="145">
        <v>0</v>
      </c>
      <c r="E71" s="70">
        <v>0</v>
      </c>
    </row>
    <row r="72" spans="2:5">
      <c r="B72" s="155" t="s">
        <v>60</v>
      </c>
      <c r="C72" s="140" t="s">
        <v>63</v>
      </c>
      <c r="D72" s="141">
        <f>E14</f>
        <v>0</v>
      </c>
      <c r="E72" s="142">
        <v>0</v>
      </c>
    </row>
    <row r="73" spans="2:5">
      <c r="B73" s="156" t="s">
        <v>62</v>
      </c>
      <c r="C73" s="25" t="s">
        <v>65</v>
      </c>
      <c r="D73" s="26">
        <v>0</v>
      </c>
      <c r="E73" s="27">
        <v>0</v>
      </c>
    </row>
    <row r="74" spans="2:5">
      <c r="B74" s="154" t="s">
        <v>64</v>
      </c>
      <c r="C74" s="144" t="s">
        <v>66</v>
      </c>
      <c r="D74" s="145">
        <f>D58</f>
        <v>1553920.07</v>
      </c>
      <c r="E74" s="70">
        <f>E58+E72-E73</f>
        <v>1</v>
      </c>
    </row>
    <row r="75" spans="2:5">
      <c r="B75" s="125" t="s">
        <v>4</v>
      </c>
      <c r="C75" s="16" t="s">
        <v>67</v>
      </c>
      <c r="D75" s="93">
        <f>D74</f>
        <v>1553920.07</v>
      </c>
      <c r="E75" s="94">
        <f>E74</f>
        <v>1</v>
      </c>
    </row>
    <row r="76" spans="2:5">
      <c r="B76" s="125" t="s">
        <v>6</v>
      </c>
      <c r="C76" s="16" t="s">
        <v>225</v>
      </c>
      <c r="D76" s="93">
        <v>0</v>
      </c>
      <c r="E76" s="94">
        <v>0</v>
      </c>
    </row>
    <row r="77" spans="2:5" ht="13.5" thickBot="1">
      <c r="B77" s="126" t="s">
        <v>8</v>
      </c>
      <c r="C77" s="18" t="s">
        <v>226</v>
      </c>
      <c r="D77" s="97">
        <v>0</v>
      </c>
      <c r="E77" s="98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ageMargins left="0.70866141732283472" right="0.70866141732283472" top="0.74803149606299213" bottom="0.74803149606299213" header="0.31496062992125984" footer="0.31496062992125984"/>
  <pageSetup paperSize="9" scale="74" orientation="portrait" r:id="rId1"/>
</worksheet>
</file>

<file path=xl/worksheets/sheet129.xml><?xml version="1.0" encoding="utf-8"?>
<worksheet xmlns="http://schemas.openxmlformats.org/spreadsheetml/2006/main" xmlns:r="http://schemas.openxmlformats.org/officeDocument/2006/relationships">
  <sheetPr codeName="Arkusz129"/>
  <dimension ref="A1:L81"/>
  <sheetViews>
    <sheetView zoomScale="80" zoomScaleNormal="80" workbookViewId="0">
      <selection activeCell="K2" sqref="K2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99" customWidth="1"/>
    <col min="6" max="6" width="7.42578125" customWidth="1"/>
    <col min="7" max="7" width="17.28515625" customWidth="1"/>
    <col min="8" max="8" width="19" customWidth="1"/>
    <col min="9" max="9" width="13.28515625" customWidth="1"/>
    <col min="10" max="10" width="13.5703125" customWidth="1"/>
  </cols>
  <sheetData>
    <row r="1" spans="2:12">
      <c r="B1" s="1"/>
      <c r="C1" s="1"/>
      <c r="D1" s="2"/>
      <c r="E1" s="2"/>
    </row>
    <row r="2" spans="2:12" ht="15.75">
      <c r="B2" s="333" t="s">
        <v>0</v>
      </c>
      <c r="C2" s="333"/>
      <c r="D2" s="333"/>
      <c r="E2" s="333"/>
      <c r="H2" s="188"/>
      <c r="I2" s="188"/>
      <c r="J2" s="190"/>
      <c r="L2" s="78"/>
    </row>
    <row r="3" spans="2:12" ht="15.75">
      <c r="B3" s="333" t="s">
        <v>263</v>
      </c>
      <c r="C3" s="333"/>
      <c r="D3" s="333"/>
      <c r="E3" s="333"/>
      <c r="H3" s="188"/>
      <c r="I3" s="188"/>
      <c r="J3" s="190"/>
    </row>
    <row r="4" spans="2:12" ht="15">
      <c r="B4" s="165"/>
      <c r="C4" s="165"/>
      <c r="D4" s="165"/>
      <c r="E4" s="165"/>
      <c r="H4" s="187"/>
      <c r="I4" s="187"/>
      <c r="J4" s="190"/>
    </row>
    <row r="5" spans="2:12" ht="21" customHeight="1">
      <c r="B5" s="334" t="s">
        <v>1</v>
      </c>
      <c r="C5" s="334"/>
      <c r="D5" s="334"/>
      <c r="E5" s="334"/>
    </row>
    <row r="6" spans="2:12" ht="14.25">
      <c r="B6" s="335" t="s">
        <v>135</v>
      </c>
      <c r="C6" s="335"/>
      <c r="D6" s="335"/>
      <c r="E6" s="335"/>
    </row>
    <row r="7" spans="2:12" ht="14.25">
      <c r="B7" s="163"/>
      <c r="C7" s="163"/>
      <c r="D7" s="163"/>
      <c r="E7" s="163"/>
    </row>
    <row r="8" spans="2:12" ht="13.5">
      <c r="B8" s="337" t="s">
        <v>18</v>
      </c>
      <c r="C8" s="339"/>
      <c r="D8" s="339"/>
      <c r="E8" s="339"/>
    </row>
    <row r="9" spans="2:12" ht="16.5" thickBot="1">
      <c r="B9" s="336" t="s">
        <v>209</v>
      </c>
      <c r="C9" s="336"/>
      <c r="D9" s="336"/>
      <c r="E9" s="336"/>
    </row>
    <row r="10" spans="2:12" ht="13.5" thickBot="1">
      <c r="B10" s="164"/>
      <c r="C10" s="87" t="s">
        <v>2</v>
      </c>
      <c r="D10" s="75" t="s">
        <v>246</v>
      </c>
      <c r="E10" s="30" t="s">
        <v>262</v>
      </c>
    </row>
    <row r="11" spans="2:12">
      <c r="B11" s="110" t="s">
        <v>3</v>
      </c>
      <c r="C11" s="151" t="s">
        <v>215</v>
      </c>
      <c r="D11" s="74">
        <v>14584813.24</v>
      </c>
      <c r="E11" s="9">
        <f>E12</f>
        <v>13125425.880000001</v>
      </c>
    </row>
    <row r="12" spans="2:12">
      <c r="B12" s="129" t="s">
        <v>4</v>
      </c>
      <c r="C12" s="6" t="s">
        <v>5</v>
      </c>
      <c r="D12" s="89">
        <v>14584813.24</v>
      </c>
      <c r="E12" s="100">
        <v>13125425.880000001</v>
      </c>
    </row>
    <row r="13" spans="2:12">
      <c r="B13" s="129" t="s">
        <v>6</v>
      </c>
      <c r="C13" s="72" t="s">
        <v>7</v>
      </c>
      <c r="D13" s="89"/>
      <c r="E13" s="100"/>
    </row>
    <row r="14" spans="2:12">
      <c r="B14" s="129" t="s">
        <v>8</v>
      </c>
      <c r="C14" s="72" t="s">
        <v>10</v>
      </c>
      <c r="D14" s="89"/>
      <c r="E14" s="100"/>
      <c r="G14" s="71"/>
    </row>
    <row r="15" spans="2:12">
      <c r="B15" s="129" t="s">
        <v>212</v>
      </c>
      <c r="C15" s="72" t="s">
        <v>11</v>
      </c>
      <c r="D15" s="89"/>
      <c r="E15" s="100"/>
    </row>
    <row r="16" spans="2:12">
      <c r="B16" s="130" t="s">
        <v>213</v>
      </c>
      <c r="C16" s="111" t="s">
        <v>12</v>
      </c>
      <c r="D16" s="90"/>
      <c r="E16" s="101"/>
    </row>
    <row r="17" spans="2:10">
      <c r="B17" s="10" t="s">
        <v>13</v>
      </c>
      <c r="C17" s="12" t="s">
        <v>65</v>
      </c>
      <c r="D17" s="152"/>
      <c r="E17" s="113"/>
    </row>
    <row r="18" spans="2:10">
      <c r="B18" s="129" t="s">
        <v>4</v>
      </c>
      <c r="C18" s="6" t="s">
        <v>11</v>
      </c>
      <c r="D18" s="89"/>
      <c r="E18" s="101"/>
    </row>
    <row r="19" spans="2:10" ht="13.5" customHeight="1">
      <c r="B19" s="129" t="s">
        <v>6</v>
      </c>
      <c r="C19" s="72" t="s">
        <v>214</v>
      </c>
      <c r="D19" s="89"/>
      <c r="E19" s="100"/>
    </row>
    <row r="20" spans="2:10" ht="13.5" thickBot="1">
      <c r="B20" s="131" t="s">
        <v>8</v>
      </c>
      <c r="C20" s="73" t="s">
        <v>14</v>
      </c>
      <c r="D20" s="91"/>
      <c r="E20" s="102"/>
    </row>
    <row r="21" spans="2:10" ht="13.5" thickBot="1">
      <c r="B21" s="343" t="s">
        <v>216</v>
      </c>
      <c r="C21" s="344"/>
      <c r="D21" s="92">
        <f>D11</f>
        <v>14584813.24</v>
      </c>
      <c r="E21" s="173">
        <f>E11</f>
        <v>13125425.880000001</v>
      </c>
      <c r="F21" s="88"/>
      <c r="G21" s="88"/>
      <c r="H21" s="197"/>
      <c r="J21" s="71"/>
    </row>
    <row r="22" spans="2:10">
      <c r="B22" s="3"/>
      <c r="C22" s="7"/>
      <c r="D22" s="8"/>
      <c r="E22" s="8"/>
      <c r="G22" s="78"/>
    </row>
    <row r="23" spans="2:10" ht="13.5">
      <c r="B23" s="337" t="s">
        <v>210</v>
      </c>
      <c r="C23" s="345"/>
      <c r="D23" s="345"/>
      <c r="E23" s="345"/>
      <c r="G23" s="78"/>
    </row>
    <row r="24" spans="2:10" ht="15.75" customHeight="1" thickBot="1">
      <c r="B24" s="336" t="s">
        <v>211</v>
      </c>
      <c r="C24" s="346"/>
      <c r="D24" s="346"/>
      <c r="E24" s="346"/>
    </row>
    <row r="25" spans="2:10" ht="13.5" thickBot="1">
      <c r="B25" s="164"/>
      <c r="C25" s="5" t="s">
        <v>2</v>
      </c>
      <c r="D25" s="75" t="s">
        <v>264</v>
      </c>
      <c r="E25" s="30" t="s">
        <v>262</v>
      </c>
    </row>
    <row r="26" spans="2:10">
      <c r="B26" s="116" t="s">
        <v>15</v>
      </c>
      <c r="C26" s="117" t="s">
        <v>16</v>
      </c>
      <c r="D26" s="263">
        <v>35518658.700000003</v>
      </c>
      <c r="E26" s="118">
        <f>D21</f>
        <v>14584813.24</v>
      </c>
      <c r="G26" s="83"/>
    </row>
    <row r="27" spans="2:10">
      <c r="B27" s="10" t="s">
        <v>17</v>
      </c>
      <c r="C27" s="11" t="s">
        <v>217</v>
      </c>
      <c r="D27" s="264">
        <v>-8299776.1999999993</v>
      </c>
      <c r="E27" s="172">
        <f>E28-E32</f>
        <v>-2907279.0599999996</v>
      </c>
      <c r="F27" s="78"/>
      <c r="G27" s="83"/>
      <c r="H27" s="78"/>
      <c r="I27" s="78"/>
      <c r="J27" s="83"/>
    </row>
    <row r="28" spans="2:10">
      <c r="B28" s="10" t="s">
        <v>18</v>
      </c>
      <c r="C28" s="11" t="s">
        <v>19</v>
      </c>
      <c r="D28" s="264">
        <v>41160</v>
      </c>
      <c r="E28" s="80">
        <f>SUM(E29:E31)</f>
        <v>0</v>
      </c>
      <c r="F28" s="78"/>
      <c r="G28" s="78"/>
      <c r="H28" s="78"/>
      <c r="I28" s="78"/>
      <c r="J28" s="83"/>
    </row>
    <row r="29" spans="2:10">
      <c r="B29" s="127" t="s">
        <v>4</v>
      </c>
      <c r="C29" s="6" t="s">
        <v>20</v>
      </c>
      <c r="D29" s="265">
        <v>41160</v>
      </c>
      <c r="E29" s="103"/>
      <c r="F29" s="78"/>
      <c r="G29" s="78"/>
      <c r="H29" s="78"/>
      <c r="I29" s="78"/>
      <c r="J29" s="83"/>
    </row>
    <row r="30" spans="2:10">
      <c r="B30" s="127" t="s">
        <v>6</v>
      </c>
      <c r="C30" s="6" t="s">
        <v>21</v>
      </c>
      <c r="D30" s="265"/>
      <c r="E30" s="103"/>
      <c r="F30" s="78"/>
      <c r="G30" s="78"/>
      <c r="H30" s="78"/>
      <c r="I30" s="78"/>
      <c r="J30" s="83"/>
    </row>
    <row r="31" spans="2:10">
      <c r="B31" s="127" t="s">
        <v>8</v>
      </c>
      <c r="C31" s="6" t="s">
        <v>22</v>
      </c>
      <c r="D31" s="265"/>
      <c r="E31" s="103"/>
      <c r="F31" s="78"/>
      <c r="G31" s="78"/>
      <c r="H31" s="78"/>
      <c r="I31" s="78"/>
      <c r="J31" s="83"/>
    </row>
    <row r="32" spans="2:10">
      <c r="B32" s="112" t="s">
        <v>23</v>
      </c>
      <c r="C32" s="12" t="s">
        <v>24</v>
      </c>
      <c r="D32" s="264">
        <v>8340936.1999999993</v>
      </c>
      <c r="E32" s="80">
        <f>SUM(E33:E39)</f>
        <v>2907279.0599999996</v>
      </c>
      <c r="F32" s="78"/>
      <c r="G32" s="83"/>
      <c r="H32" s="78"/>
      <c r="I32" s="78"/>
      <c r="J32" s="83"/>
    </row>
    <row r="33" spans="2:10">
      <c r="B33" s="127" t="s">
        <v>4</v>
      </c>
      <c r="C33" s="6" t="s">
        <v>25</v>
      </c>
      <c r="D33" s="265">
        <v>4377516.75</v>
      </c>
      <c r="E33" s="103">
        <v>1083373.1299999999</v>
      </c>
      <c r="F33" s="78"/>
      <c r="G33" s="78"/>
      <c r="H33" s="78"/>
      <c r="I33" s="78"/>
      <c r="J33" s="83"/>
    </row>
    <row r="34" spans="2:10">
      <c r="B34" s="127" t="s">
        <v>6</v>
      </c>
      <c r="C34" s="6" t="s">
        <v>26</v>
      </c>
      <c r="D34" s="265"/>
      <c r="E34" s="103"/>
      <c r="F34" s="78"/>
      <c r="G34" s="78"/>
      <c r="H34" s="78"/>
      <c r="I34" s="78"/>
      <c r="J34" s="83"/>
    </row>
    <row r="35" spans="2:10">
      <c r="B35" s="127" t="s">
        <v>8</v>
      </c>
      <c r="C35" s="6" t="s">
        <v>27</v>
      </c>
      <c r="D35" s="265">
        <v>51908.97</v>
      </c>
      <c r="E35" s="103">
        <v>26189.33</v>
      </c>
      <c r="F35" s="78"/>
      <c r="G35" s="78"/>
      <c r="H35" s="78"/>
      <c r="I35" s="78"/>
      <c r="J35" s="83"/>
    </row>
    <row r="36" spans="2:10">
      <c r="B36" s="127" t="s">
        <v>9</v>
      </c>
      <c r="C36" s="6" t="s">
        <v>28</v>
      </c>
      <c r="D36" s="265"/>
      <c r="E36" s="103"/>
      <c r="F36" s="78"/>
      <c r="G36" s="78"/>
      <c r="H36" s="78"/>
      <c r="I36" s="78"/>
      <c r="J36" s="83"/>
    </row>
    <row r="37" spans="2:10" ht="25.5">
      <c r="B37" s="127" t="s">
        <v>29</v>
      </c>
      <c r="C37" s="6" t="s">
        <v>30</v>
      </c>
      <c r="D37" s="265">
        <v>206327.92</v>
      </c>
      <c r="E37" s="103">
        <v>111459.42</v>
      </c>
      <c r="F37" s="78"/>
      <c r="G37" s="78"/>
      <c r="H37" s="78"/>
      <c r="I37" s="78"/>
      <c r="J37" s="83"/>
    </row>
    <row r="38" spans="2:10">
      <c r="B38" s="127" t="s">
        <v>31</v>
      </c>
      <c r="C38" s="6" t="s">
        <v>32</v>
      </c>
      <c r="D38" s="265"/>
      <c r="E38" s="103"/>
      <c r="F38" s="78"/>
      <c r="G38" s="78"/>
      <c r="H38" s="78"/>
      <c r="I38" s="78"/>
      <c r="J38" s="83"/>
    </row>
    <row r="39" spans="2:10">
      <c r="B39" s="128" t="s">
        <v>33</v>
      </c>
      <c r="C39" s="13" t="s">
        <v>34</v>
      </c>
      <c r="D39" s="266">
        <v>3705182.56</v>
      </c>
      <c r="E39" s="174">
        <v>1686257.18</v>
      </c>
      <c r="F39" s="78"/>
      <c r="G39" s="78"/>
      <c r="H39" s="78"/>
      <c r="I39" s="78"/>
      <c r="J39" s="83"/>
    </row>
    <row r="40" spans="2:10" ht="13.5" thickBot="1">
      <c r="B40" s="119" t="s">
        <v>35</v>
      </c>
      <c r="C40" s="120" t="s">
        <v>36</v>
      </c>
      <c r="D40" s="267">
        <v>-6280298.3899999997</v>
      </c>
      <c r="E40" s="121">
        <v>1447891.7</v>
      </c>
      <c r="G40" s="83"/>
    </row>
    <row r="41" spans="2:10" ht="13.5" thickBot="1">
      <c r="B41" s="122" t="s">
        <v>37</v>
      </c>
      <c r="C41" s="123" t="s">
        <v>38</v>
      </c>
      <c r="D41" s="268">
        <v>20938584.110000003</v>
      </c>
      <c r="E41" s="173">
        <f>E26+E27+E40</f>
        <v>13125425.879999999</v>
      </c>
      <c r="F41" s="88"/>
      <c r="G41" s="83"/>
    </row>
    <row r="42" spans="2:10">
      <c r="B42" s="114"/>
      <c r="C42" s="114"/>
      <c r="D42" s="115"/>
      <c r="E42" s="115"/>
      <c r="F42" s="88"/>
      <c r="G42" s="71"/>
    </row>
    <row r="43" spans="2:10" ht="13.5">
      <c r="B43" s="338" t="s">
        <v>60</v>
      </c>
      <c r="C43" s="339"/>
      <c r="D43" s="339"/>
      <c r="E43" s="339"/>
      <c r="G43" s="78"/>
    </row>
    <row r="44" spans="2:10" ht="18" customHeight="1" thickBot="1">
      <c r="B44" s="336" t="s">
        <v>244</v>
      </c>
      <c r="C44" s="340"/>
      <c r="D44" s="340"/>
      <c r="E44" s="340"/>
      <c r="G44" s="78"/>
    </row>
    <row r="45" spans="2:10" ht="13.5" thickBot="1">
      <c r="B45" s="164"/>
      <c r="C45" s="31" t="s">
        <v>39</v>
      </c>
      <c r="D45" s="75" t="s">
        <v>264</v>
      </c>
      <c r="E45" s="30" t="s">
        <v>262</v>
      </c>
      <c r="G45" s="78"/>
    </row>
    <row r="46" spans="2:10">
      <c r="B46" s="14" t="s">
        <v>18</v>
      </c>
      <c r="C46" s="32" t="s">
        <v>218</v>
      </c>
      <c r="D46" s="124"/>
      <c r="E46" s="29"/>
      <c r="G46" s="78"/>
    </row>
    <row r="47" spans="2:10">
      <c r="B47" s="125" t="s">
        <v>4</v>
      </c>
      <c r="C47" s="16" t="s">
        <v>40</v>
      </c>
      <c r="D47" s="269">
        <v>358123.1972</v>
      </c>
      <c r="E47" s="175">
        <v>189363.97349999999</v>
      </c>
      <c r="G47" s="78"/>
    </row>
    <row r="48" spans="2:10">
      <c r="B48" s="146" t="s">
        <v>6</v>
      </c>
      <c r="C48" s="23" t="s">
        <v>41</v>
      </c>
      <c r="D48" s="270">
        <v>257800.83859999999</v>
      </c>
      <c r="E48" s="175">
        <v>153675.51670000001</v>
      </c>
      <c r="G48" s="78"/>
    </row>
    <row r="49" spans="2:7">
      <c r="B49" s="143" t="s">
        <v>23</v>
      </c>
      <c r="C49" s="147" t="s">
        <v>219</v>
      </c>
      <c r="D49" s="271"/>
      <c r="E49" s="175"/>
    </row>
    <row r="50" spans="2:7">
      <c r="B50" s="125" t="s">
        <v>4</v>
      </c>
      <c r="C50" s="16" t="s">
        <v>40</v>
      </c>
      <c r="D50" s="269">
        <v>99.18</v>
      </c>
      <c r="E50" s="175">
        <v>77.02</v>
      </c>
      <c r="G50" s="226"/>
    </row>
    <row r="51" spans="2:7">
      <c r="B51" s="125" t="s">
        <v>6</v>
      </c>
      <c r="C51" s="16" t="s">
        <v>220</v>
      </c>
      <c r="D51" s="272">
        <v>77.75</v>
      </c>
      <c r="E51" s="175">
        <v>77.02</v>
      </c>
      <c r="G51" s="226"/>
    </row>
    <row r="52" spans="2:7">
      <c r="B52" s="125" t="s">
        <v>8</v>
      </c>
      <c r="C52" s="16" t="s">
        <v>221</v>
      </c>
      <c r="D52" s="272">
        <v>99.18</v>
      </c>
      <c r="E52" s="84">
        <v>88.28</v>
      </c>
    </row>
    <row r="53" spans="2:7" ht="14.25" customHeight="1" thickBot="1">
      <c r="B53" s="126" t="s">
        <v>9</v>
      </c>
      <c r="C53" s="18" t="s">
        <v>41</v>
      </c>
      <c r="D53" s="273">
        <v>81.22</v>
      </c>
      <c r="E53" s="176">
        <v>85.41</v>
      </c>
    </row>
    <row r="54" spans="2:7">
      <c r="B54" s="132"/>
      <c r="C54" s="133"/>
      <c r="D54" s="134"/>
      <c r="E54" s="134"/>
    </row>
    <row r="55" spans="2:7" ht="13.5">
      <c r="B55" s="338" t="s">
        <v>62</v>
      </c>
      <c r="C55" s="339"/>
      <c r="D55" s="339"/>
      <c r="E55" s="339"/>
    </row>
    <row r="56" spans="2:7" ht="15.75" customHeight="1" thickBot="1">
      <c r="B56" s="336" t="s">
        <v>222</v>
      </c>
      <c r="C56" s="340"/>
      <c r="D56" s="340"/>
      <c r="E56" s="340"/>
    </row>
    <row r="57" spans="2:7" ht="23.25" thickBot="1">
      <c r="B57" s="331" t="s">
        <v>42</v>
      </c>
      <c r="C57" s="332"/>
      <c r="D57" s="19" t="s">
        <v>245</v>
      </c>
      <c r="E57" s="20" t="s">
        <v>223</v>
      </c>
    </row>
    <row r="58" spans="2:7">
      <c r="B58" s="21" t="s">
        <v>18</v>
      </c>
      <c r="C58" s="149" t="s">
        <v>43</v>
      </c>
      <c r="D58" s="150">
        <f>D64</f>
        <v>13125425.880000001</v>
      </c>
      <c r="E58" s="33">
        <f>D58/E21</f>
        <v>1</v>
      </c>
    </row>
    <row r="59" spans="2:7" ht="25.5">
      <c r="B59" s="146" t="s">
        <v>4</v>
      </c>
      <c r="C59" s="23" t="s">
        <v>44</v>
      </c>
      <c r="D59" s="95">
        <v>0</v>
      </c>
      <c r="E59" s="96">
        <v>0</v>
      </c>
    </row>
    <row r="60" spans="2:7" ht="25.5">
      <c r="B60" s="125" t="s">
        <v>6</v>
      </c>
      <c r="C60" s="16" t="s">
        <v>45</v>
      </c>
      <c r="D60" s="93">
        <v>0</v>
      </c>
      <c r="E60" s="94">
        <v>0</v>
      </c>
    </row>
    <row r="61" spans="2:7" ht="12.75" customHeight="1">
      <c r="B61" s="125" t="s">
        <v>8</v>
      </c>
      <c r="C61" s="16" t="s">
        <v>46</v>
      </c>
      <c r="D61" s="93">
        <v>0</v>
      </c>
      <c r="E61" s="94">
        <v>0</v>
      </c>
    </row>
    <row r="62" spans="2:7">
      <c r="B62" s="125" t="s">
        <v>9</v>
      </c>
      <c r="C62" s="16" t="s">
        <v>47</v>
      </c>
      <c r="D62" s="93">
        <v>0</v>
      </c>
      <c r="E62" s="94">
        <v>0</v>
      </c>
    </row>
    <row r="63" spans="2:7">
      <c r="B63" s="125" t="s">
        <v>29</v>
      </c>
      <c r="C63" s="16" t="s">
        <v>48</v>
      </c>
      <c r="D63" s="93">
        <v>0</v>
      </c>
      <c r="E63" s="94">
        <v>0</v>
      </c>
    </row>
    <row r="64" spans="2:7">
      <c r="B64" s="146" t="s">
        <v>31</v>
      </c>
      <c r="C64" s="23" t="s">
        <v>49</v>
      </c>
      <c r="D64" s="95">
        <f>E21</f>
        <v>13125425.880000001</v>
      </c>
      <c r="E64" s="96">
        <f>E58</f>
        <v>1</v>
      </c>
    </row>
    <row r="65" spans="2:5">
      <c r="B65" s="146" t="s">
        <v>33</v>
      </c>
      <c r="C65" s="23" t="s">
        <v>224</v>
      </c>
      <c r="D65" s="95">
        <v>0</v>
      </c>
      <c r="E65" s="96">
        <v>0</v>
      </c>
    </row>
    <row r="66" spans="2:5">
      <c r="B66" s="146" t="s">
        <v>50</v>
      </c>
      <c r="C66" s="23" t="s">
        <v>51</v>
      </c>
      <c r="D66" s="95">
        <v>0</v>
      </c>
      <c r="E66" s="96">
        <v>0</v>
      </c>
    </row>
    <row r="67" spans="2:5">
      <c r="B67" s="125" t="s">
        <v>52</v>
      </c>
      <c r="C67" s="16" t="s">
        <v>53</v>
      </c>
      <c r="D67" s="93">
        <v>0</v>
      </c>
      <c r="E67" s="94">
        <v>0</v>
      </c>
    </row>
    <row r="68" spans="2:5">
      <c r="B68" s="125" t="s">
        <v>54</v>
      </c>
      <c r="C68" s="16" t="s">
        <v>55</v>
      </c>
      <c r="D68" s="93">
        <v>0</v>
      </c>
      <c r="E68" s="94">
        <v>0</v>
      </c>
    </row>
    <row r="69" spans="2:5">
      <c r="B69" s="125" t="s">
        <v>56</v>
      </c>
      <c r="C69" s="16" t="s">
        <v>57</v>
      </c>
      <c r="D69" s="93">
        <v>0</v>
      </c>
      <c r="E69" s="94">
        <v>0</v>
      </c>
    </row>
    <row r="70" spans="2:5">
      <c r="B70" s="153" t="s">
        <v>58</v>
      </c>
      <c r="C70" s="136" t="s">
        <v>59</v>
      </c>
      <c r="D70" s="137">
        <v>0</v>
      </c>
      <c r="E70" s="138">
        <v>0</v>
      </c>
    </row>
    <row r="71" spans="2:5">
      <c r="B71" s="154" t="s">
        <v>23</v>
      </c>
      <c r="C71" s="144" t="s">
        <v>61</v>
      </c>
      <c r="D71" s="145">
        <v>0</v>
      </c>
      <c r="E71" s="70">
        <v>0</v>
      </c>
    </row>
    <row r="72" spans="2:5">
      <c r="B72" s="155" t="s">
        <v>60</v>
      </c>
      <c r="C72" s="140" t="s">
        <v>63</v>
      </c>
      <c r="D72" s="141">
        <f>E14</f>
        <v>0</v>
      </c>
      <c r="E72" s="142">
        <v>0</v>
      </c>
    </row>
    <row r="73" spans="2:5">
      <c r="B73" s="156" t="s">
        <v>62</v>
      </c>
      <c r="C73" s="25" t="s">
        <v>65</v>
      </c>
      <c r="D73" s="26">
        <v>0</v>
      </c>
      <c r="E73" s="27">
        <v>0</v>
      </c>
    </row>
    <row r="74" spans="2:5">
      <c r="B74" s="154" t="s">
        <v>64</v>
      </c>
      <c r="C74" s="144" t="s">
        <v>66</v>
      </c>
      <c r="D74" s="145">
        <f>D58</f>
        <v>13125425.880000001</v>
      </c>
      <c r="E74" s="70">
        <f>E58+E72-E73</f>
        <v>1</v>
      </c>
    </row>
    <row r="75" spans="2:5">
      <c r="B75" s="125" t="s">
        <v>4</v>
      </c>
      <c r="C75" s="16" t="s">
        <v>67</v>
      </c>
      <c r="D75" s="93">
        <f>D74</f>
        <v>13125425.880000001</v>
      </c>
      <c r="E75" s="94">
        <f>E74</f>
        <v>1</v>
      </c>
    </row>
    <row r="76" spans="2:5">
      <c r="B76" s="125" t="s">
        <v>6</v>
      </c>
      <c r="C76" s="16" t="s">
        <v>225</v>
      </c>
      <c r="D76" s="93">
        <v>0</v>
      </c>
      <c r="E76" s="94">
        <v>0</v>
      </c>
    </row>
    <row r="77" spans="2:5" ht="13.5" thickBot="1">
      <c r="B77" s="126" t="s">
        <v>8</v>
      </c>
      <c r="C77" s="18" t="s">
        <v>226</v>
      </c>
      <c r="D77" s="97">
        <v>0</v>
      </c>
      <c r="E77" s="98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honeticPr fontId="7" type="noConversion"/>
  <pageMargins left="0.59055118110236227" right="0.74803149606299213" top="0.59055118110236227" bottom="0.47244094488188981" header="0.51181102362204722" footer="0.51181102362204722"/>
  <pageSetup paperSize="9" scale="70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>
  <sheetPr codeName="Arkusz13">
    <pageSetUpPr fitToPage="1"/>
  </sheetPr>
  <dimension ref="A1:L81"/>
  <sheetViews>
    <sheetView zoomScale="80" zoomScaleNormal="80" workbookViewId="0">
      <selection activeCell="K26" sqref="K26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99" customWidth="1"/>
    <col min="6" max="6" width="7.42578125" customWidth="1"/>
    <col min="7" max="7" width="17.28515625" customWidth="1"/>
    <col min="8" max="8" width="19" customWidth="1"/>
    <col min="9" max="9" width="13.28515625" customWidth="1"/>
    <col min="10" max="10" width="13.5703125" customWidth="1"/>
  </cols>
  <sheetData>
    <row r="1" spans="2:12">
      <c r="B1" s="1"/>
      <c r="C1" s="1"/>
      <c r="D1" s="2"/>
      <c r="E1" s="2"/>
    </row>
    <row r="2" spans="2:12" ht="15.75">
      <c r="B2" s="333" t="s">
        <v>0</v>
      </c>
      <c r="C2" s="333"/>
      <c r="D2" s="333"/>
      <c r="E2" s="333"/>
      <c r="H2" s="188"/>
      <c r="I2" s="188"/>
      <c r="J2" s="190"/>
      <c r="L2" s="78"/>
    </row>
    <row r="3" spans="2:12" ht="15.75">
      <c r="B3" s="333" t="s">
        <v>263</v>
      </c>
      <c r="C3" s="333"/>
      <c r="D3" s="333"/>
      <c r="E3" s="333"/>
      <c r="H3" s="188"/>
      <c r="I3" s="188"/>
      <c r="J3" s="190"/>
    </row>
    <row r="4" spans="2:12" ht="15">
      <c r="B4" s="105"/>
      <c r="C4" s="105"/>
      <c r="D4" s="105"/>
      <c r="E4" s="105"/>
      <c r="H4" s="187"/>
      <c r="I4" s="187"/>
      <c r="J4" s="190"/>
    </row>
    <row r="5" spans="2:12" ht="21" customHeight="1">
      <c r="B5" s="334" t="s">
        <v>1</v>
      </c>
      <c r="C5" s="334"/>
      <c r="D5" s="334"/>
      <c r="E5" s="334"/>
    </row>
    <row r="6" spans="2:12" ht="14.25">
      <c r="B6" s="335" t="s">
        <v>259</v>
      </c>
      <c r="C6" s="335"/>
      <c r="D6" s="335"/>
      <c r="E6" s="335"/>
    </row>
    <row r="7" spans="2:12" ht="14.25">
      <c r="B7" s="109"/>
      <c r="C7" s="109"/>
      <c r="D7" s="109"/>
      <c r="E7" s="109"/>
    </row>
    <row r="8" spans="2:12" ht="13.5">
      <c r="B8" s="337" t="s">
        <v>18</v>
      </c>
      <c r="C8" s="339"/>
      <c r="D8" s="339"/>
      <c r="E8" s="339"/>
    </row>
    <row r="9" spans="2:12" ht="16.5" thickBot="1">
      <c r="B9" s="336" t="s">
        <v>209</v>
      </c>
      <c r="C9" s="336"/>
      <c r="D9" s="336"/>
      <c r="E9" s="336"/>
    </row>
    <row r="10" spans="2:12" ht="13.5" thickBot="1">
      <c r="B10" s="106"/>
      <c r="C10" s="87" t="s">
        <v>2</v>
      </c>
      <c r="D10" s="75" t="s">
        <v>246</v>
      </c>
      <c r="E10" s="30" t="s">
        <v>262</v>
      </c>
    </row>
    <row r="11" spans="2:12">
      <c r="B11" s="110" t="s">
        <v>3</v>
      </c>
      <c r="C11" s="250" t="s">
        <v>215</v>
      </c>
      <c r="D11" s="74">
        <f>D12+D13+D14</f>
        <v>215579.53</v>
      </c>
      <c r="E11" s="9">
        <f>E12+E13+E14</f>
        <v>206162.84999999998</v>
      </c>
    </row>
    <row r="12" spans="2:12">
      <c r="B12" s="129" t="s">
        <v>4</v>
      </c>
      <c r="C12" s="251" t="s">
        <v>5</v>
      </c>
      <c r="D12" s="278">
        <f>195287.15+19246.86+0.05</f>
        <v>214534.06</v>
      </c>
      <c r="E12" s="100">
        <f>183045.27+22071.77</f>
        <v>205117.03999999998</v>
      </c>
    </row>
    <row r="13" spans="2:12">
      <c r="B13" s="129" t="s">
        <v>6</v>
      </c>
      <c r="C13" s="251" t="s">
        <v>7</v>
      </c>
      <c r="D13" s="278"/>
      <c r="E13" s="100"/>
    </row>
    <row r="14" spans="2:12">
      <c r="B14" s="129" t="s">
        <v>8</v>
      </c>
      <c r="C14" s="251" t="s">
        <v>10</v>
      </c>
      <c r="D14" s="278">
        <f>D15</f>
        <v>1045.47</v>
      </c>
      <c r="E14" s="100">
        <f>E15</f>
        <v>1045.81</v>
      </c>
    </row>
    <row r="15" spans="2:12">
      <c r="B15" s="129" t="s">
        <v>212</v>
      </c>
      <c r="C15" s="251" t="s">
        <v>11</v>
      </c>
      <c r="D15" s="278">
        <f>674.15+371.32</f>
        <v>1045.47</v>
      </c>
      <c r="E15" s="100">
        <v>1045.81</v>
      </c>
    </row>
    <row r="16" spans="2:12">
      <c r="B16" s="130" t="s">
        <v>213</v>
      </c>
      <c r="C16" s="252" t="s">
        <v>12</v>
      </c>
      <c r="D16" s="279"/>
      <c r="E16" s="101"/>
    </row>
    <row r="17" spans="2:10">
      <c r="B17" s="10" t="s">
        <v>13</v>
      </c>
      <c r="C17" s="253" t="s">
        <v>65</v>
      </c>
      <c r="D17" s="280">
        <f>D18</f>
        <v>503.65</v>
      </c>
      <c r="E17" s="113">
        <f>E18</f>
        <v>386.57</v>
      </c>
    </row>
    <row r="18" spans="2:10">
      <c r="B18" s="129" t="s">
        <v>4</v>
      </c>
      <c r="C18" s="251" t="s">
        <v>11</v>
      </c>
      <c r="D18" s="279">
        <v>503.65</v>
      </c>
      <c r="E18" s="101">
        <v>386.57</v>
      </c>
    </row>
    <row r="19" spans="2:10" ht="13.5" customHeight="1">
      <c r="B19" s="129" t="s">
        <v>6</v>
      </c>
      <c r="C19" s="251" t="s">
        <v>214</v>
      </c>
      <c r="D19" s="278"/>
      <c r="E19" s="100"/>
    </row>
    <row r="20" spans="2:10" ht="13.5" thickBot="1">
      <c r="B20" s="131" t="s">
        <v>8</v>
      </c>
      <c r="C20" s="73" t="s">
        <v>14</v>
      </c>
      <c r="D20" s="91"/>
      <c r="E20" s="102"/>
    </row>
    <row r="21" spans="2:10" ht="13.5" thickBot="1">
      <c r="B21" s="343" t="s">
        <v>216</v>
      </c>
      <c r="C21" s="344"/>
      <c r="D21" s="92">
        <f>D11-D17</f>
        <v>215075.88</v>
      </c>
      <c r="E21" s="173">
        <f>E11-E17</f>
        <v>205776.27999999997</v>
      </c>
      <c r="F21" s="88"/>
      <c r="G21" s="88"/>
      <c r="H21" s="197"/>
      <c r="J21" s="71"/>
    </row>
    <row r="22" spans="2:10">
      <c r="B22" s="3"/>
      <c r="C22" s="7"/>
      <c r="D22" s="8"/>
      <c r="E22" s="8"/>
      <c r="G22" s="78"/>
    </row>
    <row r="23" spans="2:10" ht="13.5">
      <c r="B23" s="337" t="s">
        <v>210</v>
      </c>
      <c r="C23" s="345"/>
      <c r="D23" s="345"/>
      <c r="E23" s="345"/>
      <c r="G23" s="78"/>
    </row>
    <row r="24" spans="2:10" ht="16.5" customHeight="1" thickBot="1">
      <c r="B24" s="336" t="s">
        <v>211</v>
      </c>
      <c r="C24" s="346"/>
      <c r="D24" s="346"/>
      <c r="E24" s="346"/>
    </row>
    <row r="25" spans="2:10" ht="13.5" thickBot="1">
      <c r="B25" s="106"/>
      <c r="C25" s="5" t="s">
        <v>2</v>
      </c>
      <c r="D25" s="75" t="s">
        <v>264</v>
      </c>
      <c r="E25" s="30" t="s">
        <v>262</v>
      </c>
    </row>
    <row r="26" spans="2:10">
      <c r="B26" s="116" t="s">
        <v>15</v>
      </c>
      <c r="C26" s="117" t="s">
        <v>16</v>
      </c>
      <c r="D26" s="263">
        <v>108040.33</v>
      </c>
      <c r="E26" s="118">
        <f>D21</f>
        <v>215075.88</v>
      </c>
      <c r="G26" s="83"/>
    </row>
    <row r="27" spans="2:10">
      <c r="B27" s="10" t="s">
        <v>17</v>
      </c>
      <c r="C27" s="11" t="s">
        <v>217</v>
      </c>
      <c r="D27" s="264">
        <v>48874.329999999994</v>
      </c>
      <c r="E27" s="172">
        <f>E28-E32</f>
        <v>10663.190000000002</v>
      </c>
      <c r="F27" s="78"/>
      <c r="G27" s="83"/>
      <c r="H27" s="78"/>
      <c r="I27" s="78"/>
      <c r="J27" s="83"/>
    </row>
    <row r="28" spans="2:10">
      <c r="B28" s="10" t="s">
        <v>18</v>
      </c>
      <c r="C28" s="11" t="s">
        <v>19</v>
      </c>
      <c r="D28" s="264">
        <v>67030.009999999995</v>
      </c>
      <c r="E28" s="80">
        <f>SUM(E29:E31)</f>
        <v>55002.07</v>
      </c>
      <c r="F28" s="78"/>
      <c r="G28" s="78"/>
      <c r="H28" s="78"/>
      <c r="I28" s="78"/>
      <c r="J28" s="83"/>
    </row>
    <row r="29" spans="2:10">
      <c r="B29" s="127" t="s">
        <v>4</v>
      </c>
      <c r="C29" s="6" t="s">
        <v>20</v>
      </c>
      <c r="D29" s="265">
        <v>40418.14</v>
      </c>
      <c r="E29" s="103">
        <v>54713.59</v>
      </c>
      <c r="F29" s="78"/>
      <c r="G29" s="78"/>
      <c r="H29" s="78"/>
      <c r="I29" s="78"/>
      <c r="J29" s="83"/>
    </row>
    <row r="30" spans="2:10">
      <c r="B30" s="127" t="s">
        <v>6</v>
      </c>
      <c r="C30" s="6" t="s">
        <v>21</v>
      </c>
      <c r="D30" s="265"/>
      <c r="E30" s="103"/>
      <c r="F30" s="78"/>
      <c r="G30" s="78"/>
      <c r="H30" s="78"/>
      <c r="I30" s="78"/>
      <c r="J30" s="83"/>
    </row>
    <row r="31" spans="2:10">
      <c r="B31" s="127" t="s">
        <v>8</v>
      </c>
      <c r="C31" s="6" t="s">
        <v>22</v>
      </c>
      <c r="D31" s="265">
        <v>26611.87</v>
      </c>
      <c r="E31" s="103">
        <v>288.48</v>
      </c>
      <c r="F31" s="78"/>
      <c r="G31" s="78"/>
      <c r="H31" s="78"/>
      <c r="I31" s="78"/>
      <c r="J31" s="83"/>
    </row>
    <row r="32" spans="2:10">
      <c r="B32" s="112" t="s">
        <v>23</v>
      </c>
      <c r="C32" s="12" t="s">
        <v>24</v>
      </c>
      <c r="D32" s="264">
        <v>18155.68</v>
      </c>
      <c r="E32" s="80">
        <f>SUM(E33:E39)</f>
        <v>44338.879999999997</v>
      </c>
      <c r="F32" s="78"/>
      <c r="G32" s="83"/>
      <c r="H32" s="78"/>
      <c r="I32" s="78"/>
      <c r="J32" s="83"/>
    </row>
    <row r="33" spans="2:10">
      <c r="B33" s="127" t="s">
        <v>4</v>
      </c>
      <c r="C33" s="6" t="s">
        <v>25</v>
      </c>
      <c r="D33" s="265">
        <v>13055.92</v>
      </c>
      <c r="E33" s="103">
        <v>9855.33</v>
      </c>
      <c r="F33" s="78"/>
      <c r="G33" s="78"/>
      <c r="H33" s="78"/>
      <c r="I33" s="78"/>
      <c r="J33" s="83"/>
    </row>
    <row r="34" spans="2:10">
      <c r="B34" s="127" t="s">
        <v>6</v>
      </c>
      <c r="C34" s="6" t="s">
        <v>26</v>
      </c>
      <c r="D34" s="265"/>
      <c r="E34" s="103"/>
      <c r="F34" s="78"/>
      <c r="G34" s="78"/>
      <c r="H34" s="78"/>
      <c r="I34" s="78"/>
      <c r="J34" s="83"/>
    </row>
    <row r="35" spans="2:10">
      <c r="B35" s="127" t="s">
        <v>8</v>
      </c>
      <c r="C35" s="6" t="s">
        <v>27</v>
      </c>
      <c r="D35" s="265">
        <v>3862.17</v>
      </c>
      <c r="E35" s="103">
        <v>4523.16</v>
      </c>
      <c r="F35" s="78"/>
      <c r="G35" s="78"/>
      <c r="H35" s="78"/>
      <c r="I35" s="78"/>
      <c r="J35" s="83"/>
    </row>
    <row r="36" spans="2:10">
      <c r="B36" s="127" t="s">
        <v>9</v>
      </c>
      <c r="C36" s="6" t="s">
        <v>28</v>
      </c>
      <c r="D36" s="265"/>
      <c r="E36" s="103"/>
      <c r="F36" s="78"/>
      <c r="G36" s="78"/>
      <c r="H36" s="78"/>
      <c r="I36" s="78"/>
      <c r="J36" s="83"/>
    </row>
    <row r="37" spans="2:10" ht="25.5">
      <c r="B37" s="127" t="s">
        <v>29</v>
      </c>
      <c r="C37" s="6" t="s">
        <v>30</v>
      </c>
      <c r="D37" s="265"/>
      <c r="E37" s="103"/>
      <c r="F37" s="78"/>
      <c r="G37" s="78"/>
      <c r="H37" s="78"/>
      <c r="I37" s="78"/>
      <c r="J37" s="83"/>
    </row>
    <row r="38" spans="2:10">
      <c r="B38" s="127" t="s">
        <v>31</v>
      </c>
      <c r="C38" s="6" t="s">
        <v>32</v>
      </c>
      <c r="D38" s="265"/>
      <c r="E38" s="103"/>
      <c r="F38" s="78"/>
      <c r="G38" s="78"/>
      <c r="H38" s="78"/>
      <c r="I38" s="78"/>
      <c r="J38" s="83"/>
    </row>
    <row r="39" spans="2:10">
      <c r="B39" s="128" t="s">
        <v>33</v>
      </c>
      <c r="C39" s="13" t="s">
        <v>34</v>
      </c>
      <c r="D39" s="266">
        <v>1237.5899999999999</v>
      </c>
      <c r="E39" s="174">
        <v>29960.39</v>
      </c>
      <c r="F39" s="78"/>
      <c r="G39" s="78"/>
      <c r="H39" s="78"/>
      <c r="I39" s="78"/>
      <c r="J39" s="83"/>
    </row>
    <row r="40" spans="2:10" ht="13.5" thickBot="1">
      <c r="B40" s="119" t="s">
        <v>35</v>
      </c>
      <c r="C40" s="120" t="s">
        <v>36</v>
      </c>
      <c r="D40" s="267">
        <v>9901.0400000000009</v>
      </c>
      <c r="E40" s="121">
        <v>-19962.79</v>
      </c>
      <c r="G40" s="83"/>
    </row>
    <row r="41" spans="2:10" ht="13.5" thickBot="1">
      <c r="B41" s="122" t="s">
        <v>37</v>
      </c>
      <c r="C41" s="123" t="s">
        <v>38</v>
      </c>
      <c r="D41" s="268">
        <v>166815.70000000001</v>
      </c>
      <c r="E41" s="173">
        <f>E26+E27+E40</f>
        <v>205776.28</v>
      </c>
      <c r="F41" s="88"/>
      <c r="G41" s="83"/>
    </row>
    <row r="42" spans="2:10">
      <c r="B42" s="114"/>
      <c r="C42" s="114"/>
      <c r="D42" s="115"/>
      <c r="E42" s="115"/>
      <c r="F42" s="88"/>
      <c r="G42" s="71"/>
    </row>
    <row r="43" spans="2:10" ht="13.5">
      <c r="B43" s="338" t="s">
        <v>60</v>
      </c>
      <c r="C43" s="339"/>
      <c r="D43" s="339"/>
      <c r="E43" s="339"/>
      <c r="G43" s="78"/>
    </row>
    <row r="44" spans="2:10" ht="15.75" customHeight="1" thickBot="1">
      <c r="B44" s="336" t="s">
        <v>244</v>
      </c>
      <c r="C44" s="340"/>
      <c r="D44" s="340"/>
      <c r="E44" s="340"/>
      <c r="G44" s="78"/>
    </row>
    <row r="45" spans="2:10" ht="13.5" thickBot="1">
      <c r="B45" s="106"/>
      <c r="C45" s="31" t="s">
        <v>39</v>
      </c>
      <c r="D45" s="75" t="s">
        <v>264</v>
      </c>
      <c r="E45" s="30" t="s">
        <v>262</v>
      </c>
      <c r="G45" s="78"/>
    </row>
    <row r="46" spans="2:10">
      <c r="B46" s="14" t="s">
        <v>18</v>
      </c>
      <c r="C46" s="32" t="s">
        <v>218</v>
      </c>
      <c r="D46" s="124"/>
      <c r="E46" s="29"/>
      <c r="G46" s="78"/>
    </row>
    <row r="47" spans="2:10">
      <c r="B47" s="125" t="s">
        <v>4</v>
      </c>
      <c r="C47" s="16" t="s">
        <v>40</v>
      </c>
      <c r="D47" s="269">
        <v>12684.4804</v>
      </c>
      <c r="E47" s="82">
        <v>22714.638299999999</v>
      </c>
      <c r="G47" s="78"/>
    </row>
    <row r="48" spans="2:10">
      <c r="B48" s="146" t="s">
        <v>6</v>
      </c>
      <c r="C48" s="23" t="s">
        <v>41</v>
      </c>
      <c r="D48" s="270">
        <v>18208.627100000002</v>
      </c>
      <c r="E48" s="82">
        <v>23955.319299999999</v>
      </c>
      <c r="G48" s="249"/>
    </row>
    <row r="49" spans="2:7">
      <c r="B49" s="143" t="s">
        <v>23</v>
      </c>
      <c r="C49" s="147" t="s">
        <v>219</v>
      </c>
      <c r="D49" s="271"/>
      <c r="E49" s="148"/>
    </row>
    <row r="50" spans="2:7">
      <c r="B50" s="125" t="s">
        <v>4</v>
      </c>
      <c r="C50" s="16" t="s">
        <v>40</v>
      </c>
      <c r="D50" s="269">
        <v>8.5175211433966194</v>
      </c>
      <c r="E50" s="82">
        <v>9.46860245624074</v>
      </c>
      <c r="G50" s="226"/>
    </row>
    <row r="51" spans="2:7">
      <c r="B51" s="125" t="s">
        <v>6</v>
      </c>
      <c r="C51" s="16" t="s">
        <v>220</v>
      </c>
      <c r="D51" s="275">
        <v>7.8652000000000006</v>
      </c>
      <c r="E51" s="84">
        <v>8.4769000000000005</v>
      </c>
      <c r="G51" s="226"/>
    </row>
    <row r="52" spans="2:7">
      <c r="B52" s="125" t="s">
        <v>8</v>
      </c>
      <c r="C52" s="16" t="s">
        <v>221</v>
      </c>
      <c r="D52" s="275">
        <v>9.1630000000000003</v>
      </c>
      <c r="E52" s="84">
        <v>9.5625</v>
      </c>
    </row>
    <row r="53" spans="2:7" ht="13.5" thickBot="1">
      <c r="B53" s="126" t="s">
        <v>9</v>
      </c>
      <c r="C53" s="18" t="s">
        <v>41</v>
      </c>
      <c r="D53" s="273">
        <v>9.1613551688364208</v>
      </c>
      <c r="E53" s="176">
        <v>8.5900036406527907</v>
      </c>
    </row>
    <row r="54" spans="2:7">
      <c r="B54" s="132"/>
      <c r="C54" s="133"/>
      <c r="D54" s="134"/>
      <c r="E54" s="134"/>
    </row>
    <row r="55" spans="2:7" ht="13.5">
      <c r="B55" s="338" t="s">
        <v>62</v>
      </c>
      <c r="C55" s="339"/>
      <c r="D55" s="339"/>
      <c r="E55" s="339"/>
    </row>
    <row r="56" spans="2:7" ht="16.5" customHeight="1" thickBot="1">
      <c r="B56" s="336" t="s">
        <v>222</v>
      </c>
      <c r="C56" s="340"/>
      <c r="D56" s="340"/>
      <c r="E56" s="340"/>
    </row>
    <row r="57" spans="2:7" ht="23.25" thickBot="1">
      <c r="B57" s="331" t="s">
        <v>42</v>
      </c>
      <c r="C57" s="332"/>
      <c r="D57" s="19" t="s">
        <v>245</v>
      </c>
      <c r="E57" s="20" t="s">
        <v>223</v>
      </c>
    </row>
    <row r="58" spans="2:7">
      <c r="B58" s="21" t="s">
        <v>18</v>
      </c>
      <c r="C58" s="149" t="s">
        <v>43</v>
      </c>
      <c r="D58" s="150">
        <f>SUM(D59:D70)</f>
        <v>205117.03999999998</v>
      </c>
      <c r="E58" s="33">
        <f>D58/E21</f>
        <v>0.99679632657369455</v>
      </c>
    </row>
    <row r="59" spans="2:7" ht="25.5">
      <c r="B59" s="22" t="s">
        <v>4</v>
      </c>
      <c r="C59" s="23" t="s">
        <v>44</v>
      </c>
      <c r="D59" s="95">
        <v>0</v>
      </c>
      <c r="E59" s="96">
        <v>0</v>
      </c>
    </row>
    <row r="60" spans="2:7" ht="24" customHeight="1">
      <c r="B60" s="15" t="s">
        <v>6</v>
      </c>
      <c r="C60" s="16" t="s">
        <v>45</v>
      </c>
      <c r="D60" s="93">
        <v>0</v>
      </c>
      <c r="E60" s="94">
        <v>0</v>
      </c>
    </row>
    <row r="61" spans="2:7">
      <c r="B61" s="15" t="s">
        <v>8</v>
      </c>
      <c r="C61" s="16" t="s">
        <v>46</v>
      </c>
      <c r="D61" s="93">
        <v>0</v>
      </c>
      <c r="E61" s="94">
        <v>0</v>
      </c>
    </row>
    <row r="62" spans="2:7">
      <c r="B62" s="15" t="s">
        <v>9</v>
      </c>
      <c r="C62" s="16" t="s">
        <v>47</v>
      </c>
      <c r="D62" s="93">
        <v>0</v>
      </c>
      <c r="E62" s="94">
        <v>0</v>
      </c>
    </row>
    <row r="63" spans="2:7">
      <c r="B63" s="15" t="s">
        <v>29</v>
      </c>
      <c r="C63" s="16" t="s">
        <v>48</v>
      </c>
      <c r="D63" s="93">
        <v>0</v>
      </c>
      <c r="E63" s="94">
        <v>0</v>
      </c>
    </row>
    <row r="64" spans="2:7">
      <c r="B64" s="22" t="s">
        <v>31</v>
      </c>
      <c r="C64" s="23" t="s">
        <v>49</v>
      </c>
      <c r="D64" s="95">
        <v>183045.27</v>
      </c>
      <c r="E64" s="96">
        <f>D64/E21</f>
        <v>0.88953532447957562</v>
      </c>
    </row>
    <row r="65" spans="2:5">
      <c r="B65" s="22" t="s">
        <v>33</v>
      </c>
      <c r="C65" s="23" t="s">
        <v>224</v>
      </c>
      <c r="D65" s="95">
        <v>0</v>
      </c>
      <c r="E65" s="96">
        <v>0</v>
      </c>
    </row>
    <row r="66" spans="2:5">
      <c r="B66" s="22" t="s">
        <v>50</v>
      </c>
      <c r="C66" s="23" t="s">
        <v>51</v>
      </c>
      <c r="D66" s="95">
        <v>0</v>
      </c>
      <c r="E66" s="96">
        <v>0</v>
      </c>
    </row>
    <row r="67" spans="2:5">
      <c r="B67" s="15" t="s">
        <v>52</v>
      </c>
      <c r="C67" s="16" t="s">
        <v>53</v>
      </c>
      <c r="D67" s="93">
        <v>0</v>
      </c>
      <c r="E67" s="94">
        <v>0</v>
      </c>
    </row>
    <row r="68" spans="2:5">
      <c r="B68" s="15" t="s">
        <v>54</v>
      </c>
      <c r="C68" s="16" t="s">
        <v>55</v>
      </c>
      <c r="D68" s="93">
        <v>0</v>
      </c>
      <c r="E68" s="94">
        <v>0</v>
      </c>
    </row>
    <row r="69" spans="2:5">
      <c r="B69" s="15" t="s">
        <v>56</v>
      </c>
      <c r="C69" s="16" t="s">
        <v>57</v>
      </c>
      <c r="D69" s="93">
        <v>22071.77</v>
      </c>
      <c r="E69" s="94">
        <f>D69/E21</f>
        <v>0.10726100209411893</v>
      </c>
    </row>
    <row r="70" spans="2:5">
      <c r="B70" s="135" t="s">
        <v>58</v>
      </c>
      <c r="C70" s="136" t="s">
        <v>59</v>
      </c>
      <c r="D70" s="137">
        <v>0</v>
      </c>
      <c r="E70" s="138">
        <v>0</v>
      </c>
    </row>
    <row r="71" spans="2:5">
      <c r="B71" s="143" t="s">
        <v>23</v>
      </c>
      <c r="C71" s="144" t="s">
        <v>61</v>
      </c>
      <c r="D71" s="145">
        <f>E13</f>
        <v>0</v>
      </c>
      <c r="E71" s="70">
        <v>0</v>
      </c>
    </row>
    <row r="72" spans="2:5">
      <c r="B72" s="139" t="s">
        <v>60</v>
      </c>
      <c r="C72" s="140" t="s">
        <v>63</v>
      </c>
      <c r="D72" s="141">
        <f>E14</f>
        <v>1045.81</v>
      </c>
      <c r="E72" s="142">
        <f>D72/E21</f>
        <v>5.0822670134769666E-3</v>
      </c>
    </row>
    <row r="73" spans="2:5">
      <c r="B73" s="24" t="s">
        <v>62</v>
      </c>
      <c r="C73" s="25" t="s">
        <v>65</v>
      </c>
      <c r="D73" s="26">
        <f>E17</f>
        <v>386.57</v>
      </c>
      <c r="E73" s="27">
        <f>D73/E21</f>
        <v>1.8785935871714662E-3</v>
      </c>
    </row>
    <row r="74" spans="2:5">
      <c r="B74" s="143" t="s">
        <v>64</v>
      </c>
      <c r="C74" s="144" t="s">
        <v>66</v>
      </c>
      <c r="D74" s="145">
        <f>D58+D71+D72-D73</f>
        <v>205776.27999999997</v>
      </c>
      <c r="E74" s="70">
        <f>E58+E72-E73</f>
        <v>1</v>
      </c>
    </row>
    <row r="75" spans="2:5">
      <c r="B75" s="15" t="s">
        <v>4</v>
      </c>
      <c r="C75" s="16" t="s">
        <v>67</v>
      </c>
      <c r="D75" s="93">
        <f>D74</f>
        <v>205776.27999999997</v>
      </c>
      <c r="E75" s="94">
        <f>E74</f>
        <v>1</v>
      </c>
    </row>
    <row r="76" spans="2:5">
      <c r="B76" s="15" t="s">
        <v>6</v>
      </c>
      <c r="C76" s="16" t="s">
        <v>225</v>
      </c>
      <c r="D76" s="93">
        <v>0</v>
      </c>
      <c r="E76" s="94">
        <v>0</v>
      </c>
    </row>
    <row r="77" spans="2:5" ht="13.5" thickBot="1">
      <c r="B77" s="17" t="s">
        <v>8</v>
      </c>
      <c r="C77" s="18" t="s">
        <v>226</v>
      </c>
      <c r="D77" s="97">
        <v>0</v>
      </c>
      <c r="E77" s="98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ageMargins left="0.70866141732283472" right="0.70866141732283472" top="0.74803149606299213" bottom="0.74803149606299213" header="0.31496062992125984" footer="0.31496062992125984"/>
  <pageSetup paperSize="9" scale="74" orientation="portrait" r:id="rId1"/>
</worksheet>
</file>

<file path=xl/worksheets/sheet130.xml><?xml version="1.0" encoding="utf-8"?>
<worksheet xmlns="http://schemas.openxmlformats.org/spreadsheetml/2006/main" xmlns:r="http://schemas.openxmlformats.org/officeDocument/2006/relationships">
  <sheetPr codeName="Arkusz130"/>
  <dimension ref="A1:L81"/>
  <sheetViews>
    <sheetView zoomScale="80" zoomScaleNormal="80" workbookViewId="0">
      <selection activeCell="K2" sqref="K2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99" customWidth="1"/>
    <col min="6" max="6" width="7.42578125" customWidth="1"/>
    <col min="7" max="7" width="17.28515625" customWidth="1"/>
    <col min="8" max="8" width="19" customWidth="1"/>
    <col min="9" max="9" width="13.28515625" customWidth="1"/>
    <col min="10" max="10" width="13.5703125" customWidth="1"/>
  </cols>
  <sheetData>
    <row r="1" spans="2:12">
      <c r="B1" s="1"/>
      <c r="C1" s="1"/>
      <c r="D1" s="2"/>
      <c r="E1" s="2"/>
    </row>
    <row r="2" spans="2:12" ht="15.75">
      <c r="B2" s="333" t="s">
        <v>0</v>
      </c>
      <c r="C2" s="333"/>
      <c r="D2" s="333"/>
      <c r="E2" s="333"/>
      <c r="H2" s="188"/>
      <c r="I2" s="188"/>
      <c r="J2" s="190"/>
      <c r="L2" s="78"/>
    </row>
    <row r="3" spans="2:12" ht="15.75">
      <c r="B3" s="333" t="s">
        <v>263</v>
      </c>
      <c r="C3" s="333"/>
      <c r="D3" s="333"/>
      <c r="E3" s="333"/>
      <c r="H3" s="188"/>
      <c r="I3" s="188"/>
      <c r="J3" s="190"/>
    </row>
    <row r="4" spans="2:12" ht="15">
      <c r="B4" s="165"/>
      <c r="C4" s="165"/>
      <c r="D4" s="165"/>
      <c r="E4" s="165"/>
      <c r="H4" s="187"/>
      <c r="I4" s="187"/>
      <c r="J4" s="190"/>
    </row>
    <row r="5" spans="2:12" ht="21" customHeight="1">
      <c r="B5" s="334" t="s">
        <v>1</v>
      </c>
      <c r="C5" s="334"/>
      <c r="D5" s="334"/>
      <c r="E5" s="334"/>
    </row>
    <row r="6" spans="2:12" ht="14.25">
      <c r="B6" s="335" t="s">
        <v>136</v>
      </c>
      <c r="C6" s="335"/>
      <c r="D6" s="335"/>
      <c r="E6" s="335"/>
    </row>
    <row r="7" spans="2:12" ht="14.25">
      <c r="B7" s="163"/>
      <c r="C7" s="163"/>
      <c r="D7" s="163"/>
      <c r="E7" s="163"/>
    </row>
    <row r="8" spans="2:12" ht="13.5">
      <c r="B8" s="337" t="s">
        <v>18</v>
      </c>
      <c r="C8" s="339"/>
      <c r="D8" s="339"/>
      <c r="E8" s="339"/>
    </row>
    <row r="9" spans="2:12" ht="16.5" thickBot="1">
      <c r="B9" s="336" t="s">
        <v>209</v>
      </c>
      <c r="C9" s="336"/>
      <c r="D9" s="336"/>
      <c r="E9" s="336"/>
    </row>
    <row r="10" spans="2:12" ht="13.5" thickBot="1">
      <c r="B10" s="164"/>
      <c r="C10" s="87" t="s">
        <v>2</v>
      </c>
      <c r="D10" s="75" t="s">
        <v>246</v>
      </c>
      <c r="E10" s="30" t="s">
        <v>262</v>
      </c>
    </row>
    <row r="11" spans="2:12">
      <c r="B11" s="110" t="s">
        <v>3</v>
      </c>
      <c r="C11" s="151" t="s">
        <v>215</v>
      </c>
      <c r="D11" s="74">
        <v>167165.93</v>
      </c>
      <c r="E11" s="9">
        <f>E12</f>
        <v>346022.94</v>
      </c>
    </row>
    <row r="12" spans="2:12">
      <c r="B12" s="129" t="s">
        <v>4</v>
      </c>
      <c r="C12" s="6" t="s">
        <v>5</v>
      </c>
      <c r="D12" s="89">
        <v>167165.93</v>
      </c>
      <c r="E12" s="100">
        <v>346022.94</v>
      </c>
    </row>
    <row r="13" spans="2:12">
      <c r="B13" s="129" t="s">
        <v>6</v>
      </c>
      <c r="C13" s="72" t="s">
        <v>7</v>
      </c>
      <c r="D13" s="89"/>
      <c r="E13" s="100"/>
    </row>
    <row r="14" spans="2:12">
      <c r="B14" s="129" t="s">
        <v>8</v>
      </c>
      <c r="C14" s="72" t="s">
        <v>10</v>
      </c>
      <c r="D14" s="89"/>
      <c r="E14" s="100"/>
      <c r="G14" s="71"/>
    </row>
    <row r="15" spans="2:12">
      <c r="B15" s="129" t="s">
        <v>212</v>
      </c>
      <c r="C15" s="72" t="s">
        <v>11</v>
      </c>
      <c r="D15" s="89"/>
      <c r="E15" s="100"/>
    </row>
    <row r="16" spans="2:12">
      <c r="B16" s="130" t="s">
        <v>213</v>
      </c>
      <c r="C16" s="111" t="s">
        <v>12</v>
      </c>
      <c r="D16" s="90"/>
      <c r="E16" s="101"/>
    </row>
    <row r="17" spans="2:10">
      <c r="B17" s="10" t="s">
        <v>13</v>
      </c>
      <c r="C17" s="12" t="s">
        <v>65</v>
      </c>
      <c r="D17" s="152"/>
      <c r="E17" s="113"/>
    </row>
    <row r="18" spans="2:10">
      <c r="B18" s="129" t="s">
        <v>4</v>
      </c>
      <c r="C18" s="6" t="s">
        <v>11</v>
      </c>
      <c r="D18" s="89"/>
      <c r="E18" s="101"/>
    </row>
    <row r="19" spans="2:10" ht="13.5" customHeight="1">
      <c r="B19" s="129" t="s">
        <v>6</v>
      </c>
      <c r="C19" s="72" t="s">
        <v>214</v>
      </c>
      <c r="D19" s="89"/>
      <c r="E19" s="100"/>
    </row>
    <row r="20" spans="2:10" ht="13.5" thickBot="1">
      <c r="B20" s="131" t="s">
        <v>8</v>
      </c>
      <c r="C20" s="73" t="s">
        <v>14</v>
      </c>
      <c r="D20" s="91"/>
      <c r="E20" s="102"/>
    </row>
    <row r="21" spans="2:10" ht="13.5" thickBot="1">
      <c r="B21" s="343" t="s">
        <v>216</v>
      </c>
      <c r="C21" s="344"/>
      <c r="D21" s="92">
        <f>D11</f>
        <v>167165.93</v>
      </c>
      <c r="E21" s="173">
        <f>E11</f>
        <v>346022.94</v>
      </c>
      <c r="F21" s="88"/>
      <c r="G21" s="88"/>
      <c r="H21" s="197"/>
      <c r="J21" s="71"/>
    </row>
    <row r="22" spans="2:10">
      <c r="B22" s="3"/>
      <c r="C22" s="7"/>
      <c r="D22" s="8"/>
      <c r="E22" s="8"/>
      <c r="G22" s="78"/>
    </row>
    <row r="23" spans="2:10" ht="13.5">
      <c r="B23" s="337" t="s">
        <v>210</v>
      </c>
      <c r="C23" s="345"/>
      <c r="D23" s="345"/>
      <c r="E23" s="345"/>
      <c r="G23" s="78"/>
    </row>
    <row r="24" spans="2:10" ht="15.75" customHeight="1" thickBot="1">
      <c r="B24" s="336" t="s">
        <v>211</v>
      </c>
      <c r="C24" s="346"/>
      <c r="D24" s="346"/>
      <c r="E24" s="346"/>
    </row>
    <row r="25" spans="2:10" ht="13.5" thickBot="1">
      <c r="B25" s="164"/>
      <c r="C25" s="5" t="s">
        <v>2</v>
      </c>
      <c r="D25" s="75" t="s">
        <v>264</v>
      </c>
      <c r="E25" s="30" t="s">
        <v>262</v>
      </c>
    </row>
    <row r="26" spans="2:10">
      <c r="B26" s="116" t="s">
        <v>15</v>
      </c>
      <c r="C26" s="117" t="s">
        <v>16</v>
      </c>
      <c r="D26" s="263">
        <v>352276.78</v>
      </c>
      <c r="E26" s="118">
        <f>D21</f>
        <v>167165.93</v>
      </c>
      <c r="G26" s="83"/>
    </row>
    <row r="27" spans="2:10">
      <c r="B27" s="10" t="s">
        <v>17</v>
      </c>
      <c r="C27" s="11" t="s">
        <v>217</v>
      </c>
      <c r="D27" s="264">
        <v>-187814.08</v>
      </c>
      <c r="E27" s="172">
        <f>E28-E32</f>
        <v>165513.06999999998</v>
      </c>
      <c r="F27" s="78"/>
      <c r="G27" s="83"/>
      <c r="H27" s="78"/>
      <c r="I27" s="78"/>
      <c r="J27" s="83"/>
    </row>
    <row r="28" spans="2:10">
      <c r="B28" s="10" t="s">
        <v>18</v>
      </c>
      <c r="C28" s="11" t="s">
        <v>19</v>
      </c>
      <c r="D28" s="264">
        <v>0</v>
      </c>
      <c r="E28" s="80">
        <f>SUM(E29:E31)</f>
        <v>243443.08</v>
      </c>
      <c r="F28" s="78"/>
      <c r="G28" s="78"/>
      <c r="H28" s="78"/>
      <c r="I28" s="78"/>
      <c r="J28" s="83"/>
    </row>
    <row r="29" spans="2:10">
      <c r="B29" s="127" t="s">
        <v>4</v>
      </c>
      <c r="C29" s="6" t="s">
        <v>20</v>
      </c>
      <c r="D29" s="265"/>
      <c r="E29" s="103"/>
      <c r="F29" s="78"/>
      <c r="G29" s="78"/>
      <c r="H29" s="78"/>
      <c r="I29" s="78"/>
      <c r="J29" s="83"/>
    </row>
    <row r="30" spans="2:10">
      <c r="B30" s="127" t="s">
        <v>6</v>
      </c>
      <c r="C30" s="6" t="s">
        <v>21</v>
      </c>
      <c r="D30" s="265"/>
      <c r="E30" s="103"/>
      <c r="F30" s="78"/>
      <c r="G30" s="78"/>
      <c r="H30" s="78"/>
      <c r="I30" s="78"/>
      <c r="J30" s="83"/>
    </row>
    <row r="31" spans="2:10">
      <c r="B31" s="127" t="s">
        <v>8</v>
      </c>
      <c r="C31" s="6" t="s">
        <v>22</v>
      </c>
      <c r="D31" s="265"/>
      <c r="E31" s="103">
        <v>243443.08</v>
      </c>
      <c r="F31" s="78"/>
      <c r="G31" s="78"/>
      <c r="H31" s="78"/>
      <c r="I31" s="78"/>
      <c r="J31" s="83"/>
    </row>
    <row r="32" spans="2:10">
      <c r="B32" s="112" t="s">
        <v>23</v>
      </c>
      <c r="C32" s="12" t="s">
        <v>24</v>
      </c>
      <c r="D32" s="264">
        <v>187814.08</v>
      </c>
      <c r="E32" s="80">
        <f>SUM(E33:E39)</f>
        <v>77930.010000000009</v>
      </c>
      <c r="F32" s="78"/>
      <c r="G32" s="83"/>
      <c r="H32" s="78"/>
      <c r="I32" s="78"/>
      <c r="J32" s="83"/>
    </row>
    <row r="33" spans="2:10">
      <c r="B33" s="127" t="s">
        <v>4</v>
      </c>
      <c r="C33" s="6" t="s">
        <v>25</v>
      </c>
      <c r="D33" s="265">
        <v>186016.49</v>
      </c>
      <c r="E33" s="103">
        <v>76210.710000000006</v>
      </c>
      <c r="F33" s="78"/>
      <c r="G33" s="78"/>
      <c r="H33" s="78"/>
      <c r="I33" s="78"/>
      <c r="J33" s="83"/>
    </row>
    <row r="34" spans="2:10">
      <c r="B34" s="127" t="s">
        <v>6</v>
      </c>
      <c r="C34" s="6" t="s">
        <v>26</v>
      </c>
      <c r="D34" s="265"/>
      <c r="E34" s="103"/>
      <c r="F34" s="78"/>
      <c r="G34" s="78"/>
      <c r="H34" s="78"/>
      <c r="I34" s="78"/>
      <c r="J34" s="83"/>
    </row>
    <row r="35" spans="2:10">
      <c r="B35" s="127" t="s">
        <v>8</v>
      </c>
      <c r="C35" s="6" t="s">
        <v>27</v>
      </c>
      <c r="D35" s="265">
        <v>315.77</v>
      </c>
      <c r="E35" s="103">
        <v>33.39</v>
      </c>
      <c r="F35" s="78"/>
      <c r="G35" s="78"/>
      <c r="H35" s="78"/>
      <c r="I35" s="78"/>
      <c r="J35" s="83"/>
    </row>
    <row r="36" spans="2:10">
      <c r="B36" s="127" t="s">
        <v>9</v>
      </c>
      <c r="C36" s="6" t="s">
        <v>28</v>
      </c>
      <c r="D36" s="265"/>
      <c r="E36" s="103"/>
      <c r="F36" s="78"/>
      <c r="G36" s="78"/>
      <c r="H36" s="78"/>
      <c r="I36" s="78"/>
      <c r="J36" s="83"/>
    </row>
    <row r="37" spans="2:10" ht="25.5">
      <c r="B37" s="127" t="s">
        <v>29</v>
      </c>
      <c r="C37" s="6" t="s">
        <v>30</v>
      </c>
      <c r="D37" s="265">
        <v>1481.82</v>
      </c>
      <c r="E37" s="103">
        <v>1685.91</v>
      </c>
      <c r="F37" s="78"/>
      <c r="G37" s="78"/>
      <c r="H37" s="78"/>
      <c r="I37" s="78"/>
      <c r="J37" s="83"/>
    </row>
    <row r="38" spans="2:10">
      <c r="B38" s="127" t="s">
        <v>31</v>
      </c>
      <c r="C38" s="6" t="s">
        <v>32</v>
      </c>
      <c r="D38" s="265"/>
      <c r="E38" s="103"/>
      <c r="F38" s="78"/>
      <c r="G38" s="78"/>
      <c r="H38" s="78"/>
      <c r="I38" s="78"/>
      <c r="J38" s="83"/>
    </row>
    <row r="39" spans="2:10">
      <c r="B39" s="128" t="s">
        <v>33</v>
      </c>
      <c r="C39" s="13" t="s">
        <v>34</v>
      </c>
      <c r="D39" s="266"/>
      <c r="E39" s="174"/>
      <c r="F39" s="78"/>
      <c r="G39" s="78"/>
      <c r="H39" s="78"/>
      <c r="I39" s="78"/>
      <c r="J39" s="83"/>
    </row>
    <row r="40" spans="2:10" ht="13.5" thickBot="1">
      <c r="B40" s="119" t="s">
        <v>35</v>
      </c>
      <c r="C40" s="120" t="s">
        <v>36</v>
      </c>
      <c r="D40" s="267">
        <v>-14227.05</v>
      </c>
      <c r="E40" s="121">
        <v>13343.94</v>
      </c>
      <c r="G40" s="83"/>
    </row>
    <row r="41" spans="2:10" ht="13.5" thickBot="1">
      <c r="B41" s="122" t="s">
        <v>37</v>
      </c>
      <c r="C41" s="123" t="s">
        <v>38</v>
      </c>
      <c r="D41" s="268">
        <v>150235.65000000005</v>
      </c>
      <c r="E41" s="173">
        <f>E26+E27+E40</f>
        <v>346022.94</v>
      </c>
      <c r="F41" s="88"/>
      <c r="G41" s="83"/>
    </row>
    <row r="42" spans="2:10">
      <c r="B42" s="114"/>
      <c r="C42" s="114"/>
      <c r="D42" s="115"/>
      <c r="E42" s="115"/>
      <c r="F42" s="88"/>
      <c r="G42" s="71"/>
    </row>
    <row r="43" spans="2:10" ht="13.5">
      <c r="B43" s="338" t="s">
        <v>60</v>
      </c>
      <c r="C43" s="339"/>
      <c r="D43" s="339"/>
      <c r="E43" s="339"/>
      <c r="G43" s="78"/>
    </row>
    <row r="44" spans="2:10" ht="18" customHeight="1" thickBot="1">
      <c r="B44" s="336" t="s">
        <v>244</v>
      </c>
      <c r="C44" s="340"/>
      <c r="D44" s="340"/>
      <c r="E44" s="340"/>
      <c r="G44" s="78"/>
    </row>
    <row r="45" spans="2:10" ht="13.5" thickBot="1">
      <c r="B45" s="164"/>
      <c r="C45" s="31" t="s">
        <v>39</v>
      </c>
      <c r="D45" s="75" t="s">
        <v>264</v>
      </c>
      <c r="E45" s="30" t="s">
        <v>262</v>
      </c>
      <c r="G45" s="78"/>
    </row>
    <row r="46" spans="2:10">
      <c r="B46" s="14" t="s">
        <v>18</v>
      </c>
      <c r="C46" s="32" t="s">
        <v>218</v>
      </c>
      <c r="D46" s="124"/>
      <c r="E46" s="29"/>
      <c r="G46" s="78"/>
    </row>
    <row r="47" spans="2:10">
      <c r="B47" s="125" t="s">
        <v>4</v>
      </c>
      <c r="C47" s="16" t="s">
        <v>40</v>
      </c>
      <c r="D47" s="269">
        <v>5264.1478999999999</v>
      </c>
      <c r="E47" s="175">
        <v>2259.9153000000001</v>
      </c>
      <c r="G47" s="78"/>
    </row>
    <row r="48" spans="2:10">
      <c r="B48" s="146" t="s">
        <v>6</v>
      </c>
      <c r="C48" s="23" t="s">
        <v>41</v>
      </c>
      <c r="D48" s="270">
        <v>2279.4059999999999</v>
      </c>
      <c r="E48" s="175">
        <v>4218.2487000000001</v>
      </c>
      <c r="G48" s="78"/>
    </row>
    <row r="49" spans="2:7">
      <c r="B49" s="143" t="s">
        <v>23</v>
      </c>
      <c r="C49" s="147" t="s">
        <v>219</v>
      </c>
      <c r="D49" s="271"/>
      <c r="E49" s="148"/>
    </row>
    <row r="50" spans="2:7">
      <c r="B50" s="125" t="s">
        <v>4</v>
      </c>
      <c r="C50" s="16" t="s">
        <v>40</v>
      </c>
      <c r="D50" s="269">
        <v>66.92</v>
      </c>
      <c r="E50" s="175">
        <v>73.97</v>
      </c>
      <c r="G50" s="226"/>
    </row>
    <row r="51" spans="2:7">
      <c r="B51" s="125" t="s">
        <v>6</v>
      </c>
      <c r="C51" s="16" t="s">
        <v>220</v>
      </c>
      <c r="D51" s="272">
        <v>61.71</v>
      </c>
      <c r="E51" s="84">
        <v>73.97</v>
      </c>
      <c r="G51" s="226"/>
    </row>
    <row r="52" spans="2:7">
      <c r="B52" s="125" t="s">
        <v>8</v>
      </c>
      <c r="C52" s="16" t="s">
        <v>221</v>
      </c>
      <c r="D52" s="272">
        <v>70.28</v>
      </c>
      <c r="E52" s="84">
        <v>82.35</v>
      </c>
    </row>
    <row r="53" spans="2:7" ht="13.5" customHeight="1" thickBot="1">
      <c r="B53" s="126" t="s">
        <v>9</v>
      </c>
      <c r="C53" s="18" t="s">
        <v>41</v>
      </c>
      <c r="D53" s="273">
        <v>65.91</v>
      </c>
      <c r="E53" s="176">
        <v>82.03</v>
      </c>
    </row>
    <row r="54" spans="2:7">
      <c r="B54" s="132"/>
      <c r="C54" s="133"/>
      <c r="D54" s="134"/>
      <c r="E54" s="134"/>
    </row>
    <row r="55" spans="2:7" ht="13.5">
      <c r="B55" s="338" t="s">
        <v>62</v>
      </c>
      <c r="C55" s="339"/>
      <c r="D55" s="339"/>
      <c r="E55" s="339"/>
    </row>
    <row r="56" spans="2:7" ht="16.5" customHeight="1" thickBot="1">
      <c r="B56" s="336" t="s">
        <v>222</v>
      </c>
      <c r="C56" s="340"/>
      <c r="D56" s="340"/>
      <c r="E56" s="340"/>
    </row>
    <row r="57" spans="2:7" ht="23.25" thickBot="1">
      <c r="B57" s="331" t="s">
        <v>42</v>
      </c>
      <c r="C57" s="332"/>
      <c r="D57" s="19" t="s">
        <v>245</v>
      </c>
      <c r="E57" s="20" t="s">
        <v>223</v>
      </c>
    </row>
    <row r="58" spans="2:7">
      <c r="B58" s="21" t="s">
        <v>18</v>
      </c>
      <c r="C58" s="149" t="s">
        <v>43</v>
      </c>
      <c r="D58" s="150">
        <f>D64</f>
        <v>346022.94</v>
      </c>
      <c r="E58" s="33">
        <f>D58/E21</f>
        <v>1</v>
      </c>
    </row>
    <row r="59" spans="2:7" ht="25.5">
      <c r="B59" s="146" t="s">
        <v>4</v>
      </c>
      <c r="C59" s="23" t="s">
        <v>44</v>
      </c>
      <c r="D59" s="95">
        <v>0</v>
      </c>
      <c r="E59" s="96">
        <v>0</v>
      </c>
    </row>
    <row r="60" spans="2:7" ht="25.5">
      <c r="B60" s="125" t="s">
        <v>6</v>
      </c>
      <c r="C60" s="16" t="s">
        <v>45</v>
      </c>
      <c r="D60" s="93">
        <v>0</v>
      </c>
      <c r="E60" s="94">
        <v>0</v>
      </c>
    </row>
    <row r="61" spans="2:7" ht="12.75" customHeight="1">
      <c r="B61" s="125" t="s">
        <v>8</v>
      </c>
      <c r="C61" s="16" t="s">
        <v>46</v>
      </c>
      <c r="D61" s="93">
        <v>0</v>
      </c>
      <c r="E61" s="94">
        <v>0</v>
      </c>
    </row>
    <row r="62" spans="2:7">
      <c r="B62" s="125" t="s">
        <v>9</v>
      </c>
      <c r="C62" s="16" t="s">
        <v>47</v>
      </c>
      <c r="D62" s="93">
        <v>0</v>
      </c>
      <c r="E62" s="94">
        <v>0</v>
      </c>
    </row>
    <row r="63" spans="2:7">
      <c r="B63" s="125" t="s">
        <v>29</v>
      </c>
      <c r="C63" s="16" t="s">
        <v>48</v>
      </c>
      <c r="D63" s="93">
        <v>0</v>
      </c>
      <c r="E63" s="94">
        <v>0</v>
      </c>
    </row>
    <row r="64" spans="2:7">
      <c r="B64" s="146" t="s">
        <v>31</v>
      </c>
      <c r="C64" s="23" t="s">
        <v>49</v>
      </c>
      <c r="D64" s="95">
        <f>E21</f>
        <v>346022.94</v>
      </c>
      <c r="E64" s="96">
        <f>E58</f>
        <v>1</v>
      </c>
    </row>
    <row r="65" spans="2:5">
      <c r="B65" s="146" t="s">
        <v>33</v>
      </c>
      <c r="C65" s="23" t="s">
        <v>224</v>
      </c>
      <c r="D65" s="95">
        <v>0</v>
      </c>
      <c r="E65" s="96">
        <v>0</v>
      </c>
    </row>
    <row r="66" spans="2:5">
      <c r="B66" s="146" t="s">
        <v>50</v>
      </c>
      <c r="C66" s="23" t="s">
        <v>51</v>
      </c>
      <c r="D66" s="95">
        <v>0</v>
      </c>
      <c r="E66" s="96">
        <v>0</v>
      </c>
    </row>
    <row r="67" spans="2:5">
      <c r="B67" s="125" t="s">
        <v>52</v>
      </c>
      <c r="C67" s="16" t="s">
        <v>53</v>
      </c>
      <c r="D67" s="93">
        <v>0</v>
      </c>
      <c r="E67" s="94">
        <v>0</v>
      </c>
    </row>
    <row r="68" spans="2:5">
      <c r="B68" s="125" t="s">
        <v>54</v>
      </c>
      <c r="C68" s="16" t="s">
        <v>55</v>
      </c>
      <c r="D68" s="93">
        <v>0</v>
      </c>
      <c r="E68" s="94">
        <v>0</v>
      </c>
    </row>
    <row r="69" spans="2:5">
      <c r="B69" s="125" t="s">
        <v>56</v>
      </c>
      <c r="C69" s="16" t="s">
        <v>57</v>
      </c>
      <c r="D69" s="93">
        <v>0</v>
      </c>
      <c r="E69" s="94">
        <v>0</v>
      </c>
    </row>
    <row r="70" spans="2:5">
      <c r="B70" s="153" t="s">
        <v>58</v>
      </c>
      <c r="C70" s="136" t="s">
        <v>59</v>
      </c>
      <c r="D70" s="137">
        <v>0</v>
      </c>
      <c r="E70" s="138">
        <v>0</v>
      </c>
    </row>
    <row r="71" spans="2:5">
      <c r="B71" s="154" t="s">
        <v>23</v>
      </c>
      <c r="C71" s="144" t="s">
        <v>61</v>
      </c>
      <c r="D71" s="145">
        <v>0</v>
      </c>
      <c r="E71" s="70">
        <v>0</v>
      </c>
    </row>
    <row r="72" spans="2:5">
      <c r="B72" s="155" t="s">
        <v>60</v>
      </c>
      <c r="C72" s="140" t="s">
        <v>63</v>
      </c>
      <c r="D72" s="141">
        <f>E14</f>
        <v>0</v>
      </c>
      <c r="E72" s="142">
        <v>0</v>
      </c>
    </row>
    <row r="73" spans="2:5">
      <c r="B73" s="156" t="s">
        <v>62</v>
      </c>
      <c r="C73" s="25" t="s">
        <v>65</v>
      </c>
      <c r="D73" s="26">
        <v>0</v>
      </c>
      <c r="E73" s="27">
        <v>0</v>
      </c>
    </row>
    <row r="74" spans="2:5">
      <c r="B74" s="154" t="s">
        <v>64</v>
      </c>
      <c r="C74" s="144" t="s">
        <v>66</v>
      </c>
      <c r="D74" s="145">
        <f>D58</f>
        <v>346022.94</v>
      </c>
      <c r="E74" s="70">
        <f>E58+E72-E73</f>
        <v>1</v>
      </c>
    </row>
    <row r="75" spans="2:5">
      <c r="B75" s="125" t="s">
        <v>4</v>
      </c>
      <c r="C75" s="16" t="s">
        <v>67</v>
      </c>
      <c r="D75" s="93">
        <f>D74</f>
        <v>346022.94</v>
      </c>
      <c r="E75" s="94">
        <f>E74</f>
        <v>1</v>
      </c>
    </row>
    <row r="76" spans="2:5">
      <c r="B76" s="125" t="s">
        <v>6</v>
      </c>
      <c r="C76" s="16" t="s">
        <v>225</v>
      </c>
      <c r="D76" s="93">
        <v>0</v>
      </c>
      <c r="E76" s="94">
        <v>0</v>
      </c>
    </row>
    <row r="77" spans="2:5" ht="13.5" thickBot="1">
      <c r="B77" s="126" t="s">
        <v>8</v>
      </c>
      <c r="C77" s="18" t="s">
        <v>226</v>
      </c>
      <c r="D77" s="97">
        <v>0</v>
      </c>
      <c r="E77" s="98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131.xml><?xml version="1.0" encoding="utf-8"?>
<worksheet xmlns="http://schemas.openxmlformats.org/spreadsheetml/2006/main" xmlns:r="http://schemas.openxmlformats.org/officeDocument/2006/relationships">
  <sheetPr codeName="Arkusz131"/>
  <dimension ref="A1:L81"/>
  <sheetViews>
    <sheetView zoomScale="80" zoomScaleNormal="80" workbookViewId="0">
      <selection activeCell="K2" sqref="K2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99" customWidth="1"/>
    <col min="6" max="6" width="7.42578125" customWidth="1"/>
    <col min="7" max="7" width="17.28515625" customWidth="1"/>
    <col min="8" max="8" width="19" customWidth="1"/>
    <col min="9" max="9" width="13.28515625" customWidth="1"/>
    <col min="10" max="10" width="13.5703125" customWidth="1"/>
  </cols>
  <sheetData>
    <row r="1" spans="2:12">
      <c r="B1" s="1"/>
      <c r="C1" s="1"/>
      <c r="D1" s="2"/>
      <c r="E1" s="2"/>
    </row>
    <row r="2" spans="2:12" ht="15.75">
      <c r="B2" s="333" t="s">
        <v>0</v>
      </c>
      <c r="C2" s="333"/>
      <c r="D2" s="333"/>
      <c r="E2" s="333"/>
      <c r="H2" s="188"/>
      <c r="I2" s="188"/>
      <c r="J2" s="190"/>
      <c r="L2" s="78"/>
    </row>
    <row r="3" spans="2:12" ht="15.75">
      <c r="B3" s="333" t="s">
        <v>263</v>
      </c>
      <c r="C3" s="333"/>
      <c r="D3" s="333"/>
      <c r="E3" s="333"/>
      <c r="H3" s="188"/>
      <c r="I3" s="188"/>
      <c r="J3" s="190"/>
    </row>
    <row r="4" spans="2:12" ht="15">
      <c r="B4" s="165"/>
      <c r="C4" s="165"/>
      <c r="D4" s="165"/>
      <c r="E4" s="165"/>
      <c r="H4" s="187"/>
      <c r="I4" s="187"/>
      <c r="J4" s="190"/>
    </row>
    <row r="5" spans="2:12" ht="21" customHeight="1">
      <c r="B5" s="334" t="s">
        <v>1</v>
      </c>
      <c r="C5" s="334"/>
      <c r="D5" s="334"/>
      <c r="E5" s="334"/>
    </row>
    <row r="6" spans="2:12" ht="14.25">
      <c r="B6" s="335" t="s">
        <v>134</v>
      </c>
      <c r="C6" s="335"/>
      <c r="D6" s="335"/>
      <c r="E6" s="335"/>
    </row>
    <row r="7" spans="2:12" ht="14.25">
      <c r="B7" s="163"/>
      <c r="C7" s="163"/>
      <c r="D7" s="163"/>
      <c r="E7" s="163"/>
    </row>
    <row r="8" spans="2:12" ht="13.5">
      <c r="B8" s="337" t="s">
        <v>18</v>
      </c>
      <c r="C8" s="339"/>
      <c r="D8" s="339"/>
      <c r="E8" s="339"/>
    </row>
    <row r="9" spans="2:12" ht="16.5" thickBot="1">
      <c r="B9" s="336" t="s">
        <v>209</v>
      </c>
      <c r="C9" s="336"/>
      <c r="D9" s="336"/>
      <c r="E9" s="336"/>
    </row>
    <row r="10" spans="2:12" ht="13.5" thickBot="1">
      <c r="B10" s="164"/>
      <c r="C10" s="87" t="s">
        <v>2</v>
      </c>
      <c r="D10" s="75" t="s">
        <v>246</v>
      </c>
      <c r="E10" s="30" t="s">
        <v>262</v>
      </c>
    </row>
    <row r="11" spans="2:12">
      <c r="B11" s="110" t="s">
        <v>3</v>
      </c>
      <c r="C11" s="151" t="s">
        <v>215</v>
      </c>
      <c r="D11" s="74">
        <v>1237959.07</v>
      </c>
      <c r="E11" s="9">
        <f>E12</f>
        <v>841565.48</v>
      </c>
    </row>
    <row r="12" spans="2:12">
      <c r="B12" s="129" t="s">
        <v>4</v>
      </c>
      <c r="C12" s="6" t="s">
        <v>5</v>
      </c>
      <c r="D12" s="89">
        <v>1237959.07</v>
      </c>
      <c r="E12" s="100">
        <v>841565.48</v>
      </c>
    </row>
    <row r="13" spans="2:12">
      <c r="B13" s="129" t="s">
        <v>6</v>
      </c>
      <c r="C13" s="72" t="s">
        <v>7</v>
      </c>
      <c r="D13" s="89"/>
      <c r="E13" s="100"/>
    </row>
    <row r="14" spans="2:12">
      <c r="B14" s="129" t="s">
        <v>8</v>
      </c>
      <c r="C14" s="72" t="s">
        <v>10</v>
      </c>
      <c r="D14" s="89"/>
      <c r="E14" s="100"/>
      <c r="G14" s="71"/>
    </row>
    <row r="15" spans="2:12">
      <c r="B15" s="129" t="s">
        <v>212</v>
      </c>
      <c r="C15" s="72" t="s">
        <v>11</v>
      </c>
      <c r="D15" s="89"/>
      <c r="E15" s="100"/>
    </row>
    <row r="16" spans="2:12">
      <c r="B16" s="130" t="s">
        <v>213</v>
      </c>
      <c r="C16" s="111" t="s">
        <v>12</v>
      </c>
      <c r="D16" s="90"/>
      <c r="E16" s="101"/>
    </row>
    <row r="17" spans="2:10">
      <c r="B17" s="10" t="s">
        <v>13</v>
      </c>
      <c r="C17" s="12" t="s">
        <v>65</v>
      </c>
      <c r="D17" s="152"/>
      <c r="E17" s="113"/>
    </row>
    <row r="18" spans="2:10">
      <c r="B18" s="129" t="s">
        <v>4</v>
      </c>
      <c r="C18" s="6" t="s">
        <v>11</v>
      </c>
      <c r="D18" s="89"/>
      <c r="E18" s="101"/>
    </row>
    <row r="19" spans="2:10" ht="13.5" customHeight="1">
      <c r="B19" s="129" t="s">
        <v>6</v>
      </c>
      <c r="C19" s="72" t="s">
        <v>214</v>
      </c>
      <c r="D19" s="89"/>
      <c r="E19" s="100"/>
    </row>
    <row r="20" spans="2:10" ht="13.5" thickBot="1">
      <c r="B20" s="131" t="s">
        <v>8</v>
      </c>
      <c r="C20" s="73" t="s">
        <v>14</v>
      </c>
      <c r="D20" s="91"/>
      <c r="E20" s="102"/>
    </row>
    <row r="21" spans="2:10" ht="13.5" thickBot="1">
      <c r="B21" s="343" t="s">
        <v>216</v>
      </c>
      <c r="C21" s="344"/>
      <c r="D21" s="92">
        <f>D11</f>
        <v>1237959.07</v>
      </c>
      <c r="E21" s="173">
        <f>E11</f>
        <v>841565.48</v>
      </c>
      <c r="F21" s="88"/>
      <c r="G21" s="88"/>
      <c r="H21" s="197"/>
      <c r="J21" s="71"/>
    </row>
    <row r="22" spans="2:10">
      <c r="B22" s="3"/>
      <c r="C22" s="7"/>
      <c r="D22" s="8"/>
      <c r="E22" s="8"/>
      <c r="G22" s="78"/>
    </row>
    <row r="23" spans="2:10" ht="13.5">
      <c r="B23" s="337" t="s">
        <v>210</v>
      </c>
      <c r="C23" s="345"/>
      <c r="D23" s="345"/>
      <c r="E23" s="345"/>
      <c r="G23" s="78"/>
    </row>
    <row r="24" spans="2:10" ht="15.75" customHeight="1" thickBot="1">
      <c r="B24" s="336" t="s">
        <v>211</v>
      </c>
      <c r="C24" s="346"/>
      <c r="D24" s="346"/>
      <c r="E24" s="346"/>
    </row>
    <row r="25" spans="2:10" ht="13.5" thickBot="1">
      <c r="B25" s="164"/>
      <c r="C25" s="5" t="s">
        <v>2</v>
      </c>
      <c r="D25" s="75" t="s">
        <v>264</v>
      </c>
      <c r="E25" s="30" t="s">
        <v>262</v>
      </c>
    </row>
    <row r="26" spans="2:10">
      <c r="B26" s="116" t="s">
        <v>15</v>
      </c>
      <c r="C26" s="117" t="s">
        <v>16</v>
      </c>
      <c r="D26" s="263">
        <v>2735963.11</v>
      </c>
      <c r="E26" s="118">
        <f>D21</f>
        <v>1237959.07</v>
      </c>
      <c r="G26" s="83"/>
    </row>
    <row r="27" spans="2:10">
      <c r="B27" s="10" t="s">
        <v>17</v>
      </c>
      <c r="C27" s="11" t="s">
        <v>217</v>
      </c>
      <c r="D27" s="264">
        <v>-1106607.07</v>
      </c>
      <c r="E27" s="172">
        <f>E28-E32</f>
        <v>-422301.73000000004</v>
      </c>
      <c r="F27" s="78"/>
      <c r="G27" s="83"/>
      <c r="H27" s="78"/>
      <c r="I27" s="78"/>
      <c r="J27" s="83"/>
    </row>
    <row r="28" spans="2:10">
      <c r="B28" s="10" t="s">
        <v>18</v>
      </c>
      <c r="C28" s="11" t="s">
        <v>19</v>
      </c>
      <c r="D28" s="264">
        <v>308249.42</v>
      </c>
      <c r="E28" s="80">
        <f>SUM(E29:E31)</f>
        <v>195123.82</v>
      </c>
      <c r="F28" s="78"/>
      <c r="G28" s="78"/>
      <c r="H28" s="78"/>
      <c r="I28" s="78"/>
      <c r="J28" s="83"/>
    </row>
    <row r="29" spans="2:10">
      <c r="B29" s="127" t="s">
        <v>4</v>
      </c>
      <c r="C29" s="6" t="s">
        <v>20</v>
      </c>
      <c r="D29" s="265"/>
      <c r="E29" s="103"/>
      <c r="F29" s="78"/>
      <c r="G29" s="78"/>
      <c r="H29" s="78"/>
      <c r="I29" s="78"/>
      <c r="J29" s="83"/>
    </row>
    <row r="30" spans="2:10">
      <c r="B30" s="127" t="s">
        <v>6</v>
      </c>
      <c r="C30" s="6" t="s">
        <v>21</v>
      </c>
      <c r="D30" s="265"/>
      <c r="E30" s="103"/>
      <c r="F30" s="78"/>
      <c r="G30" s="78"/>
      <c r="H30" s="78"/>
      <c r="I30" s="78"/>
      <c r="J30" s="83"/>
    </row>
    <row r="31" spans="2:10">
      <c r="B31" s="127" t="s">
        <v>8</v>
      </c>
      <c r="C31" s="6" t="s">
        <v>22</v>
      </c>
      <c r="D31" s="265">
        <v>308249.42</v>
      </c>
      <c r="E31" s="103">
        <v>195123.82</v>
      </c>
      <c r="F31" s="78"/>
      <c r="G31" s="78"/>
      <c r="H31" s="78"/>
      <c r="I31" s="78"/>
      <c r="J31" s="83"/>
    </row>
    <row r="32" spans="2:10">
      <c r="B32" s="112" t="s">
        <v>23</v>
      </c>
      <c r="C32" s="12" t="s">
        <v>24</v>
      </c>
      <c r="D32" s="264">
        <v>1414856.49</v>
      </c>
      <c r="E32" s="80">
        <f>SUM(E33:E39)</f>
        <v>617425.55000000005</v>
      </c>
      <c r="F32" s="78"/>
      <c r="G32" s="83"/>
      <c r="H32" s="78"/>
      <c r="I32" s="78"/>
      <c r="J32" s="83"/>
    </row>
    <row r="33" spans="2:10">
      <c r="B33" s="127" t="s">
        <v>4</v>
      </c>
      <c r="C33" s="6" t="s">
        <v>25</v>
      </c>
      <c r="D33" s="265">
        <v>1025091.76</v>
      </c>
      <c r="E33" s="103">
        <v>610485.64</v>
      </c>
      <c r="F33" s="78"/>
      <c r="G33" s="78"/>
      <c r="H33" s="78"/>
      <c r="I33" s="78"/>
      <c r="J33" s="83"/>
    </row>
    <row r="34" spans="2:10">
      <c r="B34" s="127" t="s">
        <v>6</v>
      </c>
      <c r="C34" s="6" t="s">
        <v>26</v>
      </c>
      <c r="D34" s="265"/>
      <c r="E34" s="103"/>
      <c r="F34" s="78"/>
      <c r="G34" s="78"/>
      <c r="H34" s="78"/>
      <c r="I34" s="78"/>
      <c r="J34" s="83"/>
    </row>
    <row r="35" spans="2:10">
      <c r="B35" s="127" t="s">
        <v>8</v>
      </c>
      <c r="C35" s="6" t="s">
        <v>27</v>
      </c>
      <c r="D35" s="265">
        <v>980.74</v>
      </c>
      <c r="E35" s="103">
        <v>111.88</v>
      </c>
      <c r="F35" s="78"/>
      <c r="G35" s="78"/>
      <c r="H35" s="78"/>
      <c r="I35" s="78"/>
      <c r="J35" s="83"/>
    </row>
    <row r="36" spans="2:10">
      <c r="B36" s="127" t="s">
        <v>9</v>
      </c>
      <c r="C36" s="6" t="s">
        <v>28</v>
      </c>
      <c r="D36" s="265"/>
      <c r="E36" s="103"/>
      <c r="F36" s="78"/>
      <c r="G36" s="78"/>
      <c r="H36" s="78"/>
      <c r="I36" s="78"/>
      <c r="J36" s="83"/>
    </row>
    <row r="37" spans="2:10" ht="25.5">
      <c r="B37" s="127" t="s">
        <v>29</v>
      </c>
      <c r="C37" s="6" t="s">
        <v>30</v>
      </c>
      <c r="D37" s="265">
        <v>15449.21</v>
      </c>
      <c r="E37" s="103">
        <v>6828.03</v>
      </c>
      <c r="F37" s="78"/>
      <c r="G37" s="78"/>
      <c r="H37" s="78"/>
      <c r="I37" s="78"/>
      <c r="J37" s="83"/>
    </row>
    <row r="38" spans="2:10">
      <c r="B38" s="127" t="s">
        <v>31</v>
      </c>
      <c r="C38" s="6" t="s">
        <v>32</v>
      </c>
      <c r="D38" s="265"/>
      <c r="E38" s="103"/>
      <c r="F38" s="78"/>
      <c r="G38" s="78"/>
      <c r="H38" s="78"/>
      <c r="I38" s="78"/>
      <c r="J38" s="83"/>
    </row>
    <row r="39" spans="2:10">
      <c r="B39" s="128" t="s">
        <v>33</v>
      </c>
      <c r="C39" s="13" t="s">
        <v>34</v>
      </c>
      <c r="D39" s="266">
        <v>373334.78</v>
      </c>
      <c r="E39" s="174"/>
      <c r="F39" s="78"/>
      <c r="G39" s="78"/>
      <c r="H39" s="78"/>
      <c r="I39" s="78"/>
      <c r="J39" s="83"/>
    </row>
    <row r="40" spans="2:10" ht="13.5" thickBot="1">
      <c r="B40" s="119" t="s">
        <v>35</v>
      </c>
      <c r="C40" s="120" t="s">
        <v>36</v>
      </c>
      <c r="D40" s="267">
        <v>-142121.53</v>
      </c>
      <c r="E40" s="121">
        <v>25908.14</v>
      </c>
      <c r="G40" s="83"/>
    </row>
    <row r="41" spans="2:10" ht="13.5" thickBot="1">
      <c r="B41" s="122" t="s">
        <v>37</v>
      </c>
      <c r="C41" s="123" t="s">
        <v>38</v>
      </c>
      <c r="D41" s="268">
        <v>1487234.5099999998</v>
      </c>
      <c r="E41" s="173">
        <f>E26+E27+E40</f>
        <v>841565.4800000001</v>
      </c>
      <c r="F41" s="88"/>
      <c r="G41" s="83"/>
    </row>
    <row r="42" spans="2:10">
      <c r="B42" s="114"/>
      <c r="C42" s="114"/>
      <c r="D42" s="115"/>
      <c r="E42" s="115"/>
      <c r="F42" s="88"/>
      <c r="G42" s="71"/>
    </row>
    <row r="43" spans="2:10" ht="13.5">
      <c r="B43" s="338" t="s">
        <v>60</v>
      </c>
      <c r="C43" s="339"/>
      <c r="D43" s="339"/>
      <c r="E43" s="339"/>
      <c r="G43" s="78"/>
    </row>
    <row r="44" spans="2:10" ht="18" customHeight="1" thickBot="1">
      <c r="B44" s="336" t="s">
        <v>244</v>
      </c>
      <c r="C44" s="340"/>
      <c r="D44" s="340"/>
      <c r="E44" s="340"/>
      <c r="G44" s="78"/>
    </row>
    <row r="45" spans="2:10" ht="13.5" thickBot="1">
      <c r="B45" s="164"/>
      <c r="C45" s="31" t="s">
        <v>39</v>
      </c>
      <c r="D45" s="75" t="s">
        <v>264</v>
      </c>
      <c r="E45" s="30" t="s">
        <v>262</v>
      </c>
      <c r="G45" s="78"/>
    </row>
    <row r="46" spans="2:10">
      <c r="B46" s="14" t="s">
        <v>18</v>
      </c>
      <c r="C46" s="32" t="s">
        <v>218</v>
      </c>
      <c r="D46" s="124"/>
      <c r="E46" s="29"/>
      <c r="G46" s="78"/>
    </row>
    <row r="47" spans="2:10">
      <c r="B47" s="125" t="s">
        <v>4</v>
      </c>
      <c r="C47" s="16" t="s">
        <v>40</v>
      </c>
      <c r="D47" s="269">
        <v>14935.111699999999</v>
      </c>
      <c r="E47" s="82">
        <v>6334.5396000000001</v>
      </c>
      <c r="G47" s="78"/>
    </row>
    <row r="48" spans="2:10">
      <c r="B48" s="146" t="s">
        <v>6</v>
      </c>
      <c r="C48" s="23" t="s">
        <v>41</v>
      </c>
      <c r="D48" s="270">
        <v>8389.6571000000004</v>
      </c>
      <c r="E48" s="175">
        <v>4219.8540000000003</v>
      </c>
      <c r="G48" s="78"/>
    </row>
    <row r="49" spans="2:7">
      <c r="B49" s="143" t="s">
        <v>23</v>
      </c>
      <c r="C49" s="147" t="s">
        <v>219</v>
      </c>
      <c r="D49" s="271"/>
      <c r="E49" s="148"/>
    </row>
    <row r="50" spans="2:7">
      <c r="B50" s="125" t="s">
        <v>4</v>
      </c>
      <c r="C50" s="16" t="s">
        <v>40</v>
      </c>
      <c r="D50" s="269">
        <v>183.19</v>
      </c>
      <c r="E50" s="84">
        <v>195.43</v>
      </c>
      <c r="G50" s="226"/>
    </row>
    <row r="51" spans="2:7">
      <c r="B51" s="125" t="s">
        <v>6</v>
      </c>
      <c r="C51" s="16" t="s">
        <v>220</v>
      </c>
      <c r="D51" s="272">
        <v>154.55000000000001</v>
      </c>
      <c r="E51" s="84">
        <v>193.78</v>
      </c>
      <c r="G51" s="226"/>
    </row>
    <row r="52" spans="2:7">
      <c r="B52" s="125" t="s">
        <v>8</v>
      </c>
      <c r="C52" s="16" t="s">
        <v>221</v>
      </c>
      <c r="D52" s="272">
        <v>183.19</v>
      </c>
      <c r="E52" s="84">
        <v>204.88</v>
      </c>
    </row>
    <row r="53" spans="2:7" ht="14.25" customHeight="1" thickBot="1">
      <c r="B53" s="126" t="s">
        <v>9</v>
      </c>
      <c r="C53" s="18" t="s">
        <v>41</v>
      </c>
      <c r="D53" s="273">
        <v>177.27</v>
      </c>
      <c r="E53" s="176">
        <v>199.43</v>
      </c>
    </row>
    <row r="54" spans="2:7">
      <c r="B54" s="132"/>
      <c r="C54" s="133"/>
      <c r="D54" s="134"/>
      <c r="E54" s="134"/>
    </row>
    <row r="55" spans="2:7" ht="13.5">
      <c r="B55" s="338" t="s">
        <v>62</v>
      </c>
      <c r="C55" s="339"/>
      <c r="D55" s="339"/>
      <c r="E55" s="339"/>
    </row>
    <row r="56" spans="2:7" ht="14.25" thickBot="1">
      <c r="B56" s="336" t="s">
        <v>222</v>
      </c>
      <c r="C56" s="340"/>
      <c r="D56" s="340"/>
      <c r="E56" s="340"/>
    </row>
    <row r="57" spans="2:7" ht="23.25" thickBot="1">
      <c r="B57" s="331" t="s">
        <v>42</v>
      </c>
      <c r="C57" s="332"/>
      <c r="D57" s="19" t="s">
        <v>245</v>
      </c>
      <c r="E57" s="20" t="s">
        <v>223</v>
      </c>
    </row>
    <row r="58" spans="2:7">
      <c r="B58" s="21" t="s">
        <v>18</v>
      </c>
      <c r="C58" s="149" t="s">
        <v>43</v>
      </c>
      <c r="D58" s="150">
        <f>D64</f>
        <v>841565.48</v>
      </c>
      <c r="E58" s="33">
        <f>D58/E21</f>
        <v>1</v>
      </c>
    </row>
    <row r="59" spans="2:7" ht="25.5">
      <c r="B59" s="146" t="s">
        <v>4</v>
      </c>
      <c r="C59" s="23" t="s">
        <v>44</v>
      </c>
      <c r="D59" s="95">
        <v>0</v>
      </c>
      <c r="E59" s="96">
        <v>0</v>
      </c>
    </row>
    <row r="60" spans="2:7" ht="25.5">
      <c r="B60" s="125" t="s">
        <v>6</v>
      </c>
      <c r="C60" s="16" t="s">
        <v>45</v>
      </c>
      <c r="D60" s="93">
        <v>0</v>
      </c>
      <c r="E60" s="94">
        <v>0</v>
      </c>
    </row>
    <row r="61" spans="2:7" ht="12.75" customHeight="1">
      <c r="B61" s="125" t="s">
        <v>8</v>
      </c>
      <c r="C61" s="16" t="s">
        <v>46</v>
      </c>
      <c r="D61" s="93">
        <v>0</v>
      </c>
      <c r="E61" s="94">
        <v>0</v>
      </c>
    </row>
    <row r="62" spans="2:7">
      <c r="B62" s="125" t="s">
        <v>9</v>
      </c>
      <c r="C62" s="16" t="s">
        <v>47</v>
      </c>
      <c r="D62" s="93">
        <v>0</v>
      </c>
      <c r="E62" s="94">
        <v>0</v>
      </c>
    </row>
    <row r="63" spans="2:7">
      <c r="B63" s="125" t="s">
        <v>29</v>
      </c>
      <c r="C63" s="16" t="s">
        <v>48</v>
      </c>
      <c r="D63" s="93">
        <v>0</v>
      </c>
      <c r="E63" s="94">
        <v>0</v>
      </c>
    </row>
    <row r="64" spans="2:7">
      <c r="B64" s="146" t="s">
        <v>31</v>
      </c>
      <c r="C64" s="23" t="s">
        <v>49</v>
      </c>
      <c r="D64" s="95">
        <f>E21</f>
        <v>841565.48</v>
      </c>
      <c r="E64" s="96">
        <f>E58</f>
        <v>1</v>
      </c>
    </row>
    <row r="65" spans="2:5">
      <c r="B65" s="146" t="s">
        <v>33</v>
      </c>
      <c r="C65" s="23" t="s">
        <v>224</v>
      </c>
      <c r="D65" s="95">
        <v>0</v>
      </c>
      <c r="E65" s="96">
        <v>0</v>
      </c>
    </row>
    <row r="66" spans="2:5">
      <c r="B66" s="146" t="s">
        <v>50</v>
      </c>
      <c r="C66" s="23" t="s">
        <v>51</v>
      </c>
      <c r="D66" s="95">
        <v>0</v>
      </c>
      <c r="E66" s="96">
        <v>0</v>
      </c>
    </row>
    <row r="67" spans="2:5">
      <c r="B67" s="125" t="s">
        <v>52</v>
      </c>
      <c r="C67" s="16" t="s">
        <v>53</v>
      </c>
      <c r="D67" s="93">
        <v>0</v>
      </c>
      <c r="E67" s="94">
        <v>0</v>
      </c>
    </row>
    <row r="68" spans="2:5">
      <c r="B68" s="125" t="s">
        <v>54</v>
      </c>
      <c r="C68" s="16" t="s">
        <v>55</v>
      </c>
      <c r="D68" s="93">
        <v>0</v>
      </c>
      <c r="E68" s="94">
        <v>0</v>
      </c>
    </row>
    <row r="69" spans="2:5">
      <c r="B69" s="125" t="s">
        <v>56</v>
      </c>
      <c r="C69" s="16" t="s">
        <v>57</v>
      </c>
      <c r="D69" s="93">
        <v>0</v>
      </c>
      <c r="E69" s="94">
        <v>0</v>
      </c>
    </row>
    <row r="70" spans="2:5">
      <c r="B70" s="153" t="s">
        <v>58</v>
      </c>
      <c r="C70" s="136" t="s">
        <v>59</v>
      </c>
      <c r="D70" s="137">
        <v>0</v>
      </c>
      <c r="E70" s="138">
        <v>0</v>
      </c>
    </row>
    <row r="71" spans="2:5">
      <c r="B71" s="154" t="s">
        <v>23</v>
      </c>
      <c r="C71" s="144" t="s">
        <v>61</v>
      </c>
      <c r="D71" s="145">
        <v>0</v>
      </c>
      <c r="E71" s="70">
        <v>0</v>
      </c>
    </row>
    <row r="72" spans="2:5">
      <c r="B72" s="155" t="s">
        <v>60</v>
      </c>
      <c r="C72" s="140" t="s">
        <v>63</v>
      </c>
      <c r="D72" s="141">
        <f>E14</f>
        <v>0</v>
      </c>
      <c r="E72" s="142">
        <v>0</v>
      </c>
    </row>
    <row r="73" spans="2:5">
      <c r="B73" s="156" t="s">
        <v>62</v>
      </c>
      <c r="C73" s="25" t="s">
        <v>65</v>
      </c>
      <c r="D73" s="26">
        <v>0</v>
      </c>
      <c r="E73" s="27">
        <v>0</v>
      </c>
    </row>
    <row r="74" spans="2:5">
      <c r="B74" s="154" t="s">
        <v>64</v>
      </c>
      <c r="C74" s="144" t="s">
        <v>66</v>
      </c>
      <c r="D74" s="145">
        <f>D58</f>
        <v>841565.48</v>
      </c>
      <c r="E74" s="70">
        <f>E58+E72-E73</f>
        <v>1</v>
      </c>
    </row>
    <row r="75" spans="2:5">
      <c r="B75" s="125" t="s">
        <v>4</v>
      </c>
      <c r="C75" s="16" t="s">
        <v>67</v>
      </c>
      <c r="D75" s="93">
        <f>D74</f>
        <v>841565.48</v>
      </c>
      <c r="E75" s="94">
        <f>E74</f>
        <v>1</v>
      </c>
    </row>
    <row r="76" spans="2:5">
      <c r="B76" s="125" t="s">
        <v>6</v>
      </c>
      <c r="C76" s="16" t="s">
        <v>225</v>
      </c>
      <c r="D76" s="93">
        <v>0</v>
      </c>
      <c r="E76" s="94">
        <v>0</v>
      </c>
    </row>
    <row r="77" spans="2:5" ht="13.5" thickBot="1">
      <c r="B77" s="126" t="s">
        <v>8</v>
      </c>
      <c r="C77" s="18" t="s">
        <v>226</v>
      </c>
      <c r="D77" s="97">
        <v>0</v>
      </c>
      <c r="E77" s="98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132.xml><?xml version="1.0" encoding="utf-8"?>
<worksheet xmlns="http://schemas.openxmlformats.org/spreadsheetml/2006/main" xmlns:r="http://schemas.openxmlformats.org/officeDocument/2006/relationships">
  <sheetPr codeName="Arkusz132"/>
  <dimension ref="A1:L81"/>
  <sheetViews>
    <sheetView zoomScale="80" zoomScaleNormal="80" workbookViewId="0">
      <selection activeCell="K2" sqref="K2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99" customWidth="1"/>
    <col min="6" max="6" width="7.42578125" customWidth="1"/>
    <col min="7" max="7" width="17.28515625" customWidth="1"/>
    <col min="8" max="8" width="19" customWidth="1"/>
    <col min="9" max="9" width="13.28515625" customWidth="1"/>
    <col min="10" max="10" width="13.5703125" customWidth="1"/>
  </cols>
  <sheetData>
    <row r="1" spans="2:12">
      <c r="B1" s="1"/>
      <c r="C1" s="1"/>
      <c r="D1" s="2"/>
      <c r="E1" s="2"/>
    </row>
    <row r="2" spans="2:12" ht="15.75">
      <c r="B2" s="333" t="s">
        <v>0</v>
      </c>
      <c r="C2" s="333"/>
      <c r="D2" s="333"/>
      <c r="E2" s="333"/>
      <c r="H2" s="188"/>
      <c r="I2" s="188"/>
      <c r="J2" s="190"/>
      <c r="L2" s="78"/>
    </row>
    <row r="3" spans="2:12" ht="15.75">
      <c r="B3" s="333" t="s">
        <v>263</v>
      </c>
      <c r="C3" s="333"/>
      <c r="D3" s="333"/>
      <c r="E3" s="333"/>
      <c r="H3" s="188"/>
      <c r="I3" s="188"/>
      <c r="J3" s="190"/>
    </row>
    <row r="4" spans="2:12" ht="15">
      <c r="B4" s="171"/>
      <c r="C4" s="171"/>
      <c r="D4" s="171"/>
      <c r="E4" s="171"/>
      <c r="H4" s="187"/>
      <c r="I4" s="187"/>
      <c r="J4" s="190"/>
    </row>
    <row r="5" spans="2:12" ht="14.25">
      <c r="B5" s="334" t="s">
        <v>1</v>
      </c>
      <c r="C5" s="334"/>
      <c r="D5" s="334"/>
      <c r="E5" s="334"/>
    </row>
    <row r="6" spans="2:12" ht="14.25">
      <c r="B6" s="335" t="s">
        <v>241</v>
      </c>
      <c r="C6" s="335"/>
      <c r="D6" s="335"/>
      <c r="E6" s="335"/>
    </row>
    <row r="7" spans="2:12" ht="14.25">
      <c r="B7" s="182"/>
      <c r="C7" s="182"/>
      <c r="D7" s="182"/>
      <c r="E7" s="182"/>
    </row>
    <row r="8" spans="2:12" ht="13.5">
      <c r="B8" s="337" t="s">
        <v>18</v>
      </c>
      <c r="C8" s="339"/>
      <c r="D8" s="339"/>
      <c r="E8" s="339"/>
    </row>
    <row r="9" spans="2:12" ht="16.5" thickBot="1">
      <c r="B9" s="336" t="s">
        <v>209</v>
      </c>
      <c r="C9" s="336"/>
      <c r="D9" s="336"/>
      <c r="E9" s="336"/>
    </row>
    <row r="10" spans="2:12" ht="13.5" thickBot="1">
      <c r="B10" s="183"/>
      <c r="C10" s="87" t="s">
        <v>2</v>
      </c>
      <c r="D10" s="75" t="s">
        <v>246</v>
      </c>
      <c r="E10" s="30" t="s">
        <v>262</v>
      </c>
    </row>
    <row r="11" spans="2:12">
      <c r="B11" s="110" t="s">
        <v>3</v>
      </c>
      <c r="C11" s="151" t="s">
        <v>215</v>
      </c>
      <c r="D11" s="74">
        <v>49309.93</v>
      </c>
      <c r="E11" s="9">
        <f>E12</f>
        <v>35660.35</v>
      </c>
    </row>
    <row r="12" spans="2:12">
      <c r="B12" s="129" t="s">
        <v>4</v>
      </c>
      <c r="C12" s="6" t="s">
        <v>5</v>
      </c>
      <c r="D12" s="89">
        <v>49309.93</v>
      </c>
      <c r="E12" s="100">
        <v>35660.35</v>
      </c>
    </row>
    <row r="13" spans="2:12">
      <c r="B13" s="129" t="s">
        <v>6</v>
      </c>
      <c r="C13" s="72" t="s">
        <v>7</v>
      </c>
      <c r="D13" s="89"/>
      <c r="E13" s="100"/>
    </row>
    <row r="14" spans="2:12">
      <c r="B14" s="129" t="s">
        <v>8</v>
      </c>
      <c r="C14" s="72" t="s">
        <v>10</v>
      </c>
      <c r="D14" s="89"/>
      <c r="E14" s="100"/>
      <c r="G14" s="71"/>
    </row>
    <row r="15" spans="2:12">
      <c r="B15" s="129" t="s">
        <v>212</v>
      </c>
      <c r="C15" s="72" t="s">
        <v>11</v>
      </c>
      <c r="D15" s="89"/>
      <c r="E15" s="100"/>
    </row>
    <row r="16" spans="2:12">
      <c r="B16" s="130" t="s">
        <v>213</v>
      </c>
      <c r="C16" s="111" t="s">
        <v>12</v>
      </c>
      <c r="D16" s="90"/>
      <c r="E16" s="101"/>
    </row>
    <row r="17" spans="2:10">
      <c r="B17" s="10" t="s">
        <v>13</v>
      </c>
      <c r="C17" s="12" t="s">
        <v>65</v>
      </c>
      <c r="D17" s="152"/>
      <c r="E17" s="113"/>
    </row>
    <row r="18" spans="2:10">
      <c r="B18" s="129" t="s">
        <v>4</v>
      </c>
      <c r="C18" s="6" t="s">
        <v>11</v>
      </c>
      <c r="D18" s="89"/>
      <c r="E18" s="101"/>
    </row>
    <row r="19" spans="2:10" ht="13.5" customHeight="1">
      <c r="B19" s="129" t="s">
        <v>6</v>
      </c>
      <c r="C19" s="72" t="s">
        <v>214</v>
      </c>
      <c r="D19" s="89"/>
      <c r="E19" s="100"/>
    </row>
    <row r="20" spans="2:10" ht="13.5" thickBot="1">
      <c r="B20" s="131" t="s">
        <v>8</v>
      </c>
      <c r="C20" s="73" t="s">
        <v>14</v>
      </c>
      <c r="D20" s="91"/>
      <c r="E20" s="102"/>
    </row>
    <row r="21" spans="2:10" ht="13.5" thickBot="1">
      <c r="B21" s="343" t="s">
        <v>216</v>
      </c>
      <c r="C21" s="344"/>
      <c r="D21" s="92">
        <f>D11</f>
        <v>49309.93</v>
      </c>
      <c r="E21" s="173">
        <f>E11</f>
        <v>35660.35</v>
      </c>
      <c r="F21" s="88"/>
      <c r="G21" s="88"/>
      <c r="H21" s="197"/>
      <c r="J21" s="71"/>
    </row>
    <row r="22" spans="2:10">
      <c r="B22" s="3"/>
      <c r="C22" s="7"/>
      <c r="D22" s="8"/>
      <c r="E22" s="8"/>
      <c r="G22" s="78"/>
    </row>
    <row r="23" spans="2:10" ht="13.5">
      <c r="B23" s="337" t="s">
        <v>210</v>
      </c>
      <c r="C23" s="345"/>
      <c r="D23" s="345"/>
      <c r="E23" s="345"/>
      <c r="G23" s="78"/>
    </row>
    <row r="24" spans="2:10" ht="15.75" customHeight="1" thickBot="1">
      <c r="B24" s="336" t="s">
        <v>211</v>
      </c>
      <c r="C24" s="346"/>
      <c r="D24" s="346"/>
      <c r="E24" s="346"/>
    </row>
    <row r="25" spans="2:10" ht="13.5" thickBot="1">
      <c r="B25" s="183"/>
      <c r="C25" s="5" t="s">
        <v>2</v>
      </c>
      <c r="D25" s="75" t="s">
        <v>264</v>
      </c>
      <c r="E25" s="30" t="s">
        <v>262</v>
      </c>
    </row>
    <row r="26" spans="2:10">
      <c r="B26" s="116" t="s">
        <v>15</v>
      </c>
      <c r="C26" s="117" t="s">
        <v>16</v>
      </c>
      <c r="D26" s="263">
        <v>0</v>
      </c>
      <c r="E26" s="118">
        <f>D21</f>
        <v>49309.93</v>
      </c>
      <c r="G26" s="83"/>
    </row>
    <row r="27" spans="2:10">
      <c r="B27" s="10" t="s">
        <v>17</v>
      </c>
      <c r="C27" s="11" t="s">
        <v>217</v>
      </c>
      <c r="D27" s="264">
        <v>22030.400000000001</v>
      </c>
      <c r="E27" s="172">
        <f>E28-E32</f>
        <v>-15016.6</v>
      </c>
      <c r="F27" s="78"/>
      <c r="G27" s="83"/>
      <c r="H27" s="78"/>
      <c r="I27" s="78"/>
      <c r="J27" s="83"/>
    </row>
    <row r="28" spans="2:10">
      <c r="B28" s="10" t="s">
        <v>18</v>
      </c>
      <c r="C28" s="11" t="s">
        <v>19</v>
      </c>
      <c r="D28" s="264">
        <v>22030.400000000001</v>
      </c>
      <c r="E28" s="80">
        <f>SUM(E29:E31)</f>
        <v>0</v>
      </c>
      <c r="F28" s="78"/>
      <c r="G28" s="78"/>
      <c r="H28" s="78"/>
      <c r="I28" s="78"/>
      <c r="J28" s="83"/>
    </row>
    <row r="29" spans="2:10">
      <c r="B29" s="127" t="s">
        <v>4</v>
      </c>
      <c r="C29" s="6" t="s">
        <v>20</v>
      </c>
      <c r="D29" s="265">
        <v>22030.400000000001</v>
      </c>
      <c r="E29" s="103"/>
      <c r="F29" s="78"/>
      <c r="G29" s="78"/>
      <c r="H29" s="78"/>
      <c r="I29" s="78"/>
      <c r="J29" s="83"/>
    </row>
    <row r="30" spans="2:10">
      <c r="B30" s="127" t="s">
        <v>6</v>
      </c>
      <c r="C30" s="6" t="s">
        <v>21</v>
      </c>
      <c r="D30" s="265"/>
      <c r="E30" s="103"/>
      <c r="F30" s="78"/>
      <c r="G30" s="78"/>
      <c r="H30" s="78"/>
      <c r="I30" s="78"/>
      <c r="J30" s="83"/>
    </row>
    <row r="31" spans="2:10">
      <c r="B31" s="127" t="s">
        <v>8</v>
      </c>
      <c r="C31" s="6" t="s">
        <v>22</v>
      </c>
      <c r="D31" s="265"/>
      <c r="E31" s="103"/>
      <c r="F31" s="78"/>
      <c r="G31" s="78"/>
      <c r="H31" s="78"/>
      <c r="I31" s="78"/>
      <c r="J31" s="83"/>
    </row>
    <row r="32" spans="2:10">
      <c r="B32" s="112" t="s">
        <v>23</v>
      </c>
      <c r="C32" s="12" t="s">
        <v>24</v>
      </c>
      <c r="D32" s="264"/>
      <c r="E32" s="80">
        <f>SUM(E33:E39)</f>
        <v>15016.6</v>
      </c>
      <c r="F32" s="78"/>
      <c r="G32" s="83"/>
      <c r="H32" s="78"/>
      <c r="I32" s="78"/>
      <c r="J32" s="83"/>
    </row>
    <row r="33" spans="2:10">
      <c r="B33" s="127" t="s">
        <v>4</v>
      </c>
      <c r="C33" s="6" t="s">
        <v>25</v>
      </c>
      <c r="D33" s="265"/>
      <c r="E33" s="103">
        <v>14508.54</v>
      </c>
      <c r="F33" s="78"/>
      <c r="G33" s="78"/>
      <c r="H33" s="78"/>
      <c r="I33" s="78"/>
      <c r="J33" s="83"/>
    </row>
    <row r="34" spans="2:10">
      <c r="B34" s="127" t="s">
        <v>6</v>
      </c>
      <c r="C34" s="6" t="s">
        <v>26</v>
      </c>
      <c r="D34" s="265"/>
      <c r="E34" s="103"/>
      <c r="F34" s="78"/>
      <c r="G34" s="78"/>
      <c r="H34" s="78"/>
      <c r="I34" s="78"/>
      <c r="J34" s="83"/>
    </row>
    <row r="35" spans="2:10">
      <c r="B35" s="127" t="s">
        <v>8</v>
      </c>
      <c r="C35" s="6" t="s">
        <v>27</v>
      </c>
      <c r="D35" s="265"/>
      <c r="E35" s="103">
        <v>148.63999999999999</v>
      </c>
      <c r="F35" s="78"/>
      <c r="G35" s="78"/>
      <c r="H35" s="78"/>
      <c r="I35" s="78"/>
      <c r="J35" s="83"/>
    </row>
    <row r="36" spans="2:10">
      <c r="B36" s="127" t="s">
        <v>9</v>
      </c>
      <c r="C36" s="6" t="s">
        <v>28</v>
      </c>
      <c r="D36" s="265"/>
      <c r="E36" s="103"/>
      <c r="F36" s="78"/>
      <c r="G36" s="78"/>
      <c r="H36" s="78"/>
      <c r="I36" s="78"/>
      <c r="J36" s="83"/>
    </row>
    <row r="37" spans="2:10" ht="25.5">
      <c r="B37" s="127" t="s">
        <v>29</v>
      </c>
      <c r="C37" s="6" t="s">
        <v>30</v>
      </c>
      <c r="D37" s="265"/>
      <c r="E37" s="103">
        <v>359.42</v>
      </c>
      <c r="F37" s="78"/>
      <c r="G37" s="78"/>
      <c r="H37" s="78"/>
      <c r="I37" s="78"/>
      <c r="J37" s="83"/>
    </row>
    <row r="38" spans="2:10">
      <c r="B38" s="127" t="s">
        <v>31</v>
      </c>
      <c r="C38" s="6" t="s">
        <v>32</v>
      </c>
      <c r="D38" s="265"/>
      <c r="E38" s="103"/>
      <c r="F38" s="78"/>
      <c r="G38" s="78"/>
      <c r="H38" s="78"/>
      <c r="I38" s="78"/>
      <c r="J38" s="83"/>
    </row>
    <row r="39" spans="2:10">
      <c r="B39" s="128" t="s">
        <v>33</v>
      </c>
      <c r="C39" s="13" t="s">
        <v>34</v>
      </c>
      <c r="D39" s="266"/>
      <c r="E39" s="174"/>
      <c r="F39" s="78"/>
      <c r="G39" s="78"/>
      <c r="H39" s="78"/>
      <c r="I39" s="78"/>
      <c r="J39" s="83"/>
    </row>
    <row r="40" spans="2:10" ht="13.5" thickBot="1">
      <c r="B40" s="119" t="s">
        <v>35</v>
      </c>
      <c r="C40" s="120" t="s">
        <v>36</v>
      </c>
      <c r="D40" s="267">
        <v>-147.55000000000001</v>
      </c>
      <c r="E40" s="121">
        <v>1367.02</v>
      </c>
      <c r="G40" s="83"/>
    </row>
    <row r="41" spans="2:10" ht="13.5" thickBot="1">
      <c r="B41" s="122" t="s">
        <v>37</v>
      </c>
      <c r="C41" s="123" t="s">
        <v>38</v>
      </c>
      <c r="D41" s="268">
        <v>21882.850000000002</v>
      </c>
      <c r="E41" s="173">
        <f>E26+E27+E40</f>
        <v>35660.35</v>
      </c>
      <c r="F41" s="88"/>
      <c r="G41" s="83"/>
    </row>
    <row r="42" spans="2:10">
      <c r="B42" s="114"/>
      <c r="C42" s="114"/>
      <c r="D42" s="115"/>
      <c r="E42" s="115"/>
      <c r="F42" s="88"/>
      <c r="G42" s="71"/>
    </row>
    <row r="43" spans="2:10" ht="13.5">
      <c r="B43" s="338" t="s">
        <v>60</v>
      </c>
      <c r="C43" s="339"/>
      <c r="D43" s="339"/>
      <c r="E43" s="339"/>
      <c r="G43" s="78"/>
    </row>
    <row r="44" spans="2:10" ht="18" customHeight="1" thickBot="1">
      <c r="B44" s="336" t="s">
        <v>244</v>
      </c>
      <c r="C44" s="340"/>
      <c r="D44" s="340"/>
      <c r="E44" s="340"/>
      <c r="G44" s="78"/>
    </row>
    <row r="45" spans="2:10" ht="13.5" thickBot="1">
      <c r="B45" s="183"/>
      <c r="C45" s="31" t="s">
        <v>39</v>
      </c>
      <c r="D45" s="75" t="s">
        <v>264</v>
      </c>
      <c r="E45" s="30" t="s">
        <v>262</v>
      </c>
      <c r="G45" s="78"/>
    </row>
    <row r="46" spans="2:10">
      <c r="B46" s="14" t="s">
        <v>18</v>
      </c>
      <c r="C46" s="32" t="s">
        <v>218</v>
      </c>
      <c r="D46" s="124"/>
      <c r="E46" s="29"/>
      <c r="G46" s="78"/>
    </row>
    <row r="47" spans="2:10">
      <c r="B47" s="125" t="s">
        <v>4</v>
      </c>
      <c r="C47" s="16" t="s">
        <v>40</v>
      </c>
      <c r="D47" s="269"/>
      <c r="E47" s="82">
        <v>314.096</v>
      </c>
      <c r="G47" s="78"/>
    </row>
    <row r="48" spans="2:10">
      <c r="B48" s="146" t="s">
        <v>6</v>
      </c>
      <c r="C48" s="23" t="s">
        <v>41</v>
      </c>
      <c r="D48" s="270">
        <v>137.5934</v>
      </c>
      <c r="E48" s="175">
        <v>220.62950000000001</v>
      </c>
      <c r="G48" s="78"/>
    </row>
    <row r="49" spans="2:7">
      <c r="B49" s="143" t="s">
        <v>23</v>
      </c>
      <c r="C49" s="147" t="s">
        <v>219</v>
      </c>
      <c r="D49" s="271"/>
      <c r="E49" s="148"/>
    </row>
    <row r="50" spans="2:7">
      <c r="B50" s="125" t="s">
        <v>4</v>
      </c>
      <c r="C50" s="16" t="s">
        <v>40</v>
      </c>
      <c r="D50" s="269"/>
      <c r="E50" s="84">
        <v>156.99</v>
      </c>
      <c r="G50" s="226"/>
    </row>
    <row r="51" spans="2:7">
      <c r="B51" s="125" t="s">
        <v>6</v>
      </c>
      <c r="C51" s="16" t="s">
        <v>220</v>
      </c>
      <c r="D51" s="272">
        <v>157.87</v>
      </c>
      <c r="E51" s="84">
        <v>156.69</v>
      </c>
      <c r="G51" s="226"/>
    </row>
    <row r="52" spans="2:7">
      <c r="B52" s="125" t="s">
        <v>8</v>
      </c>
      <c r="C52" s="16" t="s">
        <v>221</v>
      </c>
      <c r="D52" s="272">
        <v>162.24</v>
      </c>
      <c r="E52" s="84">
        <v>162.61000000000001</v>
      </c>
    </row>
    <row r="53" spans="2:7" ht="13.5" thickBot="1">
      <c r="B53" s="126" t="s">
        <v>9</v>
      </c>
      <c r="C53" s="18" t="s">
        <v>41</v>
      </c>
      <c r="D53" s="273">
        <v>159.04</v>
      </c>
      <c r="E53" s="176">
        <v>161.63</v>
      </c>
    </row>
    <row r="54" spans="2:7">
      <c r="B54" s="132"/>
      <c r="C54" s="133"/>
      <c r="D54" s="134"/>
      <c r="E54" s="134"/>
    </row>
    <row r="55" spans="2:7" ht="13.5">
      <c r="B55" s="338" t="s">
        <v>62</v>
      </c>
      <c r="C55" s="339"/>
      <c r="D55" s="339"/>
      <c r="E55" s="339"/>
    </row>
    <row r="56" spans="2:7" ht="14.25" thickBot="1">
      <c r="B56" s="336" t="s">
        <v>222</v>
      </c>
      <c r="C56" s="340"/>
      <c r="D56" s="340"/>
      <c r="E56" s="340"/>
    </row>
    <row r="57" spans="2:7" ht="23.25" thickBot="1">
      <c r="B57" s="331" t="s">
        <v>42</v>
      </c>
      <c r="C57" s="332"/>
      <c r="D57" s="19" t="s">
        <v>245</v>
      </c>
      <c r="E57" s="20" t="s">
        <v>223</v>
      </c>
    </row>
    <row r="58" spans="2:7">
      <c r="B58" s="21" t="s">
        <v>18</v>
      </c>
      <c r="C58" s="149" t="s">
        <v>43</v>
      </c>
      <c r="D58" s="150">
        <f>D64</f>
        <v>35660.35</v>
      </c>
      <c r="E58" s="33">
        <f>D58/E21</f>
        <v>1</v>
      </c>
    </row>
    <row r="59" spans="2:7" ht="25.5">
      <c r="B59" s="146" t="s">
        <v>4</v>
      </c>
      <c r="C59" s="23" t="s">
        <v>44</v>
      </c>
      <c r="D59" s="95">
        <v>0</v>
      </c>
      <c r="E59" s="96">
        <v>0</v>
      </c>
    </row>
    <row r="60" spans="2:7" ht="25.5">
      <c r="B60" s="125" t="s">
        <v>6</v>
      </c>
      <c r="C60" s="16" t="s">
        <v>45</v>
      </c>
      <c r="D60" s="93">
        <v>0</v>
      </c>
      <c r="E60" s="94">
        <v>0</v>
      </c>
    </row>
    <row r="61" spans="2:7">
      <c r="B61" s="125" t="s">
        <v>8</v>
      </c>
      <c r="C61" s="16" t="s">
        <v>46</v>
      </c>
      <c r="D61" s="93">
        <v>0</v>
      </c>
      <c r="E61" s="94">
        <v>0</v>
      </c>
    </row>
    <row r="62" spans="2:7">
      <c r="B62" s="125" t="s">
        <v>9</v>
      </c>
      <c r="C62" s="16" t="s">
        <v>47</v>
      </c>
      <c r="D62" s="93">
        <v>0</v>
      </c>
      <c r="E62" s="94">
        <v>0</v>
      </c>
    </row>
    <row r="63" spans="2:7">
      <c r="B63" s="125" t="s">
        <v>29</v>
      </c>
      <c r="C63" s="16" t="s">
        <v>48</v>
      </c>
      <c r="D63" s="93">
        <v>0</v>
      </c>
      <c r="E63" s="94">
        <v>0</v>
      </c>
    </row>
    <row r="64" spans="2:7">
      <c r="B64" s="146" t="s">
        <v>31</v>
      </c>
      <c r="C64" s="23" t="s">
        <v>49</v>
      </c>
      <c r="D64" s="95">
        <f>E21</f>
        <v>35660.35</v>
      </c>
      <c r="E64" s="96">
        <f>E58</f>
        <v>1</v>
      </c>
    </row>
    <row r="65" spans="2:5">
      <c r="B65" s="146" t="s">
        <v>33</v>
      </c>
      <c r="C65" s="23" t="s">
        <v>224</v>
      </c>
      <c r="D65" s="95">
        <v>0</v>
      </c>
      <c r="E65" s="96">
        <v>0</v>
      </c>
    </row>
    <row r="66" spans="2:5">
      <c r="B66" s="146" t="s">
        <v>50</v>
      </c>
      <c r="C66" s="23" t="s">
        <v>51</v>
      </c>
      <c r="D66" s="95">
        <v>0</v>
      </c>
      <c r="E66" s="96">
        <v>0</v>
      </c>
    </row>
    <row r="67" spans="2:5">
      <c r="B67" s="125" t="s">
        <v>52</v>
      </c>
      <c r="C67" s="16" t="s">
        <v>53</v>
      </c>
      <c r="D67" s="93">
        <v>0</v>
      </c>
      <c r="E67" s="94">
        <v>0</v>
      </c>
    </row>
    <row r="68" spans="2:5">
      <c r="B68" s="125" t="s">
        <v>54</v>
      </c>
      <c r="C68" s="16" t="s">
        <v>55</v>
      </c>
      <c r="D68" s="93">
        <v>0</v>
      </c>
      <c r="E68" s="94">
        <v>0</v>
      </c>
    </row>
    <row r="69" spans="2:5">
      <c r="B69" s="125" t="s">
        <v>56</v>
      </c>
      <c r="C69" s="16" t="s">
        <v>57</v>
      </c>
      <c r="D69" s="93">
        <v>0</v>
      </c>
      <c r="E69" s="94">
        <v>0</v>
      </c>
    </row>
    <row r="70" spans="2:5">
      <c r="B70" s="153" t="s">
        <v>58</v>
      </c>
      <c r="C70" s="136" t="s">
        <v>59</v>
      </c>
      <c r="D70" s="137">
        <v>0</v>
      </c>
      <c r="E70" s="138">
        <v>0</v>
      </c>
    </row>
    <row r="71" spans="2:5">
      <c r="B71" s="154" t="s">
        <v>23</v>
      </c>
      <c r="C71" s="144" t="s">
        <v>61</v>
      </c>
      <c r="D71" s="145">
        <v>0</v>
      </c>
      <c r="E71" s="70">
        <v>0</v>
      </c>
    </row>
    <row r="72" spans="2:5">
      <c r="B72" s="155" t="s">
        <v>60</v>
      </c>
      <c r="C72" s="140" t="s">
        <v>63</v>
      </c>
      <c r="D72" s="141">
        <f>E14</f>
        <v>0</v>
      </c>
      <c r="E72" s="142">
        <v>0</v>
      </c>
    </row>
    <row r="73" spans="2:5">
      <c r="B73" s="156" t="s">
        <v>62</v>
      </c>
      <c r="C73" s="25" t="s">
        <v>65</v>
      </c>
      <c r="D73" s="26">
        <v>0</v>
      </c>
      <c r="E73" s="27">
        <v>0</v>
      </c>
    </row>
    <row r="74" spans="2:5">
      <c r="B74" s="154" t="s">
        <v>64</v>
      </c>
      <c r="C74" s="144" t="s">
        <v>66</v>
      </c>
      <c r="D74" s="145">
        <f>D58</f>
        <v>35660.35</v>
      </c>
      <c r="E74" s="70">
        <f>E58+E72-E73</f>
        <v>1</v>
      </c>
    </row>
    <row r="75" spans="2:5">
      <c r="B75" s="125" t="s">
        <v>4</v>
      </c>
      <c r="C75" s="16" t="s">
        <v>67</v>
      </c>
      <c r="D75" s="93">
        <f>D74</f>
        <v>35660.35</v>
      </c>
      <c r="E75" s="94">
        <f>E74</f>
        <v>1</v>
      </c>
    </row>
    <row r="76" spans="2:5">
      <c r="B76" s="125" t="s">
        <v>6</v>
      </c>
      <c r="C76" s="16" t="s">
        <v>225</v>
      </c>
      <c r="D76" s="93">
        <v>0</v>
      </c>
      <c r="E76" s="94">
        <v>0</v>
      </c>
    </row>
    <row r="77" spans="2:5" ht="13.5" thickBot="1">
      <c r="B77" s="126" t="s">
        <v>8</v>
      </c>
      <c r="C77" s="18" t="s">
        <v>226</v>
      </c>
      <c r="D77" s="97">
        <v>0</v>
      </c>
      <c r="E77" s="98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9:E9"/>
    <mergeCell ref="B2:E2"/>
    <mergeCell ref="B3:E3"/>
    <mergeCell ref="B5:E5"/>
    <mergeCell ref="B6:E6"/>
    <mergeCell ref="B8:E8"/>
    <mergeCell ref="B56:E56"/>
    <mergeCell ref="B57:C57"/>
    <mergeCell ref="B21:C21"/>
    <mergeCell ref="B23:E23"/>
    <mergeCell ref="B24:E24"/>
    <mergeCell ref="B43:E43"/>
    <mergeCell ref="B44:E44"/>
    <mergeCell ref="B55:E55"/>
  </mergeCells>
  <pageMargins left="0.7" right="0.7" top="0.75" bottom="0.75" header="0.3" footer="0.3"/>
</worksheet>
</file>

<file path=xl/worksheets/sheet133.xml><?xml version="1.0" encoding="utf-8"?>
<worksheet xmlns="http://schemas.openxmlformats.org/spreadsheetml/2006/main" xmlns:r="http://schemas.openxmlformats.org/officeDocument/2006/relationships">
  <sheetPr codeName="Arkusz133"/>
  <dimension ref="A1:L81"/>
  <sheetViews>
    <sheetView zoomScale="80" zoomScaleNormal="80" workbookViewId="0">
      <selection activeCell="K2" sqref="K2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99" customWidth="1"/>
    <col min="6" max="6" width="7.42578125" customWidth="1"/>
    <col min="7" max="7" width="17.28515625" customWidth="1"/>
    <col min="8" max="8" width="19" customWidth="1"/>
    <col min="9" max="9" width="13.28515625" customWidth="1"/>
    <col min="10" max="10" width="13.5703125" customWidth="1"/>
  </cols>
  <sheetData>
    <row r="1" spans="2:12">
      <c r="B1" s="1"/>
      <c r="C1" s="1"/>
      <c r="D1" s="2"/>
      <c r="E1" s="2"/>
    </row>
    <row r="2" spans="2:12" ht="15.75">
      <c r="B2" s="333" t="s">
        <v>0</v>
      </c>
      <c r="C2" s="333"/>
      <c r="D2" s="333"/>
      <c r="E2" s="333"/>
      <c r="H2" s="188"/>
      <c r="I2" s="188"/>
      <c r="J2" s="190"/>
      <c r="L2" s="78"/>
    </row>
    <row r="3" spans="2:12" ht="15.75">
      <c r="B3" s="333" t="s">
        <v>263</v>
      </c>
      <c r="C3" s="333"/>
      <c r="D3" s="333"/>
      <c r="E3" s="333"/>
      <c r="H3" s="188"/>
      <c r="I3" s="188"/>
      <c r="J3" s="190"/>
    </row>
    <row r="4" spans="2:12" ht="15">
      <c r="B4" s="171"/>
      <c r="C4" s="171"/>
      <c r="D4" s="171"/>
      <c r="E4" s="171"/>
      <c r="H4" s="187"/>
      <c r="I4" s="187"/>
      <c r="J4" s="190"/>
    </row>
    <row r="5" spans="2:12" ht="14.25">
      <c r="B5" s="334" t="s">
        <v>1</v>
      </c>
      <c r="C5" s="334"/>
      <c r="D5" s="334"/>
      <c r="E5" s="334"/>
    </row>
    <row r="6" spans="2:12" ht="14.25">
      <c r="B6" s="335" t="s">
        <v>242</v>
      </c>
      <c r="C6" s="335"/>
      <c r="D6" s="335"/>
      <c r="E6" s="335"/>
    </row>
    <row r="7" spans="2:12" ht="14.25">
      <c r="B7" s="182"/>
      <c r="C7" s="182"/>
      <c r="D7" s="182"/>
      <c r="E7" s="182"/>
    </row>
    <row r="8" spans="2:12" ht="13.5">
      <c r="B8" s="337" t="s">
        <v>18</v>
      </c>
      <c r="C8" s="339"/>
      <c r="D8" s="339"/>
      <c r="E8" s="339"/>
    </row>
    <row r="9" spans="2:12" ht="16.5" thickBot="1">
      <c r="B9" s="336" t="s">
        <v>209</v>
      </c>
      <c r="C9" s="336"/>
      <c r="D9" s="336"/>
      <c r="E9" s="336"/>
    </row>
    <row r="10" spans="2:12" ht="13.5" thickBot="1">
      <c r="B10" s="183"/>
      <c r="C10" s="87" t="s">
        <v>2</v>
      </c>
      <c r="D10" s="75" t="s">
        <v>246</v>
      </c>
      <c r="E10" s="30" t="s">
        <v>262</v>
      </c>
    </row>
    <row r="11" spans="2:12">
      <c r="B11" s="110" t="s">
        <v>3</v>
      </c>
      <c r="C11" s="151" t="s">
        <v>215</v>
      </c>
      <c r="D11" s="74">
        <v>42282.02</v>
      </c>
      <c r="E11" s="9">
        <f>E12</f>
        <v>0</v>
      </c>
    </row>
    <row r="12" spans="2:12">
      <c r="B12" s="129" t="s">
        <v>4</v>
      </c>
      <c r="C12" s="6" t="s">
        <v>5</v>
      </c>
      <c r="D12" s="89">
        <v>42282.02</v>
      </c>
      <c r="E12" s="100"/>
    </row>
    <row r="13" spans="2:12">
      <c r="B13" s="129" t="s">
        <v>6</v>
      </c>
      <c r="C13" s="72" t="s">
        <v>7</v>
      </c>
      <c r="D13" s="89"/>
      <c r="E13" s="100"/>
    </row>
    <row r="14" spans="2:12">
      <c r="B14" s="129" t="s">
        <v>8</v>
      </c>
      <c r="C14" s="72" t="s">
        <v>10</v>
      </c>
      <c r="D14" s="89"/>
      <c r="E14" s="100"/>
      <c r="G14" s="71"/>
    </row>
    <row r="15" spans="2:12">
      <c r="B15" s="129" t="s">
        <v>212</v>
      </c>
      <c r="C15" s="72" t="s">
        <v>11</v>
      </c>
      <c r="D15" s="89"/>
      <c r="E15" s="100"/>
    </row>
    <row r="16" spans="2:12">
      <c r="B16" s="130" t="s">
        <v>213</v>
      </c>
      <c r="C16" s="111" t="s">
        <v>12</v>
      </c>
      <c r="D16" s="90"/>
      <c r="E16" s="101"/>
    </row>
    <row r="17" spans="2:10">
      <c r="B17" s="10" t="s">
        <v>13</v>
      </c>
      <c r="C17" s="12" t="s">
        <v>65</v>
      </c>
      <c r="D17" s="152"/>
      <c r="E17" s="113"/>
    </row>
    <row r="18" spans="2:10">
      <c r="B18" s="129" t="s">
        <v>4</v>
      </c>
      <c r="C18" s="6" t="s">
        <v>11</v>
      </c>
      <c r="D18" s="89"/>
      <c r="E18" s="101"/>
    </row>
    <row r="19" spans="2:10" ht="13.5" customHeight="1">
      <c r="B19" s="129" t="s">
        <v>6</v>
      </c>
      <c r="C19" s="72" t="s">
        <v>214</v>
      </c>
      <c r="D19" s="89"/>
      <c r="E19" s="100"/>
    </row>
    <row r="20" spans="2:10" ht="13.5" thickBot="1">
      <c r="B20" s="131" t="s">
        <v>8</v>
      </c>
      <c r="C20" s="73" t="s">
        <v>14</v>
      </c>
      <c r="D20" s="91"/>
      <c r="E20" s="102"/>
    </row>
    <row r="21" spans="2:10" ht="13.5" thickBot="1">
      <c r="B21" s="343" t="s">
        <v>216</v>
      </c>
      <c r="C21" s="344"/>
      <c r="D21" s="92">
        <f>D11</f>
        <v>42282.02</v>
      </c>
      <c r="E21" s="173">
        <f>E11</f>
        <v>0</v>
      </c>
      <c r="F21" s="88"/>
      <c r="G21" s="88"/>
      <c r="H21" s="197"/>
      <c r="J21" s="71"/>
    </row>
    <row r="22" spans="2:10">
      <c r="B22" s="3"/>
      <c r="C22" s="7"/>
      <c r="D22" s="8"/>
      <c r="E22" s="8"/>
      <c r="G22" s="78"/>
    </row>
    <row r="23" spans="2:10" ht="13.5">
      <c r="B23" s="337" t="s">
        <v>210</v>
      </c>
      <c r="C23" s="345"/>
      <c r="D23" s="345"/>
      <c r="E23" s="345"/>
      <c r="G23" s="78"/>
    </row>
    <row r="24" spans="2:10" ht="15.75" customHeight="1" thickBot="1">
      <c r="B24" s="336" t="s">
        <v>211</v>
      </c>
      <c r="C24" s="346"/>
      <c r="D24" s="346"/>
      <c r="E24" s="346"/>
    </row>
    <row r="25" spans="2:10" ht="13.5" thickBot="1">
      <c r="B25" s="183"/>
      <c r="C25" s="5" t="s">
        <v>2</v>
      </c>
      <c r="D25" s="75" t="s">
        <v>264</v>
      </c>
      <c r="E25" s="30" t="s">
        <v>262</v>
      </c>
    </row>
    <row r="26" spans="2:10">
      <c r="B26" s="116" t="s">
        <v>15</v>
      </c>
      <c r="C26" s="117" t="s">
        <v>16</v>
      </c>
      <c r="D26" s="263">
        <v>0</v>
      </c>
      <c r="E26" s="118">
        <f>D21</f>
        <v>42282.02</v>
      </c>
      <c r="G26" s="83"/>
    </row>
    <row r="27" spans="2:10">
      <c r="B27" s="10" t="s">
        <v>17</v>
      </c>
      <c r="C27" s="11" t="s">
        <v>217</v>
      </c>
      <c r="D27" s="264">
        <v>41748</v>
      </c>
      <c r="E27" s="172">
        <f>E28-E32</f>
        <v>-42430.729999999996</v>
      </c>
      <c r="F27" s="78"/>
      <c r="G27" s="83"/>
      <c r="H27" s="78"/>
      <c r="I27" s="78"/>
      <c r="J27" s="83"/>
    </row>
    <row r="28" spans="2:10">
      <c r="B28" s="10" t="s">
        <v>18</v>
      </c>
      <c r="C28" s="11" t="s">
        <v>19</v>
      </c>
      <c r="D28" s="264">
        <v>41748</v>
      </c>
      <c r="E28" s="80">
        <f>SUM(E29:E31)</f>
        <v>0</v>
      </c>
      <c r="F28" s="78"/>
      <c r="G28" s="78"/>
      <c r="H28" s="78"/>
      <c r="I28" s="78"/>
      <c r="J28" s="83"/>
    </row>
    <row r="29" spans="2:10">
      <c r="B29" s="127" t="s">
        <v>4</v>
      </c>
      <c r="C29" s="6" t="s">
        <v>20</v>
      </c>
      <c r="D29" s="265">
        <v>41748</v>
      </c>
      <c r="E29" s="103"/>
      <c r="F29" s="78"/>
      <c r="G29" s="78"/>
      <c r="H29" s="78"/>
      <c r="I29" s="78"/>
      <c r="J29" s="83"/>
    </row>
    <row r="30" spans="2:10">
      <c r="B30" s="127" t="s">
        <v>6</v>
      </c>
      <c r="C30" s="6" t="s">
        <v>21</v>
      </c>
      <c r="D30" s="265"/>
      <c r="E30" s="103"/>
      <c r="F30" s="78"/>
      <c r="G30" s="78"/>
      <c r="H30" s="78"/>
      <c r="I30" s="78"/>
      <c r="J30" s="83"/>
    </row>
    <row r="31" spans="2:10">
      <c r="B31" s="127" t="s">
        <v>8</v>
      </c>
      <c r="C31" s="6" t="s">
        <v>22</v>
      </c>
      <c r="D31" s="265"/>
      <c r="E31" s="103"/>
      <c r="F31" s="78"/>
      <c r="G31" s="78"/>
      <c r="H31" s="78"/>
      <c r="I31" s="78"/>
      <c r="J31" s="83"/>
    </row>
    <row r="32" spans="2:10">
      <c r="B32" s="112" t="s">
        <v>23</v>
      </c>
      <c r="C32" s="12" t="s">
        <v>24</v>
      </c>
      <c r="D32" s="264"/>
      <c r="E32" s="80">
        <f>SUM(E33:E39)</f>
        <v>42430.729999999996</v>
      </c>
      <c r="F32" s="78"/>
      <c r="G32" s="83"/>
      <c r="H32" s="78"/>
      <c r="I32" s="78"/>
      <c r="J32" s="83"/>
    </row>
    <row r="33" spans="2:10">
      <c r="B33" s="127" t="s">
        <v>4</v>
      </c>
      <c r="C33" s="6" t="s">
        <v>25</v>
      </c>
      <c r="D33" s="265"/>
      <c r="E33" s="103">
        <v>42385.71</v>
      </c>
      <c r="F33" s="78"/>
      <c r="G33" s="78"/>
      <c r="H33" s="78"/>
      <c r="I33" s="78"/>
      <c r="J33" s="83"/>
    </row>
    <row r="34" spans="2:10">
      <c r="B34" s="127" t="s">
        <v>6</v>
      </c>
      <c r="C34" s="6" t="s">
        <v>26</v>
      </c>
      <c r="D34" s="265"/>
      <c r="E34" s="103"/>
      <c r="F34" s="78"/>
      <c r="G34" s="78"/>
      <c r="H34" s="78"/>
      <c r="I34" s="78"/>
      <c r="J34" s="83"/>
    </row>
    <row r="35" spans="2:10">
      <c r="B35" s="127" t="s">
        <v>8</v>
      </c>
      <c r="C35" s="6" t="s">
        <v>27</v>
      </c>
      <c r="D35" s="265"/>
      <c r="E35" s="103">
        <v>45.02</v>
      </c>
      <c r="F35" s="78"/>
      <c r="G35" s="78"/>
      <c r="H35" s="78"/>
      <c r="I35" s="78"/>
      <c r="J35" s="83"/>
    </row>
    <row r="36" spans="2:10">
      <c r="B36" s="127" t="s">
        <v>9</v>
      </c>
      <c r="C36" s="6" t="s">
        <v>28</v>
      </c>
      <c r="D36" s="265"/>
      <c r="E36" s="103"/>
      <c r="F36" s="78"/>
      <c r="G36" s="78"/>
      <c r="H36" s="78"/>
      <c r="I36" s="78"/>
      <c r="J36" s="83"/>
    </row>
    <row r="37" spans="2:10" ht="25.5">
      <c r="B37" s="127" t="s">
        <v>29</v>
      </c>
      <c r="C37" s="6" t="s">
        <v>30</v>
      </c>
      <c r="D37" s="265"/>
      <c r="E37" s="103"/>
      <c r="F37" s="78"/>
      <c r="G37" s="78"/>
      <c r="H37" s="78"/>
      <c r="I37" s="78"/>
      <c r="J37" s="83"/>
    </row>
    <row r="38" spans="2:10">
      <c r="B38" s="127" t="s">
        <v>31</v>
      </c>
      <c r="C38" s="6" t="s">
        <v>32</v>
      </c>
      <c r="D38" s="265"/>
      <c r="E38" s="103"/>
      <c r="F38" s="78"/>
      <c r="G38" s="78"/>
      <c r="H38" s="78"/>
      <c r="I38" s="78"/>
      <c r="J38" s="83"/>
    </row>
    <row r="39" spans="2:10">
      <c r="B39" s="128" t="s">
        <v>33</v>
      </c>
      <c r="C39" s="13" t="s">
        <v>34</v>
      </c>
      <c r="D39" s="266"/>
      <c r="E39" s="174"/>
      <c r="F39" s="78"/>
      <c r="G39" s="78"/>
      <c r="H39" s="78"/>
      <c r="I39" s="78"/>
      <c r="J39" s="83"/>
    </row>
    <row r="40" spans="2:10" ht="13.5" thickBot="1">
      <c r="B40" s="119" t="s">
        <v>35</v>
      </c>
      <c r="C40" s="120" t="s">
        <v>36</v>
      </c>
      <c r="D40" s="267">
        <v>135.19</v>
      </c>
      <c r="E40" s="121">
        <v>148.71</v>
      </c>
      <c r="G40" s="83"/>
    </row>
    <row r="41" spans="2:10" ht="13.5" thickBot="1">
      <c r="B41" s="122" t="s">
        <v>37</v>
      </c>
      <c r="C41" s="123" t="s">
        <v>38</v>
      </c>
      <c r="D41" s="268">
        <v>41883.19</v>
      </c>
      <c r="E41" s="173">
        <v>0</v>
      </c>
      <c r="F41" s="88"/>
      <c r="G41" s="83"/>
    </row>
    <row r="42" spans="2:10">
      <c r="B42" s="114"/>
      <c r="C42" s="114"/>
      <c r="D42" s="115"/>
      <c r="E42" s="115"/>
      <c r="F42" s="88"/>
      <c r="G42" s="71"/>
    </row>
    <row r="43" spans="2:10" ht="13.5">
      <c r="B43" s="338" t="s">
        <v>60</v>
      </c>
      <c r="C43" s="339"/>
      <c r="D43" s="339"/>
      <c r="E43" s="339"/>
      <c r="G43" s="78"/>
    </row>
    <row r="44" spans="2:10" ht="18" customHeight="1" thickBot="1">
      <c r="B44" s="336" t="s">
        <v>244</v>
      </c>
      <c r="C44" s="340"/>
      <c r="D44" s="340"/>
      <c r="E44" s="340"/>
      <c r="G44" s="78"/>
    </row>
    <row r="45" spans="2:10" ht="13.5" thickBot="1">
      <c r="B45" s="183"/>
      <c r="C45" s="31" t="s">
        <v>39</v>
      </c>
      <c r="D45" s="75" t="s">
        <v>264</v>
      </c>
      <c r="E45" s="30" t="s">
        <v>262</v>
      </c>
      <c r="G45" s="78"/>
    </row>
    <row r="46" spans="2:10">
      <c r="B46" s="14" t="s">
        <v>18</v>
      </c>
      <c r="C46" s="32" t="s">
        <v>218</v>
      </c>
      <c r="D46" s="124"/>
      <c r="E46" s="29"/>
      <c r="G46" s="78"/>
    </row>
    <row r="47" spans="2:10">
      <c r="B47" s="125" t="s">
        <v>4</v>
      </c>
      <c r="C47" s="16" t="s">
        <v>40</v>
      </c>
      <c r="D47" s="269"/>
      <c r="E47" s="82">
        <v>675.97149999999999</v>
      </c>
      <c r="G47" s="78"/>
    </row>
    <row r="48" spans="2:10">
      <c r="B48" s="146" t="s">
        <v>6</v>
      </c>
      <c r="C48" s="23" t="s">
        <v>41</v>
      </c>
      <c r="D48" s="270">
        <v>675.97149999999999</v>
      </c>
      <c r="E48" s="175"/>
      <c r="G48" s="78"/>
    </row>
    <row r="49" spans="2:7">
      <c r="B49" s="143" t="s">
        <v>23</v>
      </c>
      <c r="C49" s="147" t="s">
        <v>219</v>
      </c>
      <c r="D49" s="271"/>
      <c r="E49" s="148"/>
    </row>
    <row r="50" spans="2:7">
      <c r="B50" s="125" t="s">
        <v>4</v>
      </c>
      <c r="C50" s="16" t="s">
        <v>40</v>
      </c>
      <c r="D50" s="269"/>
      <c r="E50" s="84">
        <v>62.55</v>
      </c>
      <c r="G50" s="226"/>
    </row>
    <row r="51" spans="2:7">
      <c r="B51" s="125" t="s">
        <v>6</v>
      </c>
      <c r="C51" s="16" t="s">
        <v>220</v>
      </c>
      <c r="D51" s="272">
        <v>61.51</v>
      </c>
      <c r="E51" s="84">
        <v>62.5</v>
      </c>
      <c r="G51" s="226"/>
    </row>
    <row r="52" spans="2:7">
      <c r="B52" s="125" t="s">
        <v>8</v>
      </c>
      <c r="C52" s="16" t="s">
        <v>221</v>
      </c>
      <c r="D52" s="272">
        <v>62.02</v>
      </c>
      <c r="E52" s="84">
        <v>63.28</v>
      </c>
    </row>
    <row r="53" spans="2:7" ht="13.5" thickBot="1">
      <c r="B53" s="126" t="s">
        <v>9</v>
      </c>
      <c r="C53" s="18" t="s">
        <v>41</v>
      </c>
      <c r="D53" s="273">
        <v>61.96</v>
      </c>
      <c r="E53" s="176"/>
    </row>
    <row r="54" spans="2:7">
      <c r="B54" s="132"/>
      <c r="C54" s="133"/>
      <c r="D54" s="134"/>
      <c r="E54" s="134"/>
    </row>
    <row r="55" spans="2:7" ht="13.5">
      <c r="B55" s="338" t="s">
        <v>62</v>
      </c>
      <c r="C55" s="339"/>
      <c r="D55" s="339"/>
      <c r="E55" s="339"/>
    </row>
    <row r="56" spans="2:7" ht="14.25" thickBot="1">
      <c r="B56" s="336" t="s">
        <v>222</v>
      </c>
      <c r="C56" s="340"/>
      <c r="D56" s="340"/>
      <c r="E56" s="340"/>
    </row>
    <row r="57" spans="2:7" ht="23.25" thickBot="1">
      <c r="B57" s="331" t="s">
        <v>42</v>
      </c>
      <c r="C57" s="332"/>
      <c r="D57" s="19" t="s">
        <v>245</v>
      </c>
      <c r="E57" s="20" t="s">
        <v>223</v>
      </c>
    </row>
    <row r="58" spans="2:7">
      <c r="B58" s="21" t="s">
        <v>18</v>
      </c>
      <c r="C58" s="149" t="s">
        <v>43</v>
      </c>
      <c r="D58" s="150">
        <f>D64</f>
        <v>0</v>
      </c>
      <c r="E58" s="33">
        <v>0</v>
      </c>
    </row>
    <row r="59" spans="2:7" ht="25.5">
      <c r="B59" s="146" t="s">
        <v>4</v>
      </c>
      <c r="C59" s="23" t="s">
        <v>44</v>
      </c>
      <c r="D59" s="95">
        <v>0</v>
      </c>
      <c r="E59" s="96">
        <v>0</v>
      </c>
    </row>
    <row r="60" spans="2:7" ht="25.5">
      <c r="B60" s="125" t="s">
        <v>6</v>
      </c>
      <c r="C60" s="16" t="s">
        <v>45</v>
      </c>
      <c r="D60" s="93">
        <v>0</v>
      </c>
      <c r="E60" s="94">
        <v>0</v>
      </c>
    </row>
    <row r="61" spans="2:7">
      <c r="B61" s="125" t="s">
        <v>8</v>
      </c>
      <c r="C61" s="16" t="s">
        <v>46</v>
      </c>
      <c r="D61" s="93">
        <v>0</v>
      </c>
      <c r="E61" s="94">
        <v>0</v>
      </c>
    </row>
    <row r="62" spans="2:7">
      <c r="B62" s="125" t="s">
        <v>9</v>
      </c>
      <c r="C62" s="16" t="s">
        <v>47</v>
      </c>
      <c r="D62" s="93">
        <v>0</v>
      </c>
      <c r="E62" s="94">
        <v>0</v>
      </c>
    </row>
    <row r="63" spans="2:7">
      <c r="B63" s="125" t="s">
        <v>29</v>
      </c>
      <c r="C63" s="16" t="s">
        <v>48</v>
      </c>
      <c r="D63" s="93">
        <v>0</v>
      </c>
      <c r="E63" s="94">
        <v>0</v>
      </c>
    </row>
    <row r="64" spans="2:7">
      <c r="B64" s="146" t="s">
        <v>31</v>
      </c>
      <c r="C64" s="23" t="s">
        <v>49</v>
      </c>
      <c r="D64" s="95">
        <f>E21</f>
        <v>0</v>
      </c>
      <c r="E64" s="96">
        <f>E58</f>
        <v>0</v>
      </c>
    </row>
    <row r="65" spans="2:5">
      <c r="B65" s="146" t="s">
        <v>33</v>
      </c>
      <c r="C65" s="23" t="s">
        <v>224</v>
      </c>
      <c r="D65" s="95">
        <v>0</v>
      </c>
      <c r="E65" s="96">
        <v>0</v>
      </c>
    </row>
    <row r="66" spans="2:5">
      <c r="B66" s="146" t="s">
        <v>50</v>
      </c>
      <c r="C66" s="23" t="s">
        <v>51</v>
      </c>
      <c r="D66" s="95">
        <v>0</v>
      </c>
      <c r="E66" s="96">
        <v>0</v>
      </c>
    </row>
    <row r="67" spans="2:5">
      <c r="B67" s="125" t="s">
        <v>52</v>
      </c>
      <c r="C67" s="16" t="s">
        <v>53</v>
      </c>
      <c r="D67" s="93">
        <v>0</v>
      </c>
      <c r="E67" s="94">
        <v>0</v>
      </c>
    </row>
    <row r="68" spans="2:5">
      <c r="B68" s="125" t="s">
        <v>54</v>
      </c>
      <c r="C68" s="16" t="s">
        <v>55</v>
      </c>
      <c r="D68" s="93">
        <v>0</v>
      </c>
      <c r="E68" s="94">
        <v>0</v>
      </c>
    </row>
    <row r="69" spans="2:5">
      <c r="B69" s="125" t="s">
        <v>56</v>
      </c>
      <c r="C69" s="16" t="s">
        <v>57</v>
      </c>
      <c r="D69" s="93">
        <v>0</v>
      </c>
      <c r="E69" s="94">
        <v>0</v>
      </c>
    </row>
    <row r="70" spans="2:5">
      <c r="B70" s="153" t="s">
        <v>58</v>
      </c>
      <c r="C70" s="136" t="s">
        <v>59</v>
      </c>
      <c r="D70" s="137">
        <v>0</v>
      </c>
      <c r="E70" s="138">
        <v>0</v>
      </c>
    </row>
    <row r="71" spans="2:5">
      <c r="B71" s="154" t="s">
        <v>23</v>
      </c>
      <c r="C71" s="144" t="s">
        <v>61</v>
      </c>
      <c r="D71" s="145">
        <v>0</v>
      </c>
      <c r="E71" s="70">
        <v>0</v>
      </c>
    </row>
    <row r="72" spans="2:5">
      <c r="B72" s="155" t="s">
        <v>60</v>
      </c>
      <c r="C72" s="140" t="s">
        <v>63</v>
      </c>
      <c r="D72" s="141">
        <f>E14</f>
        <v>0</v>
      </c>
      <c r="E72" s="142">
        <v>0</v>
      </c>
    </row>
    <row r="73" spans="2:5">
      <c r="B73" s="156" t="s">
        <v>62</v>
      </c>
      <c r="C73" s="25" t="s">
        <v>65</v>
      </c>
      <c r="D73" s="26">
        <v>0</v>
      </c>
      <c r="E73" s="27">
        <v>0</v>
      </c>
    </row>
    <row r="74" spans="2:5">
      <c r="B74" s="154" t="s">
        <v>64</v>
      </c>
      <c r="C74" s="144" t="s">
        <v>66</v>
      </c>
      <c r="D74" s="145">
        <f>D58</f>
        <v>0</v>
      </c>
      <c r="E74" s="70">
        <f>E58+E72-E73</f>
        <v>0</v>
      </c>
    </row>
    <row r="75" spans="2:5">
      <c r="B75" s="125" t="s">
        <v>4</v>
      </c>
      <c r="C75" s="16" t="s">
        <v>67</v>
      </c>
      <c r="D75" s="93">
        <f>D74</f>
        <v>0</v>
      </c>
      <c r="E75" s="94">
        <f>E74</f>
        <v>0</v>
      </c>
    </row>
    <row r="76" spans="2:5">
      <c r="B76" s="125" t="s">
        <v>6</v>
      </c>
      <c r="C76" s="16" t="s">
        <v>225</v>
      </c>
      <c r="D76" s="93">
        <v>0</v>
      </c>
      <c r="E76" s="94">
        <v>0</v>
      </c>
    </row>
    <row r="77" spans="2:5" ht="13.5" thickBot="1">
      <c r="B77" s="126" t="s">
        <v>8</v>
      </c>
      <c r="C77" s="18" t="s">
        <v>226</v>
      </c>
      <c r="D77" s="97">
        <v>0</v>
      </c>
      <c r="E77" s="98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9:E9"/>
    <mergeCell ref="B2:E2"/>
    <mergeCell ref="B3:E3"/>
    <mergeCell ref="B5:E5"/>
    <mergeCell ref="B6:E6"/>
    <mergeCell ref="B8:E8"/>
    <mergeCell ref="B56:E56"/>
    <mergeCell ref="B57:C57"/>
    <mergeCell ref="B21:C21"/>
    <mergeCell ref="B23:E23"/>
    <mergeCell ref="B24:E24"/>
    <mergeCell ref="B43:E43"/>
    <mergeCell ref="B44:E44"/>
    <mergeCell ref="B55:E55"/>
  </mergeCells>
  <pageMargins left="0.7" right="0.7" top="0.75" bottom="0.75" header="0.3" footer="0.3"/>
</worksheet>
</file>

<file path=xl/worksheets/sheet134.xml><?xml version="1.0" encoding="utf-8"?>
<worksheet xmlns="http://schemas.openxmlformats.org/spreadsheetml/2006/main" xmlns:r="http://schemas.openxmlformats.org/officeDocument/2006/relationships">
  <sheetPr codeName="Arkusz134"/>
  <dimension ref="A1:L81"/>
  <sheetViews>
    <sheetView topLeftCell="A7" zoomScale="80" zoomScaleNormal="80" workbookViewId="0">
      <selection activeCell="K2" sqref="K2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99" customWidth="1"/>
    <col min="6" max="6" width="7.42578125" customWidth="1"/>
    <col min="7" max="7" width="17.28515625" customWidth="1"/>
    <col min="8" max="8" width="19" customWidth="1"/>
    <col min="9" max="9" width="13.28515625" customWidth="1"/>
    <col min="10" max="10" width="13.5703125" customWidth="1"/>
  </cols>
  <sheetData>
    <row r="1" spans="2:12">
      <c r="B1" s="1"/>
      <c r="C1" s="1"/>
      <c r="D1" s="2"/>
      <c r="E1" s="2"/>
    </row>
    <row r="2" spans="2:12" ht="15.75">
      <c r="B2" s="333" t="s">
        <v>0</v>
      </c>
      <c r="C2" s="333"/>
      <c r="D2" s="333"/>
      <c r="E2" s="333"/>
      <c r="H2" s="188"/>
      <c r="I2" s="188"/>
      <c r="J2" s="190"/>
      <c r="L2" s="78"/>
    </row>
    <row r="3" spans="2:12" ht="15.75">
      <c r="B3" s="333" t="s">
        <v>263</v>
      </c>
      <c r="C3" s="333"/>
      <c r="D3" s="333"/>
      <c r="E3" s="333"/>
      <c r="H3" s="188"/>
      <c r="I3" s="188"/>
      <c r="J3" s="190"/>
    </row>
    <row r="4" spans="2:12" ht="15">
      <c r="B4" s="165"/>
      <c r="C4" s="165"/>
      <c r="D4" s="165"/>
      <c r="E4" s="165"/>
      <c r="H4" s="187"/>
      <c r="I4" s="187"/>
      <c r="J4" s="190"/>
    </row>
    <row r="5" spans="2:12" ht="21" customHeight="1">
      <c r="B5" s="334" t="s">
        <v>1</v>
      </c>
      <c r="C5" s="334"/>
      <c r="D5" s="334"/>
      <c r="E5" s="334"/>
    </row>
    <row r="6" spans="2:12" ht="14.25">
      <c r="B6" s="335" t="s">
        <v>160</v>
      </c>
      <c r="C6" s="335"/>
      <c r="D6" s="335"/>
      <c r="E6" s="335"/>
    </row>
    <row r="7" spans="2:12" ht="14.25">
      <c r="B7" s="163"/>
      <c r="C7" s="163"/>
      <c r="D7" s="163"/>
      <c r="E7" s="163"/>
    </row>
    <row r="8" spans="2:12" ht="13.5">
      <c r="B8" s="337" t="s">
        <v>18</v>
      </c>
      <c r="C8" s="339"/>
      <c r="D8" s="339"/>
      <c r="E8" s="339"/>
    </row>
    <row r="9" spans="2:12" ht="16.5" thickBot="1">
      <c r="B9" s="336" t="s">
        <v>209</v>
      </c>
      <c r="C9" s="336"/>
      <c r="D9" s="336"/>
      <c r="E9" s="336"/>
    </row>
    <row r="10" spans="2:12" ht="13.5" thickBot="1">
      <c r="B10" s="164"/>
      <c r="C10" s="87" t="s">
        <v>2</v>
      </c>
      <c r="D10" s="75" t="s">
        <v>246</v>
      </c>
      <c r="E10" s="30" t="s">
        <v>262</v>
      </c>
    </row>
    <row r="11" spans="2:12">
      <c r="B11" s="110" t="s">
        <v>3</v>
      </c>
      <c r="C11" s="151" t="s">
        <v>215</v>
      </c>
      <c r="D11" s="74">
        <v>211466.44</v>
      </c>
      <c r="E11" s="9">
        <f>E12</f>
        <v>137487.99</v>
      </c>
    </row>
    <row r="12" spans="2:12">
      <c r="B12" s="129" t="s">
        <v>4</v>
      </c>
      <c r="C12" s="6" t="s">
        <v>5</v>
      </c>
      <c r="D12" s="89">
        <v>211466.44</v>
      </c>
      <c r="E12" s="100">
        <f>137512.46-24.47</f>
        <v>137487.99</v>
      </c>
    </row>
    <row r="13" spans="2:12">
      <c r="B13" s="129" t="s">
        <v>6</v>
      </c>
      <c r="C13" s="72" t="s">
        <v>7</v>
      </c>
      <c r="D13" s="89"/>
      <c r="E13" s="100"/>
    </row>
    <row r="14" spans="2:12">
      <c r="B14" s="129" t="s">
        <v>8</v>
      </c>
      <c r="C14" s="72" t="s">
        <v>10</v>
      </c>
      <c r="D14" s="89"/>
      <c r="E14" s="100"/>
      <c r="G14" s="71"/>
    </row>
    <row r="15" spans="2:12">
      <c r="B15" s="129" t="s">
        <v>212</v>
      </c>
      <c r="C15" s="72" t="s">
        <v>11</v>
      </c>
      <c r="D15" s="89"/>
      <c r="E15" s="100"/>
    </row>
    <row r="16" spans="2:12">
      <c r="B16" s="130" t="s">
        <v>213</v>
      </c>
      <c r="C16" s="111" t="s">
        <v>12</v>
      </c>
      <c r="D16" s="90"/>
      <c r="E16" s="101"/>
    </row>
    <row r="17" spans="2:10">
      <c r="B17" s="10" t="s">
        <v>13</v>
      </c>
      <c r="C17" s="12" t="s">
        <v>65</v>
      </c>
      <c r="D17" s="152"/>
      <c r="E17" s="113"/>
    </row>
    <row r="18" spans="2:10">
      <c r="B18" s="129" t="s">
        <v>4</v>
      </c>
      <c r="C18" s="6" t="s">
        <v>11</v>
      </c>
      <c r="D18" s="89"/>
      <c r="E18" s="101"/>
    </row>
    <row r="19" spans="2:10" ht="13.5" customHeight="1">
      <c r="B19" s="129" t="s">
        <v>6</v>
      </c>
      <c r="C19" s="72" t="s">
        <v>214</v>
      </c>
      <c r="D19" s="89"/>
      <c r="E19" s="100"/>
    </row>
    <row r="20" spans="2:10" ht="13.5" thickBot="1">
      <c r="B20" s="131" t="s">
        <v>8</v>
      </c>
      <c r="C20" s="73" t="s">
        <v>14</v>
      </c>
      <c r="D20" s="91"/>
      <c r="E20" s="102"/>
    </row>
    <row r="21" spans="2:10" ht="13.5" thickBot="1">
      <c r="B21" s="343" t="s">
        <v>216</v>
      </c>
      <c r="C21" s="344"/>
      <c r="D21" s="92">
        <f>D11</f>
        <v>211466.44</v>
      </c>
      <c r="E21" s="173">
        <f>E11</f>
        <v>137487.99</v>
      </c>
      <c r="F21" s="88"/>
      <c r="G21" s="88"/>
      <c r="H21" s="197"/>
      <c r="J21" s="71"/>
    </row>
    <row r="22" spans="2:10">
      <c r="B22" s="3"/>
      <c r="C22" s="7"/>
      <c r="D22" s="8"/>
      <c r="E22" s="8"/>
      <c r="G22" s="78"/>
    </row>
    <row r="23" spans="2:10" ht="13.5">
      <c r="B23" s="337" t="s">
        <v>210</v>
      </c>
      <c r="C23" s="345"/>
      <c r="D23" s="345"/>
      <c r="E23" s="345"/>
      <c r="G23" s="78"/>
    </row>
    <row r="24" spans="2:10" ht="15.75" customHeight="1" thickBot="1">
      <c r="B24" s="336" t="s">
        <v>211</v>
      </c>
      <c r="C24" s="346"/>
      <c r="D24" s="346"/>
      <c r="E24" s="346"/>
    </row>
    <row r="25" spans="2:10" ht="13.5" thickBot="1">
      <c r="B25" s="164"/>
      <c r="C25" s="5" t="s">
        <v>2</v>
      </c>
      <c r="D25" s="75" t="s">
        <v>264</v>
      </c>
      <c r="E25" s="30" t="s">
        <v>262</v>
      </c>
    </row>
    <row r="26" spans="2:10">
      <c r="B26" s="116" t="s">
        <v>15</v>
      </c>
      <c r="C26" s="117" t="s">
        <v>16</v>
      </c>
      <c r="D26" s="263">
        <v>223824.2</v>
      </c>
      <c r="E26" s="118">
        <f>D21</f>
        <v>211466.44</v>
      </c>
      <c r="G26" s="83"/>
    </row>
    <row r="27" spans="2:10">
      <c r="B27" s="10" t="s">
        <v>17</v>
      </c>
      <c r="C27" s="11" t="s">
        <v>217</v>
      </c>
      <c r="D27" s="264">
        <v>-20865.170000000002</v>
      </c>
      <c r="E27" s="172">
        <f>E28-E32</f>
        <v>-99475.810000000012</v>
      </c>
      <c r="F27" s="78"/>
      <c r="G27" s="83"/>
      <c r="H27" s="78"/>
      <c r="I27" s="78"/>
      <c r="J27" s="83"/>
    </row>
    <row r="28" spans="2:10">
      <c r="B28" s="10" t="s">
        <v>18</v>
      </c>
      <c r="C28" s="11" t="s">
        <v>19</v>
      </c>
      <c r="D28" s="264">
        <v>28735.16</v>
      </c>
      <c r="E28" s="80">
        <f>SUM(E29:E31)</f>
        <v>9290.02</v>
      </c>
      <c r="F28" s="78"/>
      <c r="G28" s="78"/>
      <c r="H28" s="78"/>
      <c r="I28" s="78"/>
      <c r="J28" s="83"/>
    </row>
    <row r="29" spans="2:10">
      <c r="B29" s="127" t="s">
        <v>4</v>
      </c>
      <c r="C29" s="6" t="s">
        <v>20</v>
      </c>
      <c r="D29" s="265"/>
      <c r="E29" s="103"/>
      <c r="F29" s="78"/>
      <c r="G29" s="78"/>
      <c r="H29" s="78"/>
      <c r="I29" s="78"/>
      <c r="J29" s="83"/>
    </row>
    <row r="30" spans="2:10">
      <c r="B30" s="127" t="s">
        <v>6</v>
      </c>
      <c r="C30" s="6" t="s">
        <v>21</v>
      </c>
      <c r="D30" s="265"/>
      <c r="E30" s="103"/>
      <c r="F30" s="78"/>
      <c r="G30" s="78"/>
      <c r="H30" s="78"/>
      <c r="I30" s="78"/>
      <c r="J30" s="83"/>
    </row>
    <row r="31" spans="2:10">
      <c r="B31" s="127" t="s">
        <v>8</v>
      </c>
      <c r="C31" s="6" t="s">
        <v>22</v>
      </c>
      <c r="D31" s="265">
        <v>28735.16</v>
      </c>
      <c r="E31" s="103">
        <v>9290.02</v>
      </c>
      <c r="F31" s="78"/>
      <c r="G31" s="78"/>
      <c r="H31" s="78"/>
      <c r="I31" s="78"/>
      <c r="J31" s="83"/>
    </row>
    <row r="32" spans="2:10">
      <c r="B32" s="112" t="s">
        <v>23</v>
      </c>
      <c r="C32" s="12" t="s">
        <v>24</v>
      </c>
      <c r="D32" s="264">
        <v>49600.33</v>
      </c>
      <c r="E32" s="80">
        <f>SUM(E33:E39)</f>
        <v>108765.83000000002</v>
      </c>
      <c r="F32" s="78"/>
      <c r="G32" s="83"/>
      <c r="H32" s="78"/>
      <c r="I32" s="78"/>
      <c r="J32" s="83"/>
    </row>
    <row r="33" spans="2:10">
      <c r="B33" s="127" t="s">
        <v>4</v>
      </c>
      <c r="C33" s="6" t="s">
        <v>25</v>
      </c>
      <c r="D33" s="265">
        <v>14638.99</v>
      </c>
      <c r="E33" s="103">
        <f>65725.58+24.47</f>
        <v>65750.05</v>
      </c>
      <c r="F33" s="78"/>
      <c r="G33" s="78"/>
      <c r="H33" s="78"/>
      <c r="I33" s="78"/>
      <c r="J33" s="83"/>
    </row>
    <row r="34" spans="2:10">
      <c r="B34" s="127" t="s">
        <v>6</v>
      </c>
      <c r="C34" s="6" t="s">
        <v>26</v>
      </c>
      <c r="D34" s="265"/>
      <c r="E34" s="103"/>
      <c r="F34" s="78"/>
      <c r="G34" s="78"/>
      <c r="H34" s="78"/>
      <c r="I34" s="78"/>
      <c r="J34" s="83"/>
    </row>
    <row r="35" spans="2:10">
      <c r="B35" s="127" t="s">
        <v>8</v>
      </c>
      <c r="C35" s="6" t="s">
        <v>27</v>
      </c>
      <c r="D35" s="265">
        <v>269.57</v>
      </c>
      <c r="E35" s="103">
        <v>101.99</v>
      </c>
      <c r="F35" s="78"/>
      <c r="G35" s="78"/>
      <c r="H35" s="78"/>
      <c r="I35" s="78"/>
      <c r="J35" s="83"/>
    </row>
    <row r="36" spans="2:10">
      <c r="B36" s="127" t="s">
        <v>9</v>
      </c>
      <c r="C36" s="6" t="s">
        <v>28</v>
      </c>
      <c r="D36" s="265"/>
      <c r="E36" s="103"/>
      <c r="F36" s="78"/>
      <c r="G36" s="78"/>
      <c r="H36" s="78"/>
      <c r="I36" s="78"/>
      <c r="J36" s="83"/>
    </row>
    <row r="37" spans="2:10" ht="25.5">
      <c r="B37" s="127" t="s">
        <v>29</v>
      </c>
      <c r="C37" s="6" t="s">
        <v>30</v>
      </c>
      <c r="D37" s="265">
        <v>2055.39</v>
      </c>
      <c r="E37" s="103">
        <v>1709.66</v>
      </c>
      <c r="F37" s="78"/>
      <c r="G37" s="78"/>
      <c r="H37" s="78"/>
      <c r="I37" s="78"/>
      <c r="J37" s="83"/>
    </row>
    <row r="38" spans="2:10">
      <c r="B38" s="127" t="s">
        <v>31</v>
      </c>
      <c r="C38" s="6" t="s">
        <v>32</v>
      </c>
      <c r="D38" s="265"/>
      <c r="E38" s="103"/>
      <c r="F38" s="78"/>
      <c r="G38" s="78"/>
      <c r="H38" s="78"/>
      <c r="I38" s="78"/>
      <c r="J38" s="83"/>
    </row>
    <row r="39" spans="2:10">
      <c r="B39" s="128" t="s">
        <v>33</v>
      </c>
      <c r="C39" s="13" t="s">
        <v>34</v>
      </c>
      <c r="D39" s="266">
        <v>32636.38</v>
      </c>
      <c r="E39" s="174">
        <v>41204.129999999997</v>
      </c>
      <c r="F39" s="78"/>
      <c r="G39" s="78"/>
      <c r="H39" s="78"/>
      <c r="I39" s="78"/>
      <c r="J39" s="83"/>
    </row>
    <row r="40" spans="2:10" ht="13.5" thickBot="1">
      <c r="B40" s="119" t="s">
        <v>35</v>
      </c>
      <c r="C40" s="120" t="s">
        <v>36</v>
      </c>
      <c r="D40" s="267">
        <v>-5981.89</v>
      </c>
      <c r="E40" s="121">
        <v>25497.360000000001</v>
      </c>
      <c r="G40" s="83"/>
    </row>
    <row r="41" spans="2:10" ht="13.5" thickBot="1">
      <c r="B41" s="122" t="s">
        <v>37</v>
      </c>
      <c r="C41" s="123" t="s">
        <v>38</v>
      </c>
      <c r="D41" s="268">
        <v>196977.13999999998</v>
      </c>
      <c r="E41" s="173">
        <f>E26+E27+E40</f>
        <v>137487.99</v>
      </c>
      <c r="F41" s="88"/>
      <c r="G41" s="83"/>
    </row>
    <row r="42" spans="2:10">
      <c r="B42" s="114"/>
      <c r="C42" s="114"/>
      <c r="D42" s="115"/>
      <c r="E42" s="115"/>
      <c r="F42" s="88"/>
      <c r="G42" s="71"/>
    </row>
    <row r="43" spans="2:10" ht="13.5">
      <c r="B43" s="338" t="s">
        <v>60</v>
      </c>
      <c r="C43" s="339"/>
      <c r="D43" s="339"/>
      <c r="E43" s="339"/>
      <c r="G43" s="78"/>
    </row>
    <row r="44" spans="2:10" ht="18" customHeight="1" thickBot="1">
      <c r="B44" s="336" t="s">
        <v>244</v>
      </c>
      <c r="C44" s="340"/>
      <c r="D44" s="340"/>
      <c r="E44" s="340"/>
      <c r="G44" s="78"/>
    </row>
    <row r="45" spans="2:10" ht="13.5" thickBot="1">
      <c r="B45" s="164"/>
      <c r="C45" s="31" t="s">
        <v>39</v>
      </c>
      <c r="D45" s="75" t="s">
        <v>264</v>
      </c>
      <c r="E45" s="30" t="s">
        <v>262</v>
      </c>
      <c r="G45" s="78"/>
    </row>
    <row r="46" spans="2:10">
      <c r="B46" s="14" t="s">
        <v>18</v>
      </c>
      <c r="C46" s="32" t="s">
        <v>218</v>
      </c>
      <c r="D46" s="124"/>
      <c r="E46" s="29"/>
      <c r="G46" s="78"/>
    </row>
    <row r="47" spans="2:10">
      <c r="B47" s="125" t="s">
        <v>4</v>
      </c>
      <c r="C47" s="16" t="s">
        <v>40</v>
      </c>
      <c r="D47" s="269">
        <v>1386.6811</v>
      </c>
      <c r="E47" s="82">
        <v>1201.0362</v>
      </c>
      <c r="G47" s="78"/>
    </row>
    <row r="48" spans="2:10">
      <c r="B48" s="146" t="s">
        <v>6</v>
      </c>
      <c r="C48" s="23" t="s">
        <v>41</v>
      </c>
      <c r="D48" s="270">
        <v>1250.5690999999999</v>
      </c>
      <c r="E48" s="175">
        <v>690.99859275267625</v>
      </c>
      <c r="G48" s="78"/>
    </row>
    <row r="49" spans="2:7">
      <c r="B49" s="143" t="s">
        <v>23</v>
      </c>
      <c r="C49" s="147" t="s">
        <v>219</v>
      </c>
      <c r="D49" s="271"/>
      <c r="E49" s="148"/>
    </row>
    <row r="50" spans="2:7">
      <c r="B50" s="125" t="s">
        <v>4</v>
      </c>
      <c r="C50" s="16" t="s">
        <v>40</v>
      </c>
      <c r="D50" s="269">
        <v>161.41</v>
      </c>
      <c r="E50" s="84">
        <v>176.07</v>
      </c>
      <c r="G50" s="226"/>
    </row>
    <row r="51" spans="2:7">
      <c r="B51" s="125" t="s">
        <v>6</v>
      </c>
      <c r="C51" s="16" t="s">
        <v>220</v>
      </c>
      <c r="D51" s="272">
        <v>146.72999999999999</v>
      </c>
      <c r="E51" s="84">
        <v>176.07</v>
      </c>
      <c r="G51" s="226"/>
    </row>
    <row r="52" spans="2:7">
      <c r="B52" s="125" t="s">
        <v>8</v>
      </c>
      <c r="C52" s="16" t="s">
        <v>221</v>
      </c>
      <c r="D52" s="272">
        <v>167.67000000000002</v>
      </c>
      <c r="E52" s="84">
        <v>202.18</v>
      </c>
    </row>
    <row r="53" spans="2:7" ht="14.25" customHeight="1" thickBot="1">
      <c r="B53" s="126" t="s">
        <v>9</v>
      </c>
      <c r="C53" s="18" t="s">
        <v>41</v>
      </c>
      <c r="D53" s="273">
        <v>157.51</v>
      </c>
      <c r="E53" s="176">
        <v>198.97</v>
      </c>
    </row>
    <row r="54" spans="2:7">
      <c r="B54" s="132"/>
      <c r="C54" s="133"/>
      <c r="D54" s="134"/>
      <c r="E54" s="134"/>
    </row>
    <row r="55" spans="2:7" ht="13.5">
      <c r="B55" s="338" t="s">
        <v>62</v>
      </c>
      <c r="C55" s="339"/>
      <c r="D55" s="339"/>
      <c r="E55" s="339"/>
    </row>
    <row r="56" spans="2:7" ht="16.5" customHeight="1" thickBot="1">
      <c r="B56" s="336" t="s">
        <v>222</v>
      </c>
      <c r="C56" s="340"/>
      <c r="D56" s="340"/>
      <c r="E56" s="340"/>
    </row>
    <row r="57" spans="2:7" ht="23.25" thickBot="1">
      <c r="B57" s="331" t="s">
        <v>42</v>
      </c>
      <c r="C57" s="332"/>
      <c r="D57" s="19" t="s">
        <v>245</v>
      </c>
      <c r="E57" s="20" t="s">
        <v>223</v>
      </c>
    </row>
    <row r="58" spans="2:7">
      <c r="B58" s="21" t="s">
        <v>18</v>
      </c>
      <c r="C58" s="149" t="s">
        <v>43</v>
      </c>
      <c r="D58" s="150">
        <f>D64</f>
        <v>137487.99</v>
      </c>
      <c r="E58" s="33">
        <f>D58/E21</f>
        <v>1</v>
      </c>
    </row>
    <row r="59" spans="2:7" ht="25.5">
      <c r="B59" s="146" t="s">
        <v>4</v>
      </c>
      <c r="C59" s="23" t="s">
        <v>44</v>
      </c>
      <c r="D59" s="95">
        <v>0</v>
      </c>
      <c r="E59" s="96">
        <v>0</v>
      </c>
    </row>
    <row r="60" spans="2:7" ht="25.5">
      <c r="B60" s="125" t="s">
        <v>6</v>
      </c>
      <c r="C60" s="16" t="s">
        <v>45</v>
      </c>
      <c r="D60" s="93">
        <v>0</v>
      </c>
      <c r="E60" s="94">
        <v>0</v>
      </c>
    </row>
    <row r="61" spans="2:7" ht="12.75" customHeight="1">
      <c r="B61" s="125" t="s">
        <v>8</v>
      </c>
      <c r="C61" s="16" t="s">
        <v>46</v>
      </c>
      <c r="D61" s="93">
        <v>0</v>
      </c>
      <c r="E61" s="94">
        <v>0</v>
      </c>
    </row>
    <row r="62" spans="2:7">
      <c r="B62" s="125" t="s">
        <v>9</v>
      </c>
      <c r="C62" s="16" t="s">
        <v>47</v>
      </c>
      <c r="D62" s="93">
        <v>0</v>
      </c>
      <c r="E62" s="94">
        <v>0</v>
      </c>
    </row>
    <row r="63" spans="2:7">
      <c r="B63" s="125" t="s">
        <v>29</v>
      </c>
      <c r="C63" s="16" t="s">
        <v>48</v>
      </c>
      <c r="D63" s="93">
        <v>0</v>
      </c>
      <c r="E63" s="94">
        <v>0</v>
      </c>
    </row>
    <row r="64" spans="2:7">
      <c r="B64" s="146" t="s">
        <v>31</v>
      </c>
      <c r="C64" s="23" t="s">
        <v>49</v>
      </c>
      <c r="D64" s="95">
        <f>E21</f>
        <v>137487.99</v>
      </c>
      <c r="E64" s="96">
        <f>E58</f>
        <v>1</v>
      </c>
    </row>
    <row r="65" spans="2:5">
      <c r="B65" s="146" t="s">
        <v>33</v>
      </c>
      <c r="C65" s="23" t="s">
        <v>224</v>
      </c>
      <c r="D65" s="95">
        <v>0</v>
      </c>
      <c r="E65" s="96">
        <v>0</v>
      </c>
    </row>
    <row r="66" spans="2:5">
      <c r="B66" s="146" t="s">
        <v>50</v>
      </c>
      <c r="C66" s="23" t="s">
        <v>51</v>
      </c>
      <c r="D66" s="95">
        <v>0</v>
      </c>
      <c r="E66" s="96">
        <v>0</v>
      </c>
    </row>
    <row r="67" spans="2:5">
      <c r="B67" s="125" t="s">
        <v>52</v>
      </c>
      <c r="C67" s="16" t="s">
        <v>53</v>
      </c>
      <c r="D67" s="93">
        <v>0</v>
      </c>
      <c r="E67" s="94">
        <v>0</v>
      </c>
    </row>
    <row r="68" spans="2:5">
      <c r="B68" s="125" t="s">
        <v>54</v>
      </c>
      <c r="C68" s="16" t="s">
        <v>55</v>
      </c>
      <c r="D68" s="93">
        <v>0</v>
      </c>
      <c r="E68" s="94">
        <v>0</v>
      </c>
    </row>
    <row r="69" spans="2:5">
      <c r="B69" s="125" t="s">
        <v>56</v>
      </c>
      <c r="C69" s="16" t="s">
        <v>57</v>
      </c>
      <c r="D69" s="93">
        <v>0</v>
      </c>
      <c r="E69" s="94">
        <v>0</v>
      </c>
    </row>
    <row r="70" spans="2:5">
      <c r="B70" s="153" t="s">
        <v>58</v>
      </c>
      <c r="C70" s="136" t="s">
        <v>59</v>
      </c>
      <c r="D70" s="137">
        <v>0</v>
      </c>
      <c r="E70" s="138">
        <v>0</v>
      </c>
    </row>
    <row r="71" spans="2:5">
      <c r="B71" s="154" t="s">
        <v>23</v>
      </c>
      <c r="C71" s="144" t="s">
        <v>61</v>
      </c>
      <c r="D71" s="145">
        <v>0</v>
      </c>
      <c r="E71" s="70">
        <v>0</v>
      </c>
    </row>
    <row r="72" spans="2:5">
      <c r="B72" s="155" t="s">
        <v>60</v>
      </c>
      <c r="C72" s="140" t="s">
        <v>63</v>
      </c>
      <c r="D72" s="141">
        <f>E14</f>
        <v>0</v>
      </c>
      <c r="E72" s="142">
        <v>0</v>
      </c>
    </row>
    <row r="73" spans="2:5">
      <c r="B73" s="156" t="s">
        <v>62</v>
      </c>
      <c r="C73" s="25" t="s">
        <v>65</v>
      </c>
      <c r="D73" s="26">
        <v>0</v>
      </c>
      <c r="E73" s="27">
        <v>0</v>
      </c>
    </row>
    <row r="74" spans="2:5">
      <c r="B74" s="154" t="s">
        <v>64</v>
      </c>
      <c r="C74" s="144" t="s">
        <v>66</v>
      </c>
      <c r="D74" s="145">
        <f>D58</f>
        <v>137487.99</v>
      </c>
      <c r="E74" s="70">
        <f>E58+E72-E73</f>
        <v>1</v>
      </c>
    </row>
    <row r="75" spans="2:5">
      <c r="B75" s="125" t="s">
        <v>4</v>
      </c>
      <c r="C75" s="16" t="s">
        <v>67</v>
      </c>
      <c r="D75" s="93">
        <f>D74</f>
        <v>137487.99</v>
      </c>
      <c r="E75" s="94">
        <f>E74</f>
        <v>1</v>
      </c>
    </row>
    <row r="76" spans="2:5">
      <c r="B76" s="125" t="s">
        <v>6</v>
      </c>
      <c r="C76" s="16" t="s">
        <v>225</v>
      </c>
      <c r="D76" s="93">
        <v>0</v>
      </c>
      <c r="E76" s="94">
        <v>0</v>
      </c>
    </row>
    <row r="77" spans="2:5" ht="13.5" thickBot="1">
      <c r="B77" s="126" t="s">
        <v>8</v>
      </c>
      <c r="C77" s="18" t="s">
        <v>226</v>
      </c>
      <c r="D77" s="97">
        <v>0</v>
      </c>
      <c r="E77" s="98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135.xml><?xml version="1.0" encoding="utf-8"?>
<worksheet xmlns="http://schemas.openxmlformats.org/spreadsheetml/2006/main" xmlns:r="http://schemas.openxmlformats.org/officeDocument/2006/relationships">
  <sheetPr codeName="Arkusz135">
    <pageSetUpPr fitToPage="1"/>
  </sheetPr>
  <dimension ref="A1:L81"/>
  <sheetViews>
    <sheetView zoomScale="80" zoomScaleNormal="80" workbookViewId="0">
      <selection activeCell="K2" sqref="K2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99" customWidth="1"/>
    <col min="6" max="6" width="7.42578125" customWidth="1"/>
    <col min="7" max="7" width="17.28515625" customWidth="1"/>
    <col min="8" max="8" width="19" customWidth="1"/>
    <col min="9" max="9" width="13.28515625" customWidth="1"/>
    <col min="10" max="10" width="13.5703125" customWidth="1"/>
  </cols>
  <sheetData>
    <row r="1" spans="2:12">
      <c r="B1" s="1"/>
      <c r="C1" s="1"/>
      <c r="D1" s="2"/>
      <c r="E1" s="2"/>
    </row>
    <row r="2" spans="2:12" ht="15.75">
      <c r="B2" s="333" t="s">
        <v>0</v>
      </c>
      <c r="C2" s="333"/>
      <c r="D2" s="333"/>
      <c r="E2" s="333"/>
      <c r="H2" s="188"/>
      <c r="I2" s="188"/>
      <c r="J2" s="190"/>
      <c r="L2" s="78"/>
    </row>
    <row r="3" spans="2:12" ht="15.75">
      <c r="B3" s="333" t="s">
        <v>263</v>
      </c>
      <c r="C3" s="333"/>
      <c r="D3" s="333"/>
      <c r="E3" s="333"/>
      <c r="H3" s="188"/>
      <c r="I3" s="188"/>
      <c r="J3" s="190"/>
    </row>
    <row r="4" spans="2:12" ht="15">
      <c r="B4" s="165"/>
      <c r="C4" s="165"/>
      <c r="D4" s="165"/>
      <c r="E4" s="165"/>
      <c r="H4" s="187"/>
      <c r="I4" s="187"/>
      <c r="J4" s="190"/>
    </row>
    <row r="5" spans="2:12" ht="21" customHeight="1">
      <c r="B5" s="334" t="s">
        <v>1</v>
      </c>
      <c r="C5" s="334"/>
      <c r="D5" s="334"/>
      <c r="E5" s="334"/>
    </row>
    <row r="6" spans="2:12" ht="14.25">
      <c r="B6" s="335" t="s">
        <v>164</v>
      </c>
      <c r="C6" s="335"/>
      <c r="D6" s="335"/>
      <c r="E6" s="335"/>
    </row>
    <row r="7" spans="2:12" ht="14.25">
      <c r="B7" s="163"/>
      <c r="C7" s="163"/>
      <c r="D7" s="163"/>
      <c r="E7" s="163"/>
    </row>
    <row r="8" spans="2:12" ht="13.5">
      <c r="B8" s="337" t="s">
        <v>18</v>
      </c>
      <c r="C8" s="339"/>
      <c r="D8" s="339"/>
      <c r="E8" s="339"/>
    </row>
    <row r="9" spans="2:12" ht="16.5" thickBot="1">
      <c r="B9" s="336" t="s">
        <v>209</v>
      </c>
      <c r="C9" s="336"/>
      <c r="D9" s="336"/>
      <c r="E9" s="336"/>
    </row>
    <row r="10" spans="2:12" ht="13.5" thickBot="1">
      <c r="B10" s="164"/>
      <c r="C10" s="87" t="s">
        <v>2</v>
      </c>
      <c r="D10" s="75" t="s">
        <v>246</v>
      </c>
      <c r="E10" s="30" t="s">
        <v>262</v>
      </c>
    </row>
    <row r="11" spans="2:12">
      <c r="B11" s="110" t="s">
        <v>3</v>
      </c>
      <c r="C11" s="151" t="s">
        <v>215</v>
      </c>
      <c r="D11" s="74">
        <v>394498.52</v>
      </c>
      <c r="E11" s="9">
        <f>E12</f>
        <v>152646.09</v>
      </c>
    </row>
    <row r="12" spans="2:12">
      <c r="B12" s="129" t="s">
        <v>4</v>
      </c>
      <c r="C12" s="6" t="s">
        <v>5</v>
      </c>
      <c r="D12" s="89">
        <v>394498.52</v>
      </c>
      <c r="E12" s="100">
        <v>152646.09</v>
      </c>
    </row>
    <row r="13" spans="2:12">
      <c r="B13" s="129" t="s">
        <v>6</v>
      </c>
      <c r="C13" s="72" t="s">
        <v>7</v>
      </c>
      <c r="D13" s="89"/>
      <c r="E13" s="100"/>
    </row>
    <row r="14" spans="2:12">
      <c r="B14" s="129" t="s">
        <v>8</v>
      </c>
      <c r="C14" s="72" t="s">
        <v>10</v>
      </c>
      <c r="D14" s="89"/>
      <c r="E14" s="100"/>
      <c r="G14" s="71"/>
    </row>
    <row r="15" spans="2:12">
      <c r="B15" s="129" t="s">
        <v>212</v>
      </c>
      <c r="C15" s="72" t="s">
        <v>11</v>
      </c>
      <c r="D15" s="89"/>
      <c r="E15" s="100"/>
    </row>
    <row r="16" spans="2:12">
      <c r="B16" s="130" t="s">
        <v>213</v>
      </c>
      <c r="C16" s="111" t="s">
        <v>12</v>
      </c>
      <c r="D16" s="90"/>
      <c r="E16" s="101"/>
    </row>
    <row r="17" spans="2:10">
      <c r="B17" s="10" t="s">
        <v>13</v>
      </c>
      <c r="C17" s="12" t="s">
        <v>65</v>
      </c>
      <c r="D17" s="152"/>
      <c r="E17" s="113"/>
    </row>
    <row r="18" spans="2:10">
      <c r="B18" s="129" t="s">
        <v>4</v>
      </c>
      <c r="C18" s="6" t="s">
        <v>11</v>
      </c>
      <c r="D18" s="89"/>
      <c r="E18" s="101"/>
    </row>
    <row r="19" spans="2:10" ht="13.5" customHeight="1">
      <c r="B19" s="129" t="s">
        <v>6</v>
      </c>
      <c r="C19" s="72" t="s">
        <v>214</v>
      </c>
      <c r="D19" s="89"/>
      <c r="E19" s="100"/>
    </row>
    <row r="20" spans="2:10" ht="13.5" thickBot="1">
      <c r="B20" s="131" t="s">
        <v>8</v>
      </c>
      <c r="C20" s="73" t="s">
        <v>14</v>
      </c>
      <c r="D20" s="91"/>
      <c r="E20" s="102"/>
    </row>
    <row r="21" spans="2:10" ht="13.5" thickBot="1">
      <c r="B21" s="343" t="s">
        <v>216</v>
      </c>
      <c r="C21" s="344"/>
      <c r="D21" s="92">
        <f>D11</f>
        <v>394498.52</v>
      </c>
      <c r="E21" s="173">
        <f>E11</f>
        <v>152646.09</v>
      </c>
      <c r="F21" s="88"/>
      <c r="G21" s="88"/>
      <c r="H21" s="197"/>
      <c r="J21" s="71"/>
    </row>
    <row r="22" spans="2:10">
      <c r="B22" s="3"/>
      <c r="C22" s="7"/>
      <c r="D22" s="8"/>
      <c r="E22" s="8"/>
      <c r="G22" s="78"/>
    </row>
    <row r="23" spans="2:10" ht="13.5">
      <c r="B23" s="337" t="s">
        <v>210</v>
      </c>
      <c r="C23" s="345"/>
      <c r="D23" s="345"/>
      <c r="E23" s="345"/>
      <c r="G23" s="78"/>
    </row>
    <row r="24" spans="2:10" ht="15.75" customHeight="1" thickBot="1">
      <c r="B24" s="336" t="s">
        <v>211</v>
      </c>
      <c r="C24" s="346"/>
      <c r="D24" s="346"/>
      <c r="E24" s="346"/>
    </row>
    <row r="25" spans="2:10" ht="13.5" thickBot="1">
      <c r="B25" s="164"/>
      <c r="C25" s="5" t="s">
        <v>2</v>
      </c>
      <c r="D25" s="75" t="s">
        <v>264</v>
      </c>
      <c r="E25" s="30" t="s">
        <v>262</v>
      </c>
    </row>
    <row r="26" spans="2:10">
      <c r="B26" s="116" t="s">
        <v>15</v>
      </c>
      <c r="C26" s="117" t="s">
        <v>16</v>
      </c>
      <c r="D26" s="263">
        <v>128959.62</v>
      </c>
      <c r="E26" s="118">
        <f>D21</f>
        <v>394498.52</v>
      </c>
      <c r="G26" s="83"/>
    </row>
    <row r="27" spans="2:10">
      <c r="B27" s="10" t="s">
        <v>17</v>
      </c>
      <c r="C27" s="11" t="s">
        <v>217</v>
      </c>
      <c r="D27" s="264">
        <v>11874.489999999998</v>
      </c>
      <c r="E27" s="172">
        <f>E28-E32</f>
        <v>-355980.89</v>
      </c>
      <c r="F27" s="78"/>
      <c r="G27" s="83"/>
      <c r="H27" s="78"/>
      <c r="I27" s="78"/>
      <c r="J27" s="83"/>
    </row>
    <row r="28" spans="2:10">
      <c r="B28" s="10" t="s">
        <v>18</v>
      </c>
      <c r="C28" s="11" t="s">
        <v>19</v>
      </c>
      <c r="D28" s="264">
        <v>63019</v>
      </c>
      <c r="E28" s="80">
        <f>SUM(E29:E31)</f>
        <v>6962.11</v>
      </c>
      <c r="F28" s="78"/>
      <c r="G28" s="78"/>
      <c r="H28" s="78"/>
      <c r="I28" s="78"/>
      <c r="J28" s="83"/>
    </row>
    <row r="29" spans="2:10">
      <c r="B29" s="127" t="s">
        <v>4</v>
      </c>
      <c r="C29" s="6" t="s">
        <v>20</v>
      </c>
      <c r="D29" s="265"/>
      <c r="E29" s="103"/>
      <c r="F29" s="78"/>
      <c r="G29" s="78"/>
      <c r="H29" s="78"/>
      <c r="I29" s="78"/>
      <c r="J29" s="83"/>
    </row>
    <row r="30" spans="2:10">
      <c r="B30" s="127" t="s">
        <v>6</v>
      </c>
      <c r="C30" s="6" t="s">
        <v>21</v>
      </c>
      <c r="D30" s="265"/>
      <c r="E30" s="103"/>
      <c r="F30" s="78"/>
      <c r="G30" s="78"/>
      <c r="H30" s="78"/>
      <c r="I30" s="78"/>
      <c r="J30" s="83"/>
    </row>
    <row r="31" spans="2:10">
      <c r="B31" s="127" t="s">
        <v>8</v>
      </c>
      <c r="C31" s="6" t="s">
        <v>22</v>
      </c>
      <c r="D31" s="265">
        <v>63019</v>
      </c>
      <c r="E31" s="103">
        <v>6962.11</v>
      </c>
      <c r="F31" s="78"/>
      <c r="G31" s="78"/>
      <c r="H31" s="78"/>
      <c r="I31" s="78"/>
      <c r="J31" s="83"/>
    </row>
    <row r="32" spans="2:10">
      <c r="B32" s="112" t="s">
        <v>23</v>
      </c>
      <c r="C32" s="12" t="s">
        <v>24</v>
      </c>
      <c r="D32" s="264">
        <v>51144.51</v>
      </c>
      <c r="E32" s="80">
        <f>SUM(E33:E39)</f>
        <v>362943</v>
      </c>
      <c r="F32" s="78"/>
      <c r="G32" s="83"/>
      <c r="H32" s="78"/>
      <c r="I32" s="78"/>
      <c r="J32" s="83"/>
    </row>
    <row r="33" spans="2:10">
      <c r="B33" s="127" t="s">
        <v>4</v>
      </c>
      <c r="C33" s="6" t="s">
        <v>25</v>
      </c>
      <c r="D33" s="265"/>
      <c r="E33" s="103">
        <v>65867.490000000005</v>
      </c>
      <c r="F33" s="78"/>
      <c r="G33" s="78"/>
      <c r="H33" s="78"/>
      <c r="I33" s="78"/>
      <c r="J33" s="83"/>
    </row>
    <row r="34" spans="2:10">
      <c r="B34" s="127" t="s">
        <v>6</v>
      </c>
      <c r="C34" s="6" t="s">
        <v>26</v>
      </c>
      <c r="D34" s="265"/>
      <c r="E34" s="103"/>
      <c r="F34" s="78"/>
      <c r="G34" s="78"/>
      <c r="H34" s="78"/>
      <c r="I34" s="78"/>
      <c r="J34" s="83"/>
    </row>
    <row r="35" spans="2:10">
      <c r="B35" s="127" t="s">
        <v>8</v>
      </c>
      <c r="C35" s="6" t="s">
        <v>27</v>
      </c>
      <c r="D35" s="265">
        <v>354.59</v>
      </c>
      <c r="E35" s="103">
        <v>125.67</v>
      </c>
      <c r="F35" s="78"/>
      <c r="G35" s="78"/>
      <c r="H35" s="78"/>
      <c r="I35" s="78"/>
      <c r="J35" s="83"/>
    </row>
    <row r="36" spans="2:10">
      <c r="B36" s="127" t="s">
        <v>9</v>
      </c>
      <c r="C36" s="6" t="s">
        <v>28</v>
      </c>
      <c r="D36" s="265"/>
      <c r="E36" s="103"/>
      <c r="F36" s="78"/>
      <c r="G36" s="78"/>
      <c r="H36" s="78"/>
      <c r="I36" s="78"/>
      <c r="J36" s="83"/>
    </row>
    <row r="37" spans="2:10" ht="25.5">
      <c r="B37" s="127" t="s">
        <v>29</v>
      </c>
      <c r="C37" s="6" t="s">
        <v>30</v>
      </c>
      <c r="D37" s="265">
        <v>1351.41</v>
      </c>
      <c r="E37" s="103">
        <v>2750.22</v>
      </c>
      <c r="F37" s="78"/>
      <c r="G37" s="78"/>
      <c r="H37" s="78"/>
      <c r="I37" s="78"/>
      <c r="J37" s="83"/>
    </row>
    <row r="38" spans="2:10">
      <c r="B38" s="127" t="s">
        <v>31</v>
      </c>
      <c r="C38" s="6" t="s">
        <v>32</v>
      </c>
      <c r="D38" s="265"/>
      <c r="E38" s="103"/>
      <c r="F38" s="78"/>
      <c r="G38" s="78"/>
      <c r="H38" s="78"/>
      <c r="I38" s="78"/>
      <c r="J38" s="83"/>
    </row>
    <row r="39" spans="2:10">
      <c r="B39" s="128" t="s">
        <v>33</v>
      </c>
      <c r="C39" s="13" t="s">
        <v>34</v>
      </c>
      <c r="D39" s="266">
        <v>49438.51</v>
      </c>
      <c r="E39" s="174">
        <v>294199.62</v>
      </c>
      <c r="F39" s="78"/>
      <c r="G39" s="78"/>
      <c r="H39" s="78"/>
      <c r="I39" s="78"/>
      <c r="J39" s="83"/>
    </row>
    <row r="40" spans="2:10" ht="13.5" thickBot="1">
      <c r="B40" s="119" t="s">
        <v>35</v>
      </c>
      <c r="C40" s="120" t="s">
        <v>36</v>
      </c>
      <c r="D40" s="267">
        <v>-20180.669999999998</v>
      </c>
      <c r="E40" s="121">
        <v>114128.46</v>
      </c>
      <c r="G40" s="83"/>
    </row>
    <row r="41" spans="2:10" ht="13.5" thickBot="1">
      <c r="B41" s="122" t="s">
        <v>37</v>
      </c>
      <c r="C41" s="123" t="s">
        <v>38</v>
      </c>
      <c r="D41" s="268">
        <v>120653.43999999999</v>
      </c>
      <c r="E41" s="173">
        <f>E26+E27+E40</f>
        <v>152646.09000000003</v>
      </c>
      <c r="F41" s="88"/>
      <c r="G41" s="83"/>
    </row>
    <row r="42" spans="2:10">
      <c r="B42" s="114"/>
      <c r="C42" s="114"/>
      <c r="D42" s="115"/>
      <c r="E42" s="115"/>
      <c r="F42" s="88"/>
      <c r="G42" s="71"/>
    </row>
    <row r="43" spans="2:10" ht="13.5">
      <c r="B43" s="338" t="s">
        <v>60</v>
      </c>
      <c r="C43" s="339"/>
      <c r="D43" s="339"/>
      <c r="E43" s="339"/>
      <c r="G43" s="78"/>
    </row>
    <row r="44" spans="2:10" ht="18" customHeight="1" thickBot="1">
      <c r="B44" s="336" t="s">
        <v>244</v>
      </c>
      <c r="C44" s="340"/>
      <c r="D44" s="340"/>
      <c r="E44" s="340"/>
      <c r="G44" s="78"/>
    </row>
    <row r="45" spans="2:10" ht="13.5" thickBot="1">
      <c r="B45" s="164"/>
      <c r="C45" s="31" t="s">
        <v>39</v>
      </c>
      <c r="D45" s="75" t="s">
        <v>264</v>
      </c>
      <c r="E45" s="30" t="s">
        <v>262</v>
      </c>
      <c r="G45" s="78"/>
    </row>
    <row r="46" spans="2:10">
      <c r="B46" s="14" t="s">
        <v>18</v>
      </c>
      <c r="C46" s="32" t="s">
        <v>218</v>
      </c>
      <c r="D46" s="124"/>
      <c r="E46" s="29"/>
      <c r="G46" s="78"/>
    </row>
    <row r="47" spans="2:10">
      <c r="B47" s="125" t="s">
        <v>4</v>
      </c>
      <c r="C47" s="16" t="s">
        <v>40</v>
      </c>
      <c r="D47" s="269">
        <v>2441.4922000000001</v>
      </c>
      <c r="E47" s="82">
        <v>6918.5991000000004</v>
      </c>
      <c r="G47" s="78"/>
    </row>
    <row r="48" spans="2:10">
      <c r="B48" s="146" t="s">
        <v>6</v>
      </c>
      <c r="C48" s="23" t="s">
        <v>41</v>
      </c>
      <c r="D48" s="270">
        <v>2580.2703999999999</v>
      </c>
      <c r="E48" s="175">
        <v>1947.0165</v>
      </c>
      <c r="G48" s="78"/>
    </row>
    <row r="49" spans="2:7">
      <c r="B49" s="143" t="s">
        <v>23</v>
      </c>
      <c r="C49" s="147" t="s">
        <v>219</v>
      </c>
      <c r="D49" s="271"/>
      <c r="E49" s="148"/>
    </row>
    <row r="50" spans="2:7">
      <c r="B50" s="125" t="s">
        <v>4</v>
      </c>
      <c r="C50" s="16" t="s">
        <v>40</v>
      </c>
      <c r="D50" s="269">
        <v>52.82</v>
      </c>
      <c r="E50" s="84">
        <v>57.02</v>
      </c>
      <c r="G50" s="226"/>
    </row>
    <row r="51" spans="2:7">
      <c r="B51" s="125" t="s">
        <v>6</v>
      </c>
      <c r="C51" s="16" t="s">
        <v>220</v>
      </c>
      <c r="D51" s="272">
        <v>42.78</v>
      </c>
      <c r="E51" s="84">
        <v>57.02</v>
      </c>
      <c r="G51" s="226"/>
    </row>
    <row r="52" spans="2:7">
      <c r="B52" s="125" t="s">
        <v>8</v>
      </c>
      <c r="C52" s="16" t="s">
        <v>221</v>
      </c>
      <c r="D52" s="272">
        <v>60.08</v>
      </c>
      <c r="E52" s="84">
        <v>85.83</v>
      </c>
    </row>
    <row r="53" spans="2:7" ht="13.5" customHeight="1" thickBot="1">
      <c r="B53" s="126" t="s">
        <v>9</v>
      </c>
      <c r="C53" s="18" t="s">
        <v>41</v>
      </c>
      <c r="D53" s="273">
        <v>46.76</v>
      </c>
      <c r="E53" s="176">
        <v>78.400000000000006</v>
      </c>
    </row>
    <row r="54" spans="2:7">
      <c r="B54" s="132"/>
      <c r="C54" s="133"/>
      <c r="D54" s="134"/>
      <c r="E54" s="134"/>
    </row>
    <row r="55" spans="2:7" ht="13.5">
      <c r="B55" s="338" t="s">
        <v>62</v>
      </c>
      <c r="C55" s="339"/>
      <c r="D55" s="339"/>
      <c r="E55" s="339"/>
    </row>
    <row r="56" spans="2:7" ht="14.25" thickBot="1">
      <c r="B56" s="336" t="s">
        <v>222</v>
      </c>
      <c r="C56" s="340"/>
      <c r="D56" s="340"/>
      <c r="E56" s="340"/>
    </row>
    <row r="57" spans="2:7" ht="23.25" thickBot="1">
      <c r="B57" s="331" t="s">
        <v>42</v>
      </c>
      <c r="C57" s="332"/>
      <c r="D57" s="19" t="s">
        <v>245</v>
      </c>
      <c r="E57" s="20" t="s">
        <v>223</v>
      </c>
    </row>
    <row r="58" spans="2:7">
      <c r="B58" s="21" t="s">
        <v>18</v>
      </c>
      <c r="C58" s="149" t="s">
        <v>43</v>
      </c>
      <c r="D58" s="150">
        <f>D64</f>
        <v>152646.09</v>
      </c>
      <c r="E58" s="33">
        <f>D58/E21</f>
        <v>1</v>
      </c>
    </row>
    <row r="59" spans="2:7" ht="25.5">
      <c r="B59" s="146" t="s">
        <v>4</v>
      </c>
      <c r="C59" s="23" t="s">
        <v>44</v>
      </c>
      <c r="D59" s="95">
        <v>0</v>
      </c>
      <c r="E59" s="96">
        <v>0</v>
      </c>
    </row>
    <row r="60" spans="2:7" ht="25.5">
      <c r="B60" s="125" t="s">
        <v>6</v>
      </c>
      <c r="C60" s="16" t="s">
        <v>45</v>
      </c>
      <c r="D60" s="93">
        <v>0</v>
      </c>
      <c r="E60" s="94">
        <v>0</v>
      </c>
    </row>
    <row r="61" spans="2:7" ht="12.75" customHeight="1">
      <c r="B61" s="125" t="s">
        <v>8</v>
      </c>
      <c r="C61" s="16" t="s">
        <v>46</v>
      </c>
      <c r="D61" s="93">
        <v>0</v>
      </c>
      <c r="E61" s="94">
        <v>0</v>
      </c>
    </row>
    <row r="62" spans="2:7">
      <c r="B62" s="125" t="s">
        <v>9</v>
      </c>
      <c r="C62" s="16" t="s">
        <v>47</v>
      </c>
      <c r="D62" s="93">
        <v>0</v>
      </c>
      <c r="E62" s="94">
        <v>0</v>
      </c>
    </row>
    <row r="63" spans="2:7">
      <c r="B63" s="125" t="s">
        <v>29</v>
      </c>
      <c r="C63" s="16" t="s">
        <v>48</v>
      </c>
      <c r="D63" s="93">
        <v>0</v>
      </c>
      <c r="E63" s="94">
        <v>0</v>
      </c>
    </row>
    <row r="64" spans="2:7">
      <c r="B64" s="146" t="s">
        <v>31</v>
      </c>
      <c r="C64" s="23" t="s">
        <v>49</v>
      </c>
      <c r="D64" s="95">
        <f>E21</f>
        <v>152646.09</v>
      </c>
      <c r="E64" s="96">
        <f>E58</f>
        <v>1</v>
      </c>
    </row>
    <row r="65" spans="2:5">
      <c r="B65" s="146" t="s">
        <v>33</v>
      </c>
      <c r="C65" s="23" t="s">
        <v>224</v>
      </c>
      <c r="D65" s="95">
        <v>0</v>
      </c>
      <c r="E65" s="96">
        <v>0</v>
      </c>
    </row>
    <row r="66" spans="2:5">
      <c r="B66" s="146" t="s">
        <v>50</v>
      </c>
      <c r="C66" s="23" t="s">
        <v>51</v>
      </c>
      <c r="D66" s="95">
        <v>0</v>
      </c>
      <c r="E66" s="96">
        <v>0</v>
      </c>
    </row>
    <row r="67" spans="2:5">
      <c r="B67" s="125" t="s">
        <v>52</v>
      </c>
      <c r="C67" s="16" t="s">
        <v>53</v>
      </c>
      <c r="D67" s="93">
        <v>0</v>
      </c>
      <c r="E67" s="94">
        <v>0</v>
      </c>
    </row>
    <row r="68" spans="2:5">
      <c r="B68" s="125" t="s">
        <v>54</v>
      </c>
      <c r="C68" s="16" t="s">
        <v>55</v>
      </c>
      <c r="D68" s="93">
        <v>0</v>
      </c>
      <c r="E68" s="94">
        <v>0</v>
      </c>
    </row>
    <row r="69" spans="2:5">
      <c r="B69" s="125" t="s">
        <v>56</v>
      </c>
      <c r="C69" s="16" t="s">
        <v>57</v>
      </c>
      <c r="D69" s="93">
        <v>0</v>
      </c>
      <c r="E69" s="94">
        <v>0</v>
      </c>
    </row>
    <row r="70" spans="2:5">
      <c r="B70" s="153" t="s">
        <v>58</v>
      </c>
      <c r="C70" s="136" t="s">
        <v>59</v>
      </c>
      <c r="D70" s="137">
        <v>0</v>
      </c>
      <c r="E70" s="138">
        <v>0</v>
      </c>
    </row>
    <row r="71" spans="2:5">
      <c r="B71" s="154" t="s">
        <v>23</v>
      </c>
      <c r="C71" s="144" t="s">
        <v>61</v>
      </c>
      <c r="D71" s="145">
        <v>0</v>
      </c>
      <c r="E71" s="70">
        <v>0</v>
      </c>
    </row>
    <row r="72" spans="2:5">
      <c r="B72" s="155" t="s">
        <v>60</v>
      </c>
      <c r="C72" s="140" t="s">
        <v>63</v>
      </c>
      <c r="D72" s="141">
        <f>E14</f>
        <v>0</v>
      </c>
      <c r="E72" s="142">
        <v>0</v>
      </c>
    </row>
    <row r="73" spans="2:5">
      <c r="B73" s="156" t="s">
        <v>62</v>
      </c>
      <c r="C73" s="25" t="s">
        <v>65</v>
      </c>
      <c r="D73" s="26">
        <v>0</v>
      </c>
      <c r="E73" s="27">
        <v>0</v>
      </c>
    </row>
    <row r="74" spans="2:5">
      <c r="B74" s="154" t="s">
        <v>64</v>
      </c>
      <c r="C74" s="144" t="s">
        <v>66</v>
      </c>
      <c r="D74" s="145">
        <f>D58</f>
        <v>152646.09</v>
      </c>
      <c r="E74" s="70">
        <f>E58+E72-E73</f>
        <v>1</v>
      </c>
    </row>
    <row r="75" spans="2:5">
      <c r="B75" s="125" t="s">
        <v>4</v>
      </c>
      <c r="C75" s="16" t="s">
        <v>67</v>
      </c>
      <c r="D75" s="93">
        <f>D74</f>
        <v>152646.09</v>
      </c>
      <c r="E75" s="94">
        <f>E74</f>
        <v>1</v>
      </c>
    </row>
    <row r="76" spans="2:5">
      <c r="B76" s="125" t="s">
        <v>6</v>
      </c>
      <c r="C76" s="16" t="s">
        <v>225</v>
      </c>
      <c r="D76" s="93">
        <v>0</v>
      </c>
      <c r="E76" s="94">
        <v>0</v>
      </c>
    </row>
    <row r="77" spans="2:5" ht="13.5" thickBot="1">
      <c r="B77" s="126" t="s">
        <v>8</v>
      </c>
      <c r="C77" s="18" t="s">
        <v>226</v>
      </c>
      <c r="D77" s="97">
        <v>0</v>
      </c>
      <c r="E77" s="98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ageMargins left="0.70866141732283472" right="0.70866141732283472" top="0.74803149606299213" bottom="0.74803149606299213" header="0.31496062992125984" footer="0.31496062992125984"/>
  <pageSetup paperSize="9" scale="74" orientation="portrait" r:id="rId1"/>
</worksheet>
</file>

<file path=xl/worksheets/sheet136.xml><?xml version="1.0" encoding="utf-8"?>
<worksheet xmlns="http://schemas.openxmlformats.org/spreadsheetml/2006/main" xmlns:r="http://schemas.openxmlformats.org/officeDocument/2006/relationships">
  <sheetPr codeName="Arkusz136"/>
  <dimension ref="A1:L81"/>
  <sheetViews>
    <sheetView zoomScale="80" zoomScaleNormal="80" workbookViewId="0">
      <selection activeCell="K2" sqref="K2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99" customWidth="1"/>
    <col min="6" max="6" width="7.42578125" customWidth="1"/>
    <col min="7" max="7" width="17.28515625" customWidth="1"/>
    <col min="8" max="8" width="19" customWidth="1"/>
    <col min="9" max="9" width="13.28515625" customWidth="1"/>
    <col min="10" max="10" width="13.5703125" customWidth="1"/>
  </cols>
  <sheetData>
    <row r="1" spans="2:12">
      <c r="B1" s="1"/>
      <c r="C1" s="1"/>
      <c r="D1" s="2"/>
      <c r="E1" s="2"/>
    </row>
    <row r="2" spans="2:12" ht="15.75">
      <c r="B2" s="333" t="s">
        <v>0</v>
      </c>
      <c r="C2" s="333"/>
      <c r="D2" s="333"/>
      <c r="E2" s="333"/>
      <c r="H2" s="188"/>
      <c r="I2" s="188"/>
      <c r="J2" s="190"/>
      <c r="L2" s="78"/>
    </row>
    <row r="3" spans="2:12" ht="15.75">
      <c r="B3" s="333" t="s">
        <v>263</v>
      </c>
      <c r="C3" s="333"/>
      <c r="D3" s="333"/>
      <c r="E3" s="333"/>
      <c r="H3" s="188"/>
      <c r="I3" s="188"/>
      <c r="J3" s="190"/>
    </row>
    <row r="4" spans="2:12" ht="15">
      <c r="B4" s="165"/>
      <c r="C4" s="165"/>
      <c r="D4" s="165"/>
      <c r="E4" s="165"/>
      <c r="H4" s="187"/>
      <c r="I4" s="187"/>
      <c r="J4" s="190"/>
    </row>
    <row r="5" spans="2:12" ht="21" customHeight="1">
      <c r="B5" s="334" t="s">
        <v>1</v>
      </c>
      <c r="C5" s="334"/>
      <c r="D5" s="334"/>
      <c r="E5" s="334"/>
    </row>
    <row r="6" spans="2:12" ht="14.25">
      <c r="B6" s="335" t="s">
        <v>163</v>
      </c>
      <c r="C6" s="335"/>
      <c r="D6" s="335"/>
      <c r="E6" s="335"/>
    </row>
    <row r="7" spans="2:12" ht="14.25">
      <c r="B7" s="163"/>
      <c r="C7" s="163"/>
      <c r="D7" s="163"/>
      <c r="E7" s="163"/>
    </row>
    <row r="8" spans="2:12" ht="13.5">
      <c r="B8" s="337" t="s">
        <v>18</v>
      </c>
      <c r="C8" s="339"/>
      <c r="D8" s="339"/>
      <c r="E8" s="339"/>
    </row>
    <row r="9" spans="2:12" ht="16.5" thickBot="1">
      <c r="B9" s="336" t="s">
        <v>209</v>
      </c>
      <c r="C9" s="336"/>
      <c r="D9" s="336"/>
      <c r="E9" s="336"/>
    </row>
    <row r="10" spans="2:12" ht="13.5" thickBot="1">
      <c r="B10" s="164"/>
      <c r="C10" s="87" t="s">
        <v>2</v>
      </c>
      <c r="D10" s="75" t="s">
        <v>246</v>
      </c>
      <c r="E10" s="30" t="s">
        <v>262</v>
      </c>
      <c r="G10" s="78"/>
    </row>
    <row r="11" spans="2:12">
      <c r="B11" s="110" t="s">
        <v>3</v>
      </c>
      <c r="C11" s="151" t="s">
        <v>215</v>
      </c>
      <c r="D11" s="74">
        <v>940058.48</v>
      </c>
      <c r="E11" s="9">
        <f>E12</f>
        <v>887138.1100000001</v>
      </c>
    </row>
    <row r="12" spans="2:12">
      <c r="B12" s="129" t="s">
        <v>4</v>
      </c>
      <c r="C12" s="6" t="s">
        <v>5</v>
      </c>
      <c r="D12" s="89">
        <v>940058.48</v>
      </c>
      <c r="E12" s="100">
        <f>887170.8-32.69</f>
        <v>887138.1100000001</v>
      </c>
    </row>
    <row r="13" spans="2:12">
      <c r="B13" s="129" t="s">
        <v>6</v>
      </c>
      <c r="C13" s="72" t="s">
        <v>7</v>
      </c>
      <c r="D13" s="89"/>
      <c r="E13" s="100"/>
    </row>
    <row r="14" spans="2:12">
      <c r="B14" s="129" t="s">
        <v>8</v>
      </c>
      <c r="C14" s="72" t="s">
        <v>10</v>
      </c>
      <c r="D14" s="89"/>
      <c r="E14" s="100"/>
      <c r="G14" s="71"/>
    </row>
    <row r="15" spans="2:12">
      <c r="B15" s="129" t="s">
        <v>212</v>
      </c>
      <c r="C15" s="72" t="s">
        <v>11</v>
      </c>
      <c r="D15" s="89"/>
      <c r="E15" s="100"/>
    </row>
    <row r="16" spans="2:12">
      <c r="B16" s="130" t="s">
        <v>213</v>
      </c>
      <c r="C16" s="111" t="s">
        <v>12</v>
      </c>
      <c r="D16" s="90"/>
      <c r="E16" s="101"/>
    </row>
    <row r="17" spans="2:10">
      <c r="B17" s="10" t="s">
        <v>13</v>
      </c>
      <c r="C17" s="12" t="s">
        <v>65</v>
      </c>
      <c r="D17" s="152"/>
      <c r="E17" s="113"/>
    </row>
    <row r="18" spans="2:10">
      <c r="B18" s="129" t="s">
        <v>4</v>
      </c>
      <c r="C18" s="6" t="s">
        <v>11</v>
      </c>
      <c r="D18" s="89"/>
      <c r="E18" s="101"/>
    </row>
    <row r="19" spans="2:10" ht="13.5" customHeight="1">
      <c r="B19" s="129" t="s">
        <v>6</v>
      </c>
      <c r="C19" s="72" t="s">
        <v>214</v>
      </c>
      <c r="D19" s="89"/>
      <c r="E19" s="100"/>
    </row>
    <row r="20" spans="2:10" ht="13.5" thickBot="1">
      <c r="B20" s="131" t="s">
        <v>8</v>
      </c>
      <c r="C20" s="73" t="s">
        <v>14</v>
      </c>
      <c r="D20" s="91"/>
      <c r="E20" s="102"/>
    </row>
    <row r="21" spans="2:10" ht="13.5" thickBot="1">
      <c r="B21" s="343" t="s">
        <v>216</v>
      </c>
      <c r="C21" s="344"/>
      <c r="D21" s="92">
        <f>D11</f>
        <v>940058.48</v>
      </c>
      <c r="E21" s="173">
        <f>E11-E17</f>
        <v>887138.1100000001</v>
      </c>
      <c r="F21" s="88"/>
      <c r="G21" s="88"/>
      <c r="H21" s="197"/>
      <c r="J21" s="71"/>
    </row>
    <row r="22" spans="2:10">
      <c r="B22" s="3"/>
      <c r="C22" s="7"/>
      <c r="D22" s="8">
        <f>D21+32.31</f>
        <v>940090.79</v>
      </c>
      <c r="E22" s="8">
        <f>E21-J3</f>
        <v>887138.1100000001</v>
      </c>
      <c r="G22" s="78"/>
    </row>
    <row r="23" spans="2:10" ht="13.5">
      <c r="B23" s="337" t="s">
        <v>210</v>
      </c>
      <c r="C23" s="345"/>
      <c r="D23" s="345"/>
      <c r="E23" s="345"/>
      <c r="G23" s="78"/>
    </row>
    <row r="24" spans="2:10" ht="15.75" customHeight="1" thickBot="1">
      <c r="B24" s="336" t="s">
        <v>211</v>
      </c>
      <c r="C24" s="346"/>
      <c r="D24" s="346"/>
      <c r="E24" s="346"/>
    </row>
    <row r="25" spans="2:10" ht="13.5" thickBot="1">
      <c r="B25" s="164"/>
      <c r="C25" s="5" t="s">
        <v>2</v>
      </c>
      <c r="D25" s="75" t="s">
        <v>264</v>
      </c>
      <c r="E25" s="30" t="s">
        <v>262</v>
      </c>
    </row>
    <row r="26" spans="2:10">
      <c r="B26" s="116" t="s">
        <v>15</v>
      </c>
      <c r="C26" s="117" t="s">
        <v>16</v>
      </c>
      <c r="D26" s="263">
        <v>1299320.68</v>
      </c>
      <c r="E26" s="118">
        <f>D21</f>
        <v>940058.48</v>
      </c>
      <c r="G26" s="83"/>
    </row>
    <row r="27" spans="2:10">
      <c r="B27" s="10" t="s">
        <v>17</v>
      </c>
      <c r="C27" s="11" t="s">
        <v>217</v>
      </c>
      <c r="D27" s="264">
        <v>3097.5300000000134</v>
      </c>
      <c r="E27" s="172">
        <f>E28-E32</f>
        <v>-63591.93</v>
      </c>
      <c r="F27" s="78"/>
      <c r="G27" s="83"/>
      <c r="H27" s="78"/>
      <c r="I27" s="78"/>
      <c r="J27" s="83"/>
    </row>
    <row r="28" spans="2:10">
      <c r="B28" s="10" t="s">
        <v>18</v>
      </c>
      <c r="C28" s="11" t="s">
        <v>19</v>
      </c>
      <c r="D28" s="264">
        <v>126699.31000000001</v>
      </c>
      <c r="E28" s="80">
        <f>SUM(E29:E31)</f>
        <v>0</v>
      </c>
      <c r="F28" s="78"/>
      <c r="G28" s="78"/>
      <c r="H28" s="78"/>
      <c r="I28" s="78"/>
      <c r="J28" s="83"/>
    </row>
    <row r="29" spans="2:10">
      <c r="B29" s="127" t="s">
        <v>4</v>
      </c>
      <c r="C29" s="6" t="s">
        <v>20</v>
      </c>
      <c r="D29" s="265">
        <v>12249.99</v>
      </c>
      <c r="E29" s="103"/>
      <c r="F29" s="78"/>
      <c r="G29" s="78"/>
      <c r="H29" s="78"/>
      <c r="I29" s="78"/>
      <c r="J29" s="83"/>
    </row>
    <row r="30" spans="2:10">
      <c r="B30" s="127" t="s">
        <v>6</v>
      </c>
      <c r="C30" s="6" t="s">
        <v>21</v>
      </c>
      <c r="D30" s="265"/>
      <c r="E30" s="103"/>
      <c r="F30" s="78"/>
      <c r="G30" s="78"/>
      <c r="H30" s="78"/>
      <c r="I30" s="78"/>
      <c r="J30" s="83"/>
    </row>
    <row r="31" spans="2:10">
      <c r="B31" s="127" t="s">
        <v>8</v>
      </c>
      <c r="C31" s="6" t="s">
        <v>22</v>
      </c>
      <c r="D31" s="265">
        <v>114449.32</v>
      </c>
      <c r="E31" s="103"/>
      <c r="F31" s="78"/>
      <c r="G31" s="78"/>
      <c r="H31" s="78"/>
      <c r="I31" s="78"/>
      <c r="J31" s="83"/>
    </row>
    <row r="32" spans="2:10">
      <c r="B32" s="112" t="s">
        <v>23</v>
      </c>
      <c r="C32" s="12" t="s">
        <v>24</v>
      </c>
      <c r="D32" s="264">
        <v>123601.78</v>
      </c>
      <c r="E32" s="80">
        <f>SUM(E33:E39)</f>
        <v>63591.93</v>
      </c>
      <c r="F32" s="78"/>
      <c r="G32" s="83"/>
      <c r="H32" s="78"/>
      <c r="I32" s="78"/>
      <c r="J32" s="83"/>
    </row>
    <row r="33" spans="2:10">
      <c r="B33" s="127" t="s">
        <v>4</v>
      </c>
      <c r="C33" s="6" t="s">
        <v>25</v>
      </c>
      <c r="D33" s="265">
        <v>65182.69</v>
      </c>
      <c r="E33" s="103">
        <v>0.38</v>
      </c>
      <c r="F33" s="78"/>
      <c r="G33" s="78"/>
      <c r="H33" s="78"/>
      <c r="I33" s="78"/>
      <c r="J33" s="83"/>
    </row>
    <row r="34" spans="2:10">
      <c r="B34" s="127" t="s">
        <v>6</v>
      </c>
      <c r="C34" s="6" t="s">
        <v>26</v>
      </c>
      <c r="D34" s="265"/>
      <c r="E34" s="103"/>
      <c r="F34" s="78"/>
      <c r="G34" s="78"/>
      <c r="H34" s="78"/>
      <c r="I34" s="78"/>
      <c r="J34" s="83"/>
    </row>
    <row r="35" spans="2:10">
      <c r="B35" s="127" t="s">
        <v>8</v>
      </c>
      <c r="C35" s="6" t="s">
        <v>27</v>
      </c>
      <c r="D35" s="265">
        <v>428.26</v>
      </c>
      <c r="E35" s="103">
        <v>181.18</v>
      </c>
      <c r="F35" s="78"/>
      <c r="G35" s="78"/>
      <c r="H35" s="78"/>
      <c r="I35" s="78"/>
      <c r="J35" s="83"/>
    </row>
    <row r="36" spans="2:10">
      <c r="B36" s="127" t="s">
        <v>9</v>
      </c>
      <c r="C36" s="6" t="s">
        <v>28</v>
      </c>
      <c r="D36" s="265"/>
      <c r="E36" s="103"/>
      <c r="F36" s="78"/>
      <c r="G36" s="78"/>
      <c r="H36" s="78"/>
      <c r="I36" s="78"/>
      <c r="J36" s="83"/>
    </row>
    <row r="37" spans="2:10" ht="25.5">
      <c r="B37" s="127" t="s">
        <v>29</v>
      </c>
      <c r="C37" s="6" t="s">
        <v>30</v>
      </c>
      <c r="D37" s="265">
        <v>13237.02</v>
      </c>
      <c r="E37" s="103">
        <v>8554.7199999999993</v>
      </c>
      <c r="F37" s="78"/>
      <c r="G37" s="78"/>
      <c r="H37" s="78"/>
      <c r="I37" s="78"/>
      <c r="J37" s="83"/>
    </row>
    <row r="38" spans="2:10">
      <c r="B38" s="127" t="s">
        <v>31</v>
      </c>
      <c r="C38" s="6" t="s">
        <v>32</v>
      </c>
      <c r="D38" s="265"/>
      <c r="E38" s="103"/>
      <c r="F38" s="78"/>
      <c r="G38" s="78"/>
      <c r="H38" s="78"/>
      <c r="I38" s="78"/>
      <c r="J38" s="83"/>
    </row>
    <row r="39" spans="2:10">
      <c r="B39" s="128" t="s">
        <v>33</v>
      </c>
      <c r="C39" s="13" t="s">
        <v>34</v>
      </c>
      <c r="D39" s="266">
        <v>44753.81</v>
      </c>
      <c r="E39" s="174">
        <v>54855.65</v>
      </c>
      <c r="F39" s="78"/>
      <c r="G39" s="78"/>
      <c r="H39" s="78"/>
      <c r="I39" s="78"/>
      <c r="J39" s="83"/>
    </row>
    <row r="40" spans="2:10" ht="13.5" thickBot="1">
      <c r="B40" s="119" t="s">
        <v>35</v>
      </c>
      <c r="C40" s="120" t="s">
        <v>36</v>
      </c>
      <c r="D40" s="267">
        <v>16274.1</v>
      </c>
      <c r="E40" s="121">
        <v>10671.56</v>
      </c>
      <c r="G40" s="83"/>
    </row>
    <row r="41" spans="2:10" ht="13.5" thickBot="1">
      <c r="B41" s="122" t="s">
        <v>37</v>
      </c>
      <c r="C41" s="123" t="s">
        <v>38</v>
      </c>
      <c r="D41" s="268">
        <v>1318692.31</v>
      </c>
      <c r="E41" s="173">
        <f>E26+E27+E40</f>
        <v>887138.11</v>
      </c>
      <c r="F41" s="88"/>
      <c r="G41" s="83"/>
    </row>
    <row r="42" spans="2:10">
      <c r="B42" s="114"/>
      <c r="C42" s="114"/>
      <c r="D42" s="115"/>
      <c r="E42" s="115"/>
      <c r="F42" s="88"/>
      <c r="G42" s="71"/>
    </row>
    <row r="43" spans="2:10" ht="13.5">
      <c r="B43" s="338" t="s">
        <v>60</v>
      </c>
      <c r="C43" s="339"/>
      <c r="D43" s="339"/>
      <c r="E43" s="339"/>
      <c r="G43" s="78"/>
    </row>
    <row r="44" spans="2:10" ht="18" customHeight="1" thickBot="1">
      <c r="B44" s="336" t="s">
        <v>244</v>
      </c>
      <c r="C44" s="340"/>
      <c r="D44" s="340"/>
      <c r="E44" s="340"/>
      <c r="G44" s="78"/>
    </row>
    <row r="45" spans="2:10" ht="13.5" thickBot="1">
      <c r="B45" s="164"/>
      <c r="C45" s="31" t="s">
        <v>39</v>
      </c>
      <c r="D45" s="75" t="s">
        <v>264</v>
      </c>
      <c r="E45" s="30" t="s">
        <v>262</v>
      </c>
      <c r="G45" s="78"/>
    </row>
    <row r="46" spans="2:10">
      <c r="B46" s="14" t="s">
        <v>18</v>
      </c>
      <c r="C46" s="32" t="s">
        <v>218</v>
      </c>
      <c r="D46" s="124"/>
      <c r="E46" s="29"/>
      <c r="G46" s="78"/>
    </row>
    <row r="47" spans="2:10">
      <c r="B47" s="125" t="s">
        <v>4</v>
      </c>
      <c r="C47" s="16" t="s">
        <v>40</v>
      </c>
      <c r="D47" s="269">
        <v>9312.1241000000009</v>
      </c>
      <c r="E47" s="82">
        <v>6578.8962000000001</v>
      </c>
      <c r="G47" s="78"/>
    </row>
    <row r="48" spans="2:10">
      <c r="B48" s="146" t="s">
        <v>6</v>
      </c>
      <c r="C48" s="23" t="s">
        <v>41</v>
      </c>
      <c r="D48" s="270">
        <v>9339.8420999999998</v>
      </c>
      <c r="E48" s="175">
        <v>6135.5426378034444</v>
      </c>
      <c r="G48" s="247"/>
    </row>
    <row r="49" spans="2:7">
      <c r="B49" s="143" t="s">
        <v>23</v>
      </c>
      <c r="C49" s="147" t="s">
        <v>219</v>
      </c>
      <c r="D49" s="271"/>
      <c r="E49" s="148"/>
    </row>
    <row r="50" spans="2:7">
      <c r="B50" s="125" t="s">
        <v>4</v>
      </c>
      <c r="C50" s="16" t="s">
        <v>40</v>
      </c>
      <c r="D50" s="269">
        <v>139.53</v>
      </c>
      <c r="E50" s="84">
        <v>142.88999999999999</v>
      </c>
      <c r="G50" s="226"/>
    </row>
    <row r="51" spans="2:7">
      <c r="B51" s="125" t="s">
        <v>6</v>
      </c>
      <c r="C51" s="16" t="s">
        <v>220</v>
      </c>
      <c r="D51" s="272">
        <v>139.53</v>
      </c>
      <c r="E51" s="84">
        <v>142.87</v>
      </c>
      <c r="G51" s="226"/>
    </row>
    <row r="52" spans="2:7">
      <c r="B52" s="125" t="s">
        <v>8</v>
      </c>
      <c r="C52" s="16" t="s">
        <v>221</v>
      </c>
      <c r="D52" s="272">
        <v>141.22</v>
      </c>
      <c r="E52" s="84">
        <v>144.59</v>
      </c>
    </row>
    <row r="53" spans="2:7" ht="13.5" customHeight="1" thickBot="1">
      <c r="B53" s="126" t="s">
        <v>9</v>
      </c>
      <c r="C53" s="18" t="s">
        <v>41</v>
      </c>
      <c r="D53" s="273">
        <v>141.19</v>
      </c>
      <c r="E53" s="176">
        <v>144.59</v>
      </c>
    </row>
    <row r="54" spans="2:7">
      <c r="B54" s="132"/>
      <c r="C54" s="133"/>
      <c r="D54" s="134"/>
      <c r="E54" s="134"/>
    </row>
    <row r="55" spans="2:7" ht="13.5">
      <c r="B55" s="338" t="s">
        <v>62</v>
      </c>
      <c r="C55" s="339"/>
      <c r="D55" s="339"/>
      <c r="E55" s="339"/>
    </row>
    <row r="56" spans="2:7" ht="17.25" customHeight="1" thickBot="1">
      <c r="B56" s="336" t="s">
        <v>222</v>
      </c>
      <c r="C56" s="340"/>
      <c r="D56" s="340"/>
      <c r="E56" s="340"/>
    </row>
    <row r="57" spans="2:7" ht="23.25" thickBot="1">
      <c r="B57" s="331" t="s">
        <v>42</v>
      </c>
      <c r="C57" s="332"/>
      <c r="D57" s="19" t="s">
        <v>245</v>
      </c>
      <c r="E57" s="20" t="s">
        <v>223</v>
      </c>
    </row>
    <row r="58" spans="2:7">
      <c r="B58" s="21" t="s">
        <v>18</v>
      </c>
      <c r="C58" s="149" t="s">
        <v>43</v>
      </c>
      <c r="D58" s="150">
        <f>D64</f>
        <v>887138.1100000001</v>
      </c>
      <c r="E58" s="33">
        <f>D58/E21</f>
        <v>1</v>
      </c>
    </row>
    <row r="59" spans="2:7" ht="25.5">
      <c r="B59" s="146" t="s">
        <v>4</v>
      </c>
      <c r="C59" s="23" t="s">
        <v>44</v>
      </c>
      <c r="D59" s="95">
        <v>0</v>
      </c>
      <c r="E59" s="96">
        <v>0</v>
      </c>
    </row>
    <row r="60" spans="2:7" ht="25.5">
      <c r="B60" s="125" t="s">
        <v>6</v>
      </c>
      <c r="C60" s="16" t="s">
        <v>45</v>
      </c>
      <c r="D60" s="93">
        <v>0</v>
      </c>
      <c r="E60" s="94">
        <v>0</v>
      </c>
    </row>
    <row r="61" spans="2:7">
      <c r="B61" s="125" t="s">
        <v>8</v>
      </c>
      <c r="C61" s="16" t="s">
        <v>46</v>
      </c>
      <c r="D61" s="93">
        <v>0</v>
      </c>
      <c r="E61" s="94">
        <v>0</v>
      </c>
    </row>
    <row r="62" spans="2:7">
      <c r="B62" s="125" t="s">
        <v>9</v>
      </c>
      <c r="C62" s="16" t="s">
        <v>47</v>
      </c>
      <c r="D62" s="93">
        <v>0</v>
      </c>
      <c r="E62" s="94">
        <v>0</v>
      </c>
    </row>
    <row r="63" spans="2:7">
      <c r="B63" s="125" t="s">
        <v>29</v>
      </c>
      <c r="C63" s="16" t="s">
        <v>48</v>
      </c>
      <c r="D63" s="93">
        <v>0</v>
      </c>
      <c r="E63" s="94">
        <v>0</v>
      </c>
    </row>
    <row r="64" spans="2:7">
      <c r="B64" s="146" t="s">
        <v>31</v>
      </c>
      <c r="C64" s="23" t="s">
        <v>49</v>
      </c>
      <c r="D64" s="95">
        <f>E12</f>
        <v>887138.1100000001</v>
      </c>
      <c r="E64" s="96">
        <f>E58</f>
        <v>1</v>
      </c>
    </row>
    <row r="65" spans="2:5">
      <c r="B65" s="146" t="s">
        <v>33</v>
      </c>
      <c r="C65" s="23" t="s">
        <v>224</v>
      </c>
      <c r="D65" s="95">
        <v>0</v>
      </c>
      <c r="E65" s="96">
        <v>0</v>
      </c>
    </row>
    <row r="66" spans="2:5">
      <c r="B66" s="146" t="s">
        <v>50</v>
      </c>
      <c r="C66" s="23" t="s">
        <v>51</v>
      </c>
      <c r="D66" s="95">
        <v>0</v>
      </c>
      <c r="E66" s="96">
        <v>0</v>
      </c>
    </row>
    <row r="67" spans="2:5">
      <c r="B67" s="125" t="s">
        <v>52</v>
      </c>
      <c r="C67" s="16" t="s">
        <v>53</v>
      </c>
      <c r="D67" s="93">
        <v>0</v>
      </c>
      <c r="E67" s="94">
        <v>0</v>
      </c>
    </row>
    <row r="68" spans="2:5">
      <c r="B68" s="125" t="s">
        <v>54</v>
      </c>
      <c r="C68" s="16" t="s">
        <v>55</v>
      </c>
      <c r="D68" s="93">
        <v>0</v>
      </c>
      <c r="E68" s="94">
        <v>0</v>
      </c>
    </row>
    <row r="69" spans="2:5">
      <c r="B69" s="125" t="s">
        <v>56</v>
      </c>
      <c r="C69" s="16" t="s">
        <v>57</v>
      </c>
      <c r="D69" s="93">
        <v>0</v>
      </c>
      <c r="E69" s="94">
        <v>0</v>
      </c>
    </row>
    <row r="70" spans="2:5">
      <c r="B70" s="153" t="s">
        <v>58</v>
      </c>
      <c r="C70" s="136" t="s">
        <v>59</v>
      </c>
      <c r="D70" s="137">
        <v>0</v>
      </c>
      <c r="E70" s="138">
        <v>0</v>
      </c>
    </row>
    <row r="71" spans="2:5">
      <c r="B71" s="154" t="s">
        <v>23</v>
      </c>
      <c r="C71" s="144" t="s">
        <v>61</v>
      </c>
      <c r="D71" s="145">
        <v>0</v>
      </c>
      <c r="E71" s="70">
        <v>0</v>
      </c>
    </row>
    <row r="72" spans="2:5">
      <c r="B72" s="155" t="s">
        <v>60</v>
      </c>
      <c r="C72" s="140" t="s">
        <v>63</v>
      </c>
      <c r="D72" s="141">
        <f>E14</f>
        <v>0</v>
      </c>
      <c r="E72" s="142">
        <v>0</v>
      </c>
    </row>
    <row r="73" spans="2:5">
      <c r="B73" s="156" t="s">
        <v>62</v>
      </c>
      <c r="C73" s="25" t="s">
        <v>65</v>
      </c>
      <c r="D73" s="26">
        <f>E17</f>
        <v>0</v>
      </c>
      <c r="E73" s="27">
        <f>D73/E21</f>
        <v>0</v>
      </c>
    </row>
    <row r="74" spans="2:5">
      <c r="B74" s="154" t="s">
        <v>64</v>
      </c>
      <c r="C74" s="144" t="s">
        <v>66</v>
      </c>
      <c r="D74" s="145">
        <f>D58-D73</f>
        <v>887138.1100000001</v>
      </c>
      <c r="E74" s="70">
        <f>E58+E72-E73</f>
        <v>1</v>
      </c>
    </row>
    <row r="75" spans="2:5">
      <c r="B75" s="125" t="s">
        <v>4</v>
      </c>
      <c r="C75" s="16" t="s">
        <v>67</v>
      </c>
      <c r="D75" s="93">
        <f>D74</f>
        <v>887138.1100000001</v>
      </c>
      <c r="E75" s="94">
        <f>E74</f>
        <v>1</v>
      </c>
    </row>
    <row r="76" spans="2:5">
      <c r="B76" s="125" t="s">
        <v>6</v>
      </c>
      <c r="C76" s="16" t="s">
        <v>225</v>
      </c>
      <c r="D76" s="93">
        <v>0</v>
      </c>
      <c r="E76" s="94">
        <v>0</v>
      </c>
    </row>
    <row r="77" spans="2:5" ht="13.5" thickBot="1">
      <c r="B77" s="126" t="s">
        <v>8</v>
      </c>
      <c r="C77" s="18" t="s">
        <v>226</v>
      </c>
      <c r="D77" s="97">
        <v>0</v>
      </c>
      <c r="E77" s="98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ageMargins left="0.7" right="0.7" top="0.75" bottom="0.75" header="0.3" footer="0.3"/>
  <pageSetup paperSize="9" orientation="portrait" r:id="rId1"/>
</worksheet>
</file>

<file path=xl/worksheets/sheet137.xml><?xml version="1.0" encoding="utf-8"?>
<worksheet xmlns="http://schemas.openxmlformats.org/spreadsheetml/2006/main" xmlns:r="http://schemas.openxmlformats.org/officeDocument/2006/relationships">
  <sheetPr codeName="Arkusz137">
    <pageSetUpPr fitToPage="1"/>
  </sheetPr>
  <dimension ref="A1:L81"/>
  <sheetViews>
    <sheetView zoomScale="80" zoomScaleNormal="80" workbookViewId="0">
      <selection activeCell="K2" sqref="K2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99" customWidth="1"/>
    <col min="6" max="6" width="7.42578125" customWidth="1"/>
    <col min="7" max="7" width="17.28515625" customWidth="1"/>
    <col min="8" max="8" width="19" customWidth="1"/>
    <col min="9" max="9" width="13.28515625" customWidth="1"/>
    <col min="10" max="10" width="13.5703125" customWidth="1"/>
  </cols>
  <sheetData>
    <row r="1" spans="2:12">
      <c r="B1" s="1"/>
      <c r="C1" s="1"/>
      <c r="D1" s="2"/>
      <c r="E1" s="2"/>
    </row>
    <row r="2" spans="2:12" ht="15.75">
      <c r="B2" s="333" t="s">
        <v>0</v>
      </c>
      <c r="C2" s="333"/>
      <c r="D2" s="333"/>
      <c r="E2" s="333"/>
      <c r="H2" s="188"/>
      <c r="I2" s="188"/>
      <c r="J2" s="190"/>
      <c r="L2" s="78"/>
    </row>
    <row r="3" spans="2:12" ht="15.75">
      <c r="B3" s="333" t="s">
        <v>263</v>
      </c>
      <c r="C3" s="333"/>
      <c r="D3" s="333"/>
      <c r="E3" s="333"/>
      <c r="H3" s="188"/>
      <c r="I3" s="188"/>
      <c r="J3" s="190"/>
    </row>
    <row r="4" spans="2:12" ht="15">
      <c r="B4" s="165"/>
      <c r="C4" s="165"/>
      <c r="D4" s="165"/>
      <c r="E4" s="165"/>
      <c r="H4" s="187"/>
      <c r="I4" s="187"/>
      <c r="J4" s="190"/>
    </row>
    <row r="5" spans="2:12" ht="21" customHeight="1">
      <c r="B5" s="334" t="s">
        <v>1</v>
      </c>
      <c r="C5" s="334"/>
      <c r="D5" s="334"/>
      <c r="E5" s="334"/>
    </row>
    <row r="6" spans="2:12" ht="14.25">
      <c r="B6" s="335" t="s">
        <v>165</v>
      </c>
      <c r="C6" s="335"/>
      <c r="D6" s="335"/>
      <c r="E6" s="335"/>
    </row>
    <row r="7" spans="2:12" ht="14.25">
      <c r="B7" s="163"/>
      <c r="C7" s="163"/>
      <c r="D7" s="163"/>
      <c r="E7" s="163"/>
    </row>
    <row r="8" spans="2:12" ht="13.5">
      <c r="B8" s="337" t="s">
        <v>18</v>
      </c>
      <c r="C8" s="339"/>
      <c r="D8" s="339"/>
      <c r="E8" s="339"/>
    </row>
    <row r="9" spans="2:12" ht="16.5" thickBot="1">
      <c r="B9" s="336" t="s">
        <v>209</v>
      </c>
      <c r="C9" s="336"/>
      <c r="D9" s="336"/>
      <c r="E9" s="336"/>
    </row>
    <row r="10" spans="2:12" ht="13.5" thickBot="1">
      <c r="B10" s="164"/>
      <c r="C10" s="87" t="s">
        <v>2</v>
      </c>
      <c r="D10" s="75" t="s">
        <v>246</v>
      </c>
      <c r="E10" s="30" t="s">
        <v>262</v>
      </c>
    </row>
    <row r="11" spans="2:12">
      <c r="B11" s="110" t="s">
        <v>3</v>
      </c>
      <c r="C11" s="151" t="s">
        <v>215</v>
      </c>
      <c r="D11" s="74">
        <v>19603.189999999999</v>
      </c>
      <c r="E11" s="9">
        <f>E12</f>
        <v>25866.82</v>
      </c>
    </row>
    <row r="12" spans="2:12">
      <c r="B12" s="129" t="s">
        <v>4</v>
      </c>
      <c r="C12" s="6" t="s">
        <v>5</v>
      </c>
      <c r="D12" s="89">
        <v>19603.189999999999</v>
      </c>
      <c r="E12" s="100">
        <v>25866.82</v>
      </c>
    </row>
    <row r="13" spans="2:12">
      <c r="B13" s="129" t="s">
        <v>6</v>
      </c>
      <c r="C13" s="72" t="s">
        <v>7</v>
      </c>
      <c r="D13" s="89"/>
      <c r="E13" s="100"/>
    </row>
    <row r="14" spans="2:12">
      <c r="B14" s="129" t="s">
        <v>8</v>
      </c>
      <c r="C14" s="72" t="s">
        <v>10</v>
      </c>
      <c r="D14" s="89"/>
      <c r="E14" s="100"/>
      <c r="G14" s="71"/>
    </row>
    <row r="15" spans="2:12">
      <c r="B15" s="129" t="s">
        <v>212</v>
      </c>
      <c r="C15" s="72" t="s">
        <v>11</v>
      </c>
      <c r="D15" s="89"/>
      <c r="E15" s="100"/>
    </row>
    <row r="16" spans="2:12">
      <c r="B16" s="130" t="s">
        <v>213</v>
      </c>
      <c r="C16" s="111" t="s">
        <v>12</v>
      </c>
      <c r="D16" s="90"/>
      <c r="E16" s="101"/>
    </row>
    <row r="17" spans="2:10">
      <c r="B17" s="10" t="s">
        <v>13</v>
      </c>
      <c r="C17" s="12" t="s">
        <v>65</v>
      </c>
      <c r="D17" s="152"/>
      <c r="E17" s="113"/>
    </row>
    <row r="18" spans="2:10">
      <c r="B18" s="129" t="s">
        <v>4</v>
      </c>
      <c r="C18" s="6" t="s">
        <v>11</v>
      </c>
      <c r="D18" s="89"/>
      <c r="E18" s="101"/>
    </row>
    <row r="19" spans="2:10" ht="13.5" customHeight="1">
      <c r="B19" s="129" t="s">
        <v>6</v>
      </c>
      <c r="C19" s="72" t="s">
        <v>214</v>
      </c>
      <c r="D19" s="89"/>
      <c r="E19" s="100"/>
    </row>
    <row r="20" spans="2:10" ht="13.5" thickBot="1">
      <c r="B20" s="131" t="s">
        <v>8</v>
      </c>
      <c r="C20" s="73" t="s">
        <v>14</v>
      </c>
      <c r="D20" s="91"/>
      <c r="E20" s="102"/>
    </row>
    <row r="21" spans="2:10" ht="13.5" thickBot="1">
      <c r="B21" s="343" t="s">
        <v>216</v>
      </c>
      <c r="C21" s="344"/>
      <c r="D21" s="92">
        <f>D11</f>
        <v>19603.189999999999</v>
      </c>
      <c r="E21" s="173">
        <f>E11</f>
        <v>25866.82</v>
      </c>
      <c r="F21" s="88"/>
      <c r="G21" s="88"/>
      <c r="H21" s="197"/>
      <c r="J21" s="71"/>
    </row>
    <row r="22" spans="2:10">
      <c r="B22" s="3"/>
      <c r="C22" s="7"/>
      <c r="D22" s="8"/>
      <c r="E22" s="8"/>
      <c r="G22" s="78"/>
    </row>
    <row r="23" spans="2:10" ht="13.5">
      <c r="B23" s="337" t="s">
        <v>210</v>
      </c>
      <c r="C23" s="345"/>
      <c r="D23" s="345"/>
      <c r="E23" s="345"/>
      <c r="G23" s="78"/>
    </row>
    <row r="24" spans="2:10" ht="15.75" customHeight="1" thickBot="1">
      <c r="B24" s="336" t="s">
        <v>211</v>
      </c>
      <c r="C24" s="346"/>
      <c r="D24" s="346"/>
      <c r="E24" s="346"/>
    </row>
    <row r="25" spans="2:10" ht="13.5" thickBot="1">
      <c r="B25" s="164"/>
      <c r="C25" s="5" t="s">
        <v>2</v>
      </c>
      <c r="D25" s="75" t="s">
        <v>264</v>
      </c>
      <c r="E25" s="30" t="s">
        <v>262</v>
      </c>
    </row>
    <row r="26" spans="2:10">
      <c r="B26" s="116" t="s">
        <v>15</v>
      </c>
      <c r="C26" s="117" t="s">
        <v>16</v>
      </c>
      <c r="D26" s="263">
        <v>1583.11</v>
      </c>
      <c r="E26" s="118">
        <f>D21</f>
        <v>19603.189999999999</v>
      </c>
      <c r="G26" s="83"/>
    </row>
    <row r="27" spans="2:10">
      <c r="B27" s="10" t="s">
        <v>17</v>
      </c>
      <c r="C27" s="11" t="s">
        <v>217</v>
      </c>
      <c r="D27" s="264">
        <v>4702.08</v>
      </c>
      <c r="E27" s="172">
        <f>E28-E32</f>
        <v>9287.8799999999974</v>
      </c>
      <c r="F27" s="78"/>
      <c r="G27" s="83"/>
      <c r="H27" s="78"/>
      <c r="I27" s="78"/>
      <c r="J27" s="83"/>
    </row>
    <row r="28" spans="2:10">
      <c r="B28" s="10" t="s">
        <v>18</v>
      </c>
      <c r="C28" s="11" t="s">
        <v>19</v>
      </c>
      <c r="D28" s="264">
        <v>4702.08</v>
      </c>
      <c r="E28" s="80">
        <f>SUM(E29:E31)</f>
        <v>39193.21</v>
      </c>
      <c r="F28" s="78"/>
      <c r="G28" s="78"/>
      <c r="H28" s="78"/>
      <c r="I28" s="78"/>
      <c r="J28" s="83"/>
    </row>
    <row r="29" spans="2:10">
      <c r="B29" s="127" t="s">
        <v>4</v>
      </c>
      <c r="C29" s="6" t="s">
        <v>20</v>
      </c>
      <c r="D29" s="265"/>
      <c r="E29" s="103"/>
      <c r="F29" s="78"/>
      <c r="G29" s="78"/>
      <c r="H29" s="78"/>
      <c r="I29" s="78"/>
      <c r="J29" s="83"/>
    </row>
    <row r="30" spans="2:10">
      <c r="B30" s="127" t="s">
        <v>6</v>
      </c>
      <c r="C30" s="6" t="s">
        <v>21</v>
      </c>
      <c r="D30" s="265"/>
      <c r="E30" s="103"/>
      <c r="F30" s="78"/>
      <c r="G30" s="78"/>
      <c r="H30" s="78"/>
      <c r="I30" s="78"/>
      <c r="J30" s="83"/>
    </row>
    <row r="31" spans="2:10">
      <c r="B31" s="127" t="s">
        <v>8</v>
      </c>
      <c r="C31" s="6" t="s">
        <v>22</v>
      </c>
      <c r="D31" s="265">
        <v>4702.08</v>
      </c>
      <c r="E31" s="103">
        <v>39193.21</v>
      </c>
      <c r="F31" s="78"/>
      <c r="G31" s="78"/>
      <c r="H31" s="78"/>
      <c r="I31" s="78"/>
      <c r="J31" s="83"/>
    </row>
    <row r="32" spans="2:10">
      <c r="B32" s="112" t="s">
        <v>23</v>
      </c>
      <c r="C32" s="12" t="s">
        <v>24</v>
      </c>
      <c r="D32" s="264"/>
      <c r="E32" s="80">
        <f>SUM(E33:E39)</f>
        <v>29905.33</v>
      </c>
      <c r="F32" s="78"/>
      <c r="G32" s="83"/>
      <c r="H32" s="78"/>
      <c r="I32" s="78"/>
      <c r="J32" s="83"/>
    </row>
    <row r="33" spans="2:10">
      <c r="B33" s="127" t="s">
        <v>4</v>
      </c>
      <c r="C33" s="6" t="s">
        <v>25</v>
      </c>
      <c r="D33" s="265"/>
      <c r="E33" s="103"/>
      <c r="F33" s="78"/>
      <c r="G33" s="78"/>
      <c r="H33" s="78"/>
      <c r="I33" s="78"/>
      <c r="J33" s="83"/>
    </row>
    <row r="34" spans="2:10">
      <c r="B34" s="127" t="s">
        <v>6</v>
      </c>
      <c r="C34" s="6" t="s">
        <v>26</v>
      </c>
      <c r="D34" s="265"/>
      <c r="E34" s="103"/>
      <c r="F34" s="78"/>
      <c r="G34" s="78"/>
      <c r="H34" s="78"/>
      <c r="I34" s="78"/>
      <c r="J34" s="83"/>
    </row>
    <row r="35" spans="2:10">
      <c r="B35" s="127" t="s">
        <v>8</v>
      </c>
      <c r="C35" s="6" t="s">
        <v>27</v>
      </c>
      <c r="D35" s="265"/>
      <c r="E35" s="103">
        <v>40.369999999999997</v>
      </c>
      <c r="F35" s="78"/>
      <c r="G35" s="78"/>
      <c r="H35" s="78"/>
      <c r="I35" s="78"/>
      <c r="J35" s="83"/>
    </row>
    <row r="36" spans="2:10">
      <c r="B36" s="127" t="s">
        <v>9</v>
      </c>
      <c r="C36" s="6" t="s">
        <v>28</v>
      </c>
      <c r="D36" s="265"/>
      <c r="E36" s="103"/>
      <c r="F36" s="78"/>
      <c r="G36" s="78"/>
      <c r="H36" s="78"/>
      <c r="I36" s="78"/>
      <c r="J36" s="83"/>
    </row>
    <row r="37" spans="2:10" ht="25.5">
      <c r="B37" s="127" t="s">
        <v>29</v>
      </c>
      <c r="C37" s="6" t="s">
        <v>30</v>
      </c>
      <c r="D37" s="265"/>
      <c r="E37" s="103">
        <v>281.10000000000002</v>
      </c>
      <c r="F37" s="78"/>
      <c r="G37" s="78"/>
      <c r="H37" s="78"/>
      <c r="I37" s="78"/>
      <c r="J37" s="83"/>
    </row>
    <row r="38" spans="2:10">
      <c r="B38" s="127" t="s">
        <v>31</v>
      </c>
      <c r="C38" s="6" t="s">
        <v>32</v>
      </c>
      <c r="D38" s="265"/>
      <c r="E38" s="103"/>
      <c r="F38" s="78"/>
      <c r="G38" s="78"/>
      <c r="H38" s="78"/>
      <c r="I38" s="78"/>
      <c r="J38" s="83"/>
    </row>
    <row r="39" spans="2:10">
      <c r="B39" s="128" t="s">
        <v>33</v>
      </c>
      <c r="C39" s="13" t="s">
        <v>34</v>
      </c>
      <c r="D39" s="266"/>
      <c r="E39" s="174">
        <v>29583.86</v>
      </c>
      <c r="F39" s="78"/>
      <c r="G39" s="78"/>
      <c r="H39" s="78"/>
      <c r="I39" s="78"/>
      <c r="J39" s="83"/>
    </row>
    <row r="40" spans="2:10" ht="13.5" thickBot="1">
      <c r="B40" s="119" t="s">
        <v>35</v>
      </c>
      <c r="C40" s="120" t="s">
        <v>36</v>
      </c>
      <c r="D40" s="267">
        <v>633.16</v>
      </c>
      <c r="E40" s="121">
        <v>-3024.25</v>
      </c>
      <c r="G40" s="83"/>
    </row>
    <row r="41" spans="2:10" ht="13.5" thickBot="1">
      <c r="B41" s="122" t="s">
        <v>37</v>
      </c>
      <c r="C41" s="123" t="s">
        <v>38</v>
      </c>
      <c r="D41" s="268">
        <v>6918.3499999999995</v>
      </c>
      <c r="E41" s="173">
        <f>E26+E27+E40</f>
        <v>25866.819999999996</v>
      </c>
      <c r="F41" s="88"/>
      <c r="G41" s="83"/>
    </row>
    <row r="42" spans="2:10">
      <c r="B42" s="114"/>
      <c r="C42" s="114"/>
      <c r="D42" s="115"/>
      <c r="E42" s="115"/>
      <c r="F42" s="88"/>
      <c r="G42" s="71"/>
    </row>
    <row r="43" spans="2:10" ht="13.5">
      <c r="B43" s="338" t="s">
        <v>60</v>
      </c>
      <c r="C43" s="339"/>
      <c r="D43" s="339"/>
      <c r="E43" s="339"/>
      <c r="G43" s="78"/>
    </row>
    <row r="44" spans="2:10" ht="18" customHeight="1" thickBot="1">
      <c r="B44" s="336" t="s">
        <v>244</v>
      </c>
      <c r="C44" s="340"/>
      <c r="D44" s="340"/>
      <c r="E44" s="340"/>
      <c r="G44" s="78"/>
    </row>
    <row r="45" spans="2:10" ht="13.5" thickBot="1">
      <c r="B45" s="164"/>
      <c r="C45" s="31" t="s">
        <v>39</v>
      </c>
      <c r="D45" s="75" t="s">
        <v>264</v>
      </c>
      <c r="E45" s="30" t="s">
        <v>262</v>
      </c>
      <c r="G45" s="78"/>
    </row>
    <row r="46" spans="2:10">
      <c r="B46" s="14" t="s">
        <v>18</v>
      </c>
      <c r="C46" s="32" t="s">
        <v>218</v>
      </c>
      <c r="D46" s="124"/>
      <c r="E46" s="29"/>
      <c r="G46" s="78"/>
    </row>
    <row r="47" spans="2:10">
      <c r="B47" s="125" t="s">
        <v>4</v>
      </c>
      <c r="C47" s="16" t="s">
        <v>40</v>
      </c>
      <c r="D47" s="269">
        <v>29.214099999999998</v>
      </c>
      <c r="E47" s="82">
        <v>231.57929999999999</v>
      </c>
      <c r="G47" s="78"/>
    </row>
    <row r="48" spans="2:10">
      <c r="B48" s="146" t="s">
        <v>6</v>
      </c>
      <c r="C48" s="23" t="s">
        <v>41</v>
      </c>
      <c r="D48" s="270">
        <v>105.3823</v>
      </c>
      <c r="E48" s="175">
        <v>337.20269999999999</v>
      </c>
      <c r="G48" s="78"/>
    </row>
    <row r="49" spans="2:7">
      <c r="B49" s="143" t="s">
        <v>23</v>
      </c>
      <c r="C49" s="147" t="s">
        <v>219</v>
      </c>
      <c r="D49" s="271"/>
      <c r="E49" s="148"/>
    </row>
    <row r="50" spans="2:7">
      <c r="B50" s="125" t="s">
        <v>4</v>
      </c>
      <c r="C50" s="16" t="s">
        <v>40</v>
      </c>
      <c r="D50" s="269">
        <v>54.19</v>
      </c>
      <c r="E50" s="84">
        <v>84.65</v>
      </c>
      <c r="G50" s="226"/>
    </row>
    <row r="51" spans="2:7">
      <c r="B51" s="125" t="s">
        <v>6</v>
      </c>
      <c r="C51" s="16" t="s">
        <v>220</v>
      </c>
      <c r="D51" s="272">
        <v>46.87</v>
      </c>
      <c r="E51" s="84">
        <v>76.13</v>
      </c>
      <c r="G51" s="226"/>
    </row>
    <row r="52" spans="2:7">
      <c r="B52" s="125" t="s">
        <v>8</v>
      </c>
      <c r="C52" s="16" t="s">
        <v>221</v>
      </c>
      <c r="D52" s="272">
        <v>66.28</v>
      </c>
      <c r="E52" s="84">
        <v>87.36</v>
      </c>
    </row>
    <row r="53" spans="2:7" ht="12.75" customHeight="1" thickBot="1">
      <c r="B53" s="126" t="s">
        <v>9</v>
      </c>
      <c r="C53" s="18" t="s">
        <v>41</v>
      </c>
      <c r="D53" s="273">
        <v>65.650000000000006</v>
      </c>
      <c r="E53" s="176">
        <v>76.709999999999994</v>
      </c>
    </row>
    <row r="54" spans="2:7">
      <c r="B54" s="132"/>
      <c r="C54" s="133"/>
      <c r="D54" s="134"/>
      <c r="E54" s="134"/>
    </row>
    <row r="55" spans="2:7" ht="13.5">
      <c r="B55" s="338" t="s">
        <v>62</v>
      </c>
      <c r="C55" s="339"/>
      <c r="D55" s="339"/>
      <c r="E55" s="339"/>
    </row>
    <row r="56" spans="2:7" ht="15.75" customHeight="1" thickBot="1">
      <c r="B56" s="336" t="s">
        <v>222</v>
      </c>
      <c r="C56" s="340"/>
      <c r="D56" s="340"/>
      <c r="E56" s="340"/>
    </row>
    <row r="57" spans="2:7" ht="23.25" thickBot="1">
      <c r="B57" s="331" t="s">
        <v>42</v>
      </c>
      <c r="C57" s="332"/>
      <c r="D57" s="19" t="s">
        <v>245</v>
      </c>
      <c r="E57" s="20" t="s">
        <v>223</v>
      </c>
    </row>
    <row r="58" spans="2:7">
      <c r="B58" s="21" t="s">
        <v>18</v>
      </c>
      <c r="C58" s="149" t="s">
        <v>43</v>
      </c>
      <c r="D58" s="150">
        <f>D64</f>
        <v>25866.82</v>
      </c>
      <c r="E58" s="33">
        <f>D58/E21</f>
        <v>1</v>
      </c>
    </row>
    <row r="59" spans="2:7" ht="25.5">
      <c r="B59" s="146" t="s">
        <v>4</v>
      </c>
      <c r="C59" s="23" t="s">
        <v>44</v>
      </c>
      <c r="D59" s="95">
        <v>0</v>
      </c>
      <c r="E59" s="96">
        <v>0</v>
      </c>
    </row>
    <row r="60" spans="2:7" ht="25.5">
      <c r="B60" s="125" t="s">
        <v>6</v>
      </c>
      <c r="C60" s="16" t="s">
        <v>45</v>
      </c>
      <c r="D60" s="93">
        <v>0</v>
      </c>
      <c r="E60" s="94">
        <v>0</v>
      </c>
    </row>
    <row r="61" spans="2:7" ht="12.75" customHeight="1">
      <c r="B61" s="125" t="s">
        <v>8</v>
      </c>
      <c r="C61" s="16" t="s">
        <v>46</v>
      </c>
      <c r="D61" s="93">
        <v>0</v>
      </c>
      <c r="E61" s="94">
        <v>0</v>
      </c>
    </row>
    <row r="62" spans="2:7">
      <c r="B62" s="125" t="s">
        <v>9</v>
      </c>
      <c r="C62" s="16" t="s">
        <v>47</v>
      </c>
      <c r="D62" s="93">
        <v>0</v>
      </c>
      <c r="E62" s="94">
        <v>0</v>
      </c>
    </row>
    <row r="63" spans="2:7">
      <c r="B63" s="125" t="s">
        <v>29</v>
      </c>
      <c r="C63" s="16" t="s">
        <v>48</v>
      </c>
      <c r="D63" s="93">
        <v>0</v>
      </c>
      <c r="E63" s="94">
        <v>0</v>
      </c>
    </row>
    <row r="64" spans="2:7">
      <c r="B64" s="146" t="s">
        <v>31</v>
      </c>
      <c r="C64" s="23" t="s">
        <v>49</v>
      </c>
      <c r="D64" s="95">
        <f>E21</f>
        <v>25866.82</v>
      </c>
      <c r="E64" s="96">
        <f>E58</f>
        <v>1</v>
      </c>
    </row>
    <row r="65" spans="2:5">
      <c r="B65" s="146" t="s">
        <v>33</v>
      </c>
      <c r="C65" s="23" t="s">
        <v>224</v>
      </c>
      <c r="D65" s="95">
        <v>0</v>
      </c>
      <c r="E65" s="96">
        <v>0</v>
      </c>
    </row>
    <row r="66" spans="2:5">
      <c r="B66" s="146" t="s">
        <v>50</v>
      </c>
      <c r="C66" s="23" t="s">
        <v>51</v>
      </c>
      <c r="D66" s="95">
        <v>0</v>
      </c>
      <c r="E66" s="96">
        <v>0</v>
      </c>
    </row>
    <row r="67" spans="2:5">
      <c r="B67" s="125" t="s">
        <v>52</v>
      </c>
      <c r="C67" s="16" t="s">
        <v>53</v>
      </c>
      <c r="D67" s="93">
        <v>0</v>
      </c>
      <c r="E67" s="94">
        <v>0</v>
      </c>
    </row>
    <row r="68" spans="2:5">
      <c r="B68" s="125" t="s">
        <v>54</v>
      </c>
      <c r="C68" s="16" t="s">
        <v>55</v>
      </c>
      <c r="D68" s="93">
        <v>0</v>
      </c>
      <c r="E68" s="94">
        <v>0</v>
      </c>
    </row>
    <row r="69" spans="2:5">
      <c r="B69" s="125" t="s">
        <v>56</v>
      </c>
      <c r="C69" s="16" t="s">
        <v>57</v>
      </c>
      <c r="D69" s="93">
        <v>0</v>
      </c>
      <c r="E69" s="94">
        <v>0</v>
      </c>
    </row>
    <row r="70" spans="2:5">
      <c r="B70" s="153" t="s">
        <v>58</v>
      </c>
      <c r="C70" s="136" t="s">
        <v>59</v>
      </c>
      <c r="D70" s="137">
        <v>0</v>
      </c>
      <c r="E70" s="138">
        <v>0</v>
      </c>
    </row>
    <row r="71" spans="2:5">
      <c r="B71" s="154" t="s">
        <v>23</v>
      </c>
      <c r="C71" s="144" t="s">
        <v>61</v>
      </c>
      <c r="D71" s="145">
        <v>0</v>
      </c>
      <c r="E71" s="70">
        <v>0</v>
      </c>
    </row>
    <row r="72" spans="2:5">
      <c r="B72" s="155" t="s">
        <v>60</v>
      </c>
      <c r="C72" s="140" t="s">
        <v>63</v>
      </c>
      <c r="D72" s="141">
        <f>E14</f>
        <v>0</v>
      </c>
      <c r="E72" s="142">
        <v>0</v>
      </c>
    </row>
    <row r="73" spans="2:5">
      <c r="B73" s="156" t="s">
        <v>62</v>
      </c>
      <c r="C73" s="25" t="s">
        <v>65</v>
      </c>
      <c r="D73" s="26">
        <v>0</v>
      </c>
      <c r="E73" s="27">
        <v>0</v>
      </c>
    </row>
    <row r="74" spans="2:5">
      <c r="B74" s="154" t="s">
        <v>64</v>
      </c>
      <c r="C74" s="144" t="s">
        <v>66</v>
      </c>
      <c r="D74" s="145">
        <f>D58</f>
        <v>25866.82</v>
      </c>
      <c r="E74" s="70">
        <f>E58+E72-E73</f>
        <v>1</v>
      </c>
    </row>
    <row r="75" spans="2:5">
      <c r="B75" s="125" t="s">
        <v>4</v>
      </c>
      <c r="C75" s="16" t="s">
        <v>67</v>
      </c>
      <c r="D75" s="93">
        <f>D74</f>
        <v>25866.82</v>
      </c>
      <c r="E75" s="94">
        <f>E74</f>
        <v>1</v>
      </c>
    </row>
    <row r="76" spans="2:5">
      <c r="B76" s="125" t="s">
        <v>6</v>
      </c>
      <c r="C76" s="16" t="s">
        <v>225</v>
      </c>
      <c r="D76" s="93">
        <v>0</v>
      </c>
      <c r="E76" s="94">
        <v>0</v>
      </c>
    </row>
    <row r="77" spans="2:5" ht="13.5" thickBot="1">
      <c r="B77" s="126" t="s">
        <v>8</v>
      </c>
      <c r="C77" s="18" t="s">
        <v>226</v>
      </c>
      <c r="D77" s="97">
        <v>0</v>
      </c>
      <c r="E77" s="98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ageMargins left="0.70866141732283472" right="0.70866141732283472" top="0.74803149606299213" bottom="0.74803149606299213" header="0.31496062992125984" footer="0.31496062992125984"/>
  <pageSetup paperSize="9" scale="74" orientation="portrait" r:id="rId1"/>
</worksheet>
</file>

<file path=xl/worksheets/sheet138.xml><?xml version="1.0" encoding="utf-8"?>
<worksheet xmlns="http://schemas.openxmlformats.org/spreadsheetml/2006/main" xmlns:r="http://schemas.openxmlformats.org/officeDocument/2006/relationships">
  <sheetPr codeName="Arkusz138"/>
  <dimension ref="A1:L81"/>
  <sheetViews>
    <sheetView zoomScale="80" zoomScaleNormal="80" workbookViewId="0">
      <selection activeCell="K2" sqref="K2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99" customWidth="1"/>
    <col min="6" max="6" width="7.42578125" customWidth="1"/>
    <col min="7" max="7" width="17.28515625" customWidth="1"/>
    <col min="8" max="8" width="19" customWidth="1"/>
    <col min="9" max="9" width="13.28515625" customWidth="1"/>
    <col min="10" max="10" width="13.5703125" customWidth="1"/>
  </cols>
  <sheetData>
    <row r="1" spans="2:12">
      <c r="B1" s="1"/>
      <c r="C1" s="1"/>
      <c r="D1" s="2"/>
      <c r="E1" s="2"/>
    </row>
    <row r="2" spans="2:12" ht="15.75">
      <c r="B2" s="333" t="s">
        <v>0</v>
      </c>
      <c r="C2" s="333"/>
      <c r="D2" s="333"/>
      <c r="E2" s="333"/>
      <c r="H2" s="327"/>
      <c r="I2" s="327"/>
      <c r="J2" s="328"/>
      <c r="L2" s="78"/>
    </row>
    <row r="3" spans="2:12" ht="15.75">
      <c r="B3" s="333" t="s">
        <v>263</v>
      </c>
      <c r="C3" s="333"/>
      <c r="D3" s="333"/>
      <c r="E3" s="333"/>
      <c r="H3" s="327"/>
      <c r="I3" s="327"/>
      <c r="J3" s="328"/>
    </row>
    <row r="4" spans="2:12" ht="15">
      <c r="B4" s="165"/>
      <c r="C4" s="165"/>
      <c r="D4" s="165"/>
      <c r="E4" s="165"/>
      <c r="H4" s="327"/>
      <c r="I4" s="327"/>
      <c r="J4" s="328"/>
    </row>
    <row r="5" spans="2:12" ht="21" customHeight="1">
      <c r="B5" s="334" t="s">
        <v>1</v>
      </c>
      <c r="C5" s="334"/>
      <c r="D5" s="334"/>
      <c r="E5" s="334"/>
    </row>
    <row r="6" spans="2:12" ht="14.25">
      <c r="B6" s="335" t="s">
        <v>166</v>
      </c>
      <c r="C6" s="335"/>
      <c r="D6" s="335"/>
      <c r="E6" s="335"/>
    </row>
    <row r="7" spans="2:12" ht="14.25">
      <c r="B7" s="163"/>
      <c r="C7" s="163"/>
      <c r="D7" s="163"/>
      <c r="E7" s="163"/>
    </row>
    <row r="8" spans="2:12" ht="13.5">
      <c r="B8" s="337" t="s">
        <v>18</v>
      </c>
      <c r="C8" s="339"/>
      <c r="D8" s="339"/>
      <c r="E8" s="339"/>
    </row>
    <row r="9" spans="2:12" ht="16.5" thickBot="1">
      <c r="B9" s="336" t="s">
        <v>209</v>
      </c>
      <c r="C9" s="336"/>
      <c r="D9" s="336"/>
      <c r="E9" s="336"/>
    </row>
    <row r="10" spans="2:12" ht="13.5" thickBot="1">
      <c r="B10" s="164"/>
      <c r="C10" s="87" t="s">
        <v>2</v>
      </c>
      <c r="D10" s="75" t="s">
        <v>246</v>
      </c>
      <c r="E10" s="30" t="s">
        <v>262</v>
      </c>
    </row>
    <row r="11" spans="2:12">
      <c r="B11" s="110" t="s">
        <v>3</v>
      </c>
      <c r="C11" s="151" t="s">
        <v>215</v>
      </c>
      <c r="D11" s="74">
        <v>30187.59</v>
      </c>
      <c r="E11" s="9">
        <f>E12</f>
        <v>32644.2</v>
      </c>
    </row>
    <row r="12" spans="2:12">
      <c r="B12" s="129" t="s">
        <v>4</v>
      </c>
      <c r="C12" s="6" t="s">
        <v>5</v>
      </c>
      <c r="D12" s="89">
        <v>30187.59</v>
      </c>
      <c r="E12" s="100">
        <v>32644.2</v>
      </c>
    </row>
    <row r="13" spans="2:12">
      <c r="B13" s="129" t="s">
        <v>6</v>
      </c>
      <c r="C13" s="72" t="s">
        <v>7</v>
      </c>
      <c r="D13" s="89"/>
      <c r="E13" s="100"/>
    </row>
    <row r="14" spans="2:12">
      <c r="B14" s="129" t="s">
        <v>8</v>
      </c>
      <c r="C14" s="72" t="s">
        <v>10</v>
      </c>
      <c r="D14" s="89"/>
      <c r="E14" s="100"/>
      <c r="G14" s="71"/>
    </row>
    <row r="15" spans="2:12">
      <c r="B15" s="129" t="s">
        <v>212</v>
      </c>
      <c r="C15" s="72" t="s">
        <v>11</v>
      </c>
      <c r="D15" s="89"/>
      <c r="E15" s="100"/>
    </row>
    <row r="16" spans="2:12">
      <c r="B16" s="130" t="s">
        <v>213</v>
      </c>
      <c r="C16" s="111" t="s">
        <v>12</v>
      </c>
      <c r="D16" s="90"/>
      <c r="E16" s="101"/>
    </row>
    <row r="17" spans="2:10">
      <c r="B17" s="10" t="s">
        <v>13</v>
      </c>
      <c r="C17" s="12" t="s">
        <v>65</v>
      </c>
      <c r="D17" s="152"/>
      <c r="E17" s="113"/>
    </row>
    <row r="18" spans="2:10">
      <c r="B18" s="129" t="s">
        <v>4</v>
      </c>
      <c r="C18" s="6" t="s">
        <v>11</v>
      </c>
      <c r="D18" s="89"/>
      <c r="E18" s="101"/>
    </row>
    <row r="19" spans="2:10" ht="13.5" customHeight="1">
      <c r="B19" s="129" t="s">
        <v>6</v>
      </c>
      <c r="C19" s="72" t="s">
        <v>214</v>
      </c>
      <c r="D19" s="89"/>
      <c r="E19" s="100"/>
    </row>
    <row r="20" spans="2:10" ht="13.5" thickBot="1">
      <c r="B20" s="131" t="s">
        <v>8</v>
      </c>
      <c r="C20" s="73" t="s">
        <v>14</v>
      </c>
      <c r="D20" s="91"/>
      <c r="E20" s="102"/>
    </row>
    <row r="21" spans="2:10" ht="13.5" thickBot="1">
      <c r="B21" s="343" t="s">
        <v>216</v>
      </c>
      <c r="C21" s="344"/>
      <c r="D21" s="92">
        <f>D11</f>
        <v>30187.59</v>
      </c>
      <c r="E21" s="173">
        <f>E11</f>
        <v>32644.2</v>
      </c>
      <c r="F21" s="88"/>
      <c r="G21" s="88"/>
      <c r="H21" s="197"/>
      <c r="J21" s="71"/>
    </row>
    <row r="22" spans="2:10">
      <c r="B22" s="3"/>
      <c r="C22" s="7"/>
      <c r="D22" s="8"/>
      <c r="E22" s="8"/>
      <c r="G22" s="78"/>
    </row>
    <row r="23" spans="2:10" ht="13.5">
      <c r="B23" s="337" t="s">
        <v>210</v>
      </c>
      <c r="C23" s="345"/>
      <c r="D23" s="345"/>
      <c r="E23" s="345"/>
      <c r="G23" s="78"/>
    </row>
    <row r="24" spans="2:10" ht="15.75" customHeight="1" thickBot="1">
      <c r="B24" s="336" t="s">
        <v>211</v>
      </c>
      <c r="C24" s="346"/>
      <c r="D24" s="346"/>
      <c r="E24" s="346"/>
    </row>
    <row r="25" spans="2:10" ht="13.5" thickBot="1">
      <c r="B25" s="164"/>
      <c r="C25" s="5" t="s">
        <v>2</v>
      </c>
      <c r="D25" s="75" t="s">
        <v>264</v>
      </c>
      <c r="E25" s="30" t="s">
        <v>262</v>
      </c>
    </row>
    <row r="26" spans="2:10">
      <c r="B26" s="116" t="s">
        <v>15</v>
      </c>
      <c r="C26" s="117" t="s">
        <v>16</v>
      </c>
      <c r="D26" s="263">
        <v>32492.65</v>
      </c>
      <c r="E26" s="118">
        <f>D21</f>
        <v>30187.59</v>
      </c>
      <c r="G26" s="83"/>
    </row>
    <row r="27" spans="2:10">
      <c r="B27" s="10" t="s">
        <v>17</v>
      </c>
      <c r="C27" s="11" t="s">
        <v>217</v>
      </c>
      <c r="D27" s="264">
        <v>3457.94</v>
      </c>
      <c r="E27" s="172">
        <f>E28-E32</f>
        <v>198.21999999999997</v>
      </c>
      <c r="F27" s="78"/>
      <c r="G27" s="83"/>
      <c r="H27" s="78"/>
      <c r="I27" s="78"/>
      <c r="J27" s="83"/>
    </row>
    <row r="28" spans="2:10">
      <c r="B28" s="10" t="s">
        <v>18</v>
      </c>
      <c r="C28" s="11" t="s">
        <v>19</v>
      </c>
      <c r="D28" s="264">
        <v>5831.83</v>
      </c>
      <c r="E28" s="80">
        <f>SUM(E29:E31)</f>
        <v>500.07</v>
      </c>
      <c r="F28" s="78"/>
      <c r="G28" s="78"/>
      <c r="H28" s="78"/>
      <c r="I28" s="78"/>
      <c r="J28" s="83"/>
    </row>
    <row r="29" spans="2:10">
      <c r="B29" s="127" t="s">
        <v>4</v>
      </c>
      <c r="C29" s="6" t="s">
        <v>20</v>
      </c>
      <c r="D29" s="265"/>
      <c r="E29" s="103"/>
      <c r="F29" s="78"/>
      <c r="G29" s="78"/>
      <c r="H29" s="78"/>
      <c r="I29" s="78"/>
      <c r="J29" s="83"/>
    </row>
    <row r="30" spans="2:10">
      <c r="B30" s="127" t="s">
        <v>6</v>
      </c>
      <c r="C30" s="6" t="s">
        <v>21</v>
      </c>
      <c r="D30" s="265"/>
      <c r="E30" s="103"/>
      <c r="F30" s="78"/>
      <c r="G30" s="78"/>
      <c r="H30" s="78"/>
      <c r="I30" s="78"/>
      <c r="J30" s="83"/>
    </row>
    <row r="31" spans="2:10">
      <c r="B31" s="127" t="s">
        <v>8</v>
      </c>
      <c r="C31" s="6" t="s">
        <v>22</v>
      </c>
      <c r="D31" s="265">
        <v>5831.83</v>
      </c>
      <c r="E31" s="103">
        <v>500.07</v>
      </c>
      <c r="F31" s="78"/>
      <c r="G31" s="78"/>
      <c r="H31" s="78"/>
      <c r="I31" s="78"/>
      <c r="J31" s="83"/>
    </row>
    <row r="32" spans="2:10">
      <c r="B32" s="112" t="s">
        <v>23</v>
      </c>
      <c r="C32" s="12" t="s">
        <v>24</v>
      </c>
      <c r="D32" s="264">
        <v>2373.89</v>
      </c>
      <c r="E32" s="80">
        <f>SUM(E33:E39)</f>
        <v>301.85000000000002</v>
      </c>
      <c r="F32" s="78"/>
      <c r="G32" s="83"/>
      <c r="H32" s="78"/>
      <c r="I32" s="78"/>
      <c r="J32" s="83"/>
    </row>
    <row r="33" spans="2:10">
      <c r="B33" s="127" t="s">
        <v>4</v>
      </c>
      <c r="C33" s="6" t="s">
        <v>25</v>
      </c>
      <c r="D33" s="265">
        <v>2058.58</v>
      </c>
      <c r="E33" s="103"/>
      <c r="F33" s="78"/>
      <c r="G33" s="78"/>
      <c r="H33" s="78"/>
      <c r="I33" s="78"/>
      <c r="J33" s="83"/>
    </row>
    <row r="34" spans="2:10">
      <c r="B34" s="127" t="s">
        <v>6</v>
      </c>
      <c r="C34" s="6" t="s">
        <v>26</v>
      </c>
      <c r="D34" s="265"/>
      <c r="E34" s="103"/>
      <c r="F34" s="78"/>
      <c r="G34" s="78"/>
      <c r="H34" s="78"/>
      <c r="I34" s="78"/>
      <c r="J34" s="83"/>
    </row>
    <row r="35" spans="2:10">
      <c r="B35" s="127" t="s">
        <v>8</v>
      </c>
      <c r="C35" s="6" t="s">
        <v>27</v>
      </c>
      <c r="D35" s="265">
        <v>12.71</v>
      </c>
      <c r="E35" s="103">
        <v>5.66</v>
      </c>
      <c r="F35" s="78"/>
      <c r="G35" s="78"/>
      <c r="H35" s="78"/>
      <c r="I35" s="78"/>
      <c r="J35" s="83"/>
    </row>
    <row r="36" spans="2:10">
      <c r="B36" s="127" t="s">
        <v>9</v>
      </c>
      <c r="C36" s="6" t="s">
        <v>28</v>
      </c>
      <c r="D36" s="265"/>
      <c r="E36" s="103"/>
      <c r="F36" s="78"/>
      <c r="G36" s="78"/>
      <c r="H36" s="78"/>
      <c r="I36" s="78"/>
      <c r="J36" s="83"/>
    </row>
    <row r="37" spans="2:10" ht="25.5">
      <c r="B37" s="127" t="s">
        <v>29</v>
      </c>
      <c r="C37" s="6" t="s">
        <v>30</v>
      </c>
      <c r="D37" s="265">
        <v>302.60000000000002</v>
      </c>
      <c r="E37" s="103">
        <v>296.19</v>
      </c>
      <c r="F37" s="78"/>
      <c r="G37" s="78"/>
      <c r="H37" s="78"/>
      <c r="I37" s="78"/>
      <c r="J37" s="83"/>
    </row>
    <row r="38" spans="2:10">
      <c r="B38" s="127" t="s">
        <v>31</v>
      </c>
      <c r="C38" s="6" t="s">
        <v>32</v>
      </c>
      <c r="D38" s="265"/>
      <c r="E38" s="103"/>
      <c r="F38" s="78"/>
      <c r="G38" s="78"/>
      <c r="H38" s="78"/>
      <c r="I38" s="78"/>
      <c r="J38" s="83"/>
    </row>
    <row r="39" spans="2:10">
      <c r="B39" s="128" t="s">
        <v>33</v>
      </c>
      <c r="C39" s="13" t="s">
        <v>34</v>
      </c>
      <c r="D39" s="266"/>
      <c r="E39" s="174"/>
      <c r="F39" s="78"/>
      <c r="G39" s="78"/>
      <c r="H39" s="78"/>
      <c r="I39" s="78"/>
      <c r="J39" s="83"/>
    </row>
    <row r="40" spans="2:10" ht="13.5" thickBot="1">
      <c r="B40" s="119" t="s">
        <v>35</v>
      </c>
      <c r="C40" s="120" t="s">
        <v>36</v>
      </c>
      <c r="D40" s="267">
        <v>-421.07</v>
      </c>
      <c r="E40" s="121">
        <v>2258.39</v>
      </c>
      <c r="G40" s="83"/>
    </row>
    <row r="41" spans="2:10" ht="13.5" thickBot="1">
      <c r="B41" s="122" t="s">
        <v>37</v>
      </c>
      <c r="C41" s="123" t="s">
        <v>38</v>
      </c>
      <c r="D41" s="268">
        <v>35529.520000000004</v>
      </c>
      <c r="E41" s="173">
        <f>E26+E27+E40</f>
        <v>32644.2</v>
      </c>
      <c r="F41" s="88"/>
      <c r="G41" s="83"/>
    </row>
    <row r="42" spans="2:10">
      <c r="B42" s="114"/>
      <c r="C42" s="114"/>
      <c r="D42" s="115"/>
      <c r="E42" s="115"/>
      <c r="F42" s="88"/>
      <c r="G42" s="71"/>
    </row>
    <row r="43" spans="2:10" ht="13.5">
      <c r="B43" s="338" t="s">
        <v>60</v>
      </c>
      <c r="C43" s="339"/>
      <c r="D43" s="339"/>
      <c r="E43" s="339"/>
      <c r="G43" s="78"/>
    </row>
    <row r="44" spans="2:10" ht="18" customHeight="1" thickBot="1">
      <c r="B44" s="336" t="s">
        <v>244</v>
      </c>
      <c r="C44" s="340"/>
      <c r="D44" s="340"/>
      <c r="E44" s="340"/>
      <c r="G44" s="78"/>
    </row>
    <row r="45" spans="2:10" ht="13.5" thickBot="1">
      <c r="B45" s="164"/>
      <c r="C45" s="31" t="s">
        <v>39</v>
      </c>
      <c r="D45" s="75" t="s">
        <v>264</v>
      </c>
      <c r="E45" s="30" t="s">
        <v>262</v>
      </c>
      <c r="G45" s="78"/>
    </row>
    <row r="46" spans="2:10">
      <c r="B46" s="14" t="s">
        <v>18</v>
      </c>
      <c r="C46" s="32" t="s">
        <v>218</v>
      </c>
      <c r="D46" s="124"/>
      <c r="E46" s="29"/>
      <c r="G46" s="78"/>
    </row>
    <row r="47" spans="2:10">
      <c r="B47" s="125" t="s">
        <v>4</v>
      </c>
      <c r="C47" s="16" t="s">
        <v>40</v>
      </c>
      <c r="D47" s="269">
        <v>223.16380000000001</v>
      </c>
      <c r="E47" s="82">
        <v>200.11660000000001</v>
      </c>
      <c r="G47" s="78"/>
    </row>
    <row r="48" spans="2:10">
      <c r="B48" s="146" t="s">
        <v>6</v>
      </c>
      <c r="C48" s="23" t="s">
        <v>41</v>
      </c>
      <c r="D48" s="270">
        <v>247.24789999999999</v>
      </c>
      <c r="E48" s="175">
        <v>201.33340000000001</v>
      </c>
      <c r="G48" s="78"/>
    </row>
    <row r="49" spans="2:7">
      <c r="B49" s="143" t="s">
        <v>23</v>
      </c>
      <c r="C49" s="147" t="s">
        <v>219</v>
      </c>
      <c r="D49" s="271"/>
      <c r="E49" s="148"/>
    </row>
    <row r="50" spans="2:7">
      <c r="B50" s="125" t="s">
        <v>4</v>
      </c>
      <c r="C50" s="16" t="s">
        <v>40</v>
      </c>
      <c r="D50" s="269">
        <v>145.6</v>
      </c>
      <c r="E50" s="84">
        <v>150.85</v>
      </c>
      <c r="G50" s="226"/>
    </row>
    <row r="51" spans="2:7">
      <c r="B51" s="125" t="s">
        <v>6</v>
      </c>
      <c r="C51" s="16" t="s">
        <v>220</v>
      </c>
      <c r="D51" s="272">
        <v>139.22</v>
      </c>
      <c r="E51" s="84">
        <v>150.85</v>
      </c>
      <c r="G51" s="226"/>
    </row>
    <row r="52" spans="2:7">
      <c r="B52" s="125" t="s">
        <v>8</v>
      </c>
      <c r="C52" s="16" t="s">
        <v>221</v>
      </c>
      <c r="D52" s="272">
        <v>149.29</v>
      </c>
      <c r="E52" s="84">
        <v>162.72</v>
      </c>
    </row>
    <row r="53" spans="2:7" ht="13.5" customHeight="1" thickBot="1">
      <c r="B53" s="126" t="s">
        <v>9</v>
      </c>
      <c r="C53" s="18" t="s">
        <v>41</v>
      </c>
      <c r="D53" s="273">
        <v>143.69999999999999</v>
      </c>
      <c r="E53" s="176">
        <v>162.13999999999999</v>
      </c>
    </row>
    <row r="54" spans="2:7">
      <c r="B54" s="132"/>
      <c r="C54" s="133"/>
      <c r="D54" s="134"/>
      <c r="E54" s="134"/>
    </row>
    <row r="55" spans="2:7" ht="13.5">
      <c r="B55" s="338" t="s">
        <v>62</v>
      </c>
      <c r="C55" s="339"/>
      <c r="D55" s="339"/>
      <c r="E55" s="339"/>
    </row>
    <row r="56" spans="2:7" ht="16.5" customHeight="1" thickBot="1">
      <c r="B56" s="336" t="s">
        <v>222</v>
      </c>
      <c r="C56" s="340"/>
      <c r="D56" s="340"/>
      <c r="E56" s="340"/>
    </row>
    <row r="57" spans="2:7" ht="23.25" thickBot="1">
      <c r="B57" s="331" t="s">
        <v>42</v>
      </c>
      <c r="C57" s="332"/>
      <c r="D57" s="19" t="s">
        <v>245</v>
      </c>
      <c r="E57" s="20" t="s">
        <v>223</v>
      </c>
    </row>
    <row r="58" spans="2:7">
      <c r="B58" s="21" t="s">
        <v>18</v>
      </c>
      <c r="C58" s="149" t="s">
        <v>43</v>
      </c>
      <c r="D58" s="150">
        <f>D64</f>
        <v>32644.2</v>
      </c>
      <c r="E58" s="33">
        <f>D58/E21</f>
        <v>1</v>
      </c>
    </row>
    <row r="59" spans="2:7" ht="25.5">
      <c r="B59" s="146" t="s">
        <v>4</v>
      </c>
      <c r="C59" s="23" t="s">
        <v>44</v>
      </c>
      <c r="D59" s="95">
        <v>0</v>
      </c>
      <c r="E59" s="96">
        <v>0</v>
      </c>
    </row>
    <row r="60" spans="2:7" ht="25.5">
      <c r="B60" s="125" t="s">
        <v>6</v>
      </c>
      <c r="C60" s="16" t="s">
        <v>45</v>
      </c>
      <c r="D60" s="93">
        <v>0</v>
      </c>
      <c r="E60" s="94">
        <v>0</v>
      </c>
    </row>
    <row r="61" spans="2:7">
      <c r="B61" s="125" t="s">
        <v>8</v>
      </c>
      <c r="C61" s="16" t="s">
        <v>46</v>
      </c>
      <c r="D61" s="93">
        <v>0</v>
      </c>
      <c r="E61" s="94">
        <v>0</v>
      </c>
    </row>
    <row r="62" spans="2:7">
      <c r="B62" s="125" t="s">
        <v>9</v>
      </c>
      <c r="C62" s="16" t="s">
        <v>47</v>
      </c>
      <c r="D62" s="93">
        <v>0</v>
      </c>
      <c r="E62" s="94">
        <v>0</v>
      </c>
    </row>
    <row r="63" spans="2:7">
      <c r="B63" s="125" t="s">
        <v>29</v>
      </c>
      <c r="C63" s="16" t="s">
        <v>48</v>
      </c>
      <c r="D63" s="93">
        <v>0</v>
      </c>
      <c r="E63" s="94">
        <v>0</v>
      </c>
    </row>
    <row r="64" spans="2:7">
      <c r="B64" s="146" t="s">
        <v>31</v>
      </c>
      <c r="C64" s="23" t="s">
        <v>49</v>
      </c>
      <c r="D64" s="95">
        <f>E21</f>
        <v>32644.2</v>
      </c>
      <c r="E64" s="96">
        <f>E58</f>
        <v>1</v>
      </c>
    </row>
    <row r="65" spans="2:5">
      <c r="B65" s="146" t="s">
        <v>33</v>
      </c>
      <c r="C65" s="23" t="s">
        <v>224</v>
      </c>
      <c r="D65" s="95">
        <v>0</v>
      </c>
      <c r="E65" s="96">
        <v>0</v>
      </c>
    </row>
    <row r="66" spans="2:5">
      <c r="B66" s="146" t="s">
        <v>50</v>
      </c>
      <c r="C66" s="23" t="s">
        <v>51</v>
      </c>
      <c r="D66" s="95">
        <v>0</v>
      </c>
      <c r="E66" s="96">
        <v>0</v>
      </c>
    </row>
    <row r="67" spans="2:5">
      <c r="B67" s="125" t="s">
        <v>52</v>
      </c>
      <c r="C67" s="16" t="s">
        <v>53</v>
      </c>
      <c r="D67" s="93">
        <v>0</v>
      </c>
      <c r="E67" s="94">
        <v>0</v>
      </c>
    </row>
    <row r="68" spans="2:5">
      <c r="B68" s="125" t="s">
        <v>54</v>
      </c>
      <c r="C68" s="16" t="s">
        <v>55</v>
      </c>
      <c r="D68" s="93">
        <v>0</v>
      </c>
      <c r="E68" s="94">
        <v>0</v>
      </c>
    </row>
    <row r="69" spans="2:5">
      <c r="B69" s="125" t="s">
        <v>56</v>
      </c>
      <c r="C69" s="16" t="s">
        <v>57</v>
      </c>
      <c r="D69" s="93">
        <v>0</v>
      </c>
      <c r="E69" s="94">
        <v>0</v>
      </c>
    </row>
    <row r="70" spans="2:5">
      <c r="B70" s="153" t="s">
        <v>58</v>
      </c>
      <c r="C70" s="136" t="s">
        <v>59</v>
      </c>
      <c r="D70" s="137">
        <v>0</v>
      </c>
      <c r="E70" s="138">
        <v>0</v>
      </c>
    </row>
    <row r="71" spans="2:5">
      <c r="B71" s="154" t="s">
        <v>23</v>
      </c>
      <c r="C71" s="144" t="s">
        <v>61</v>
      </c>
      <c r="D71" s="145">
        <v>0</v>
      </c>
      <c r="E71" s="70">
        <v>0</v>
      </c>
    </row>
    <row r="72" spans="2:5">
      <c r="B72" s="155" t="s">
        <v>60</v>
      </c>
      <c r="C72" s="140" t="s">
        <v>63</v>
      </c>
      <c r="D72" s="141">
        <f>E14</f>
        <v>0</v>
      </c>
      <c r="E72" s="142">
        <v>0</v>
      </c>
    </row>
    <row r="73" spans="2:5">
      <c r="B73" s="156" t="s">
        <v>62</v>
      </c>
      <c r="C73" s="25" t="s">
        <v>65</v>
      </c>
      <c r="D73" s="26">
        <v>0</v>
      </c>
      <c r="E73" s="27">
        <v>0</v>
      </c>
    </row>
    <row r="74" spans="2:5">
      <c r="B74" s="154" t="s">
        <v>64</v>
      </c>
      <c r="C74" s="144" t="s">
        <v>66</v>
      </c>
      <c r="D74" s="145">
        <f>D58</f>
        <v>32644.2</v>
      </c>
      <c r="E74" s="70">
        <f>E58+E72-E73</f>
        <v>1</v>
      </c>
    </row>
    <row r="75" spans="2:5">
      <c r="B75" s="125" t="s">
        <v>4</v>
      </c>
      <c r="C75" s="16" t="s">
        <v>67</v>
      </c>
      <c r="D75" s="93">
        <f>D74</f>
        <v>32644.2</v>
      </c>
      <c r="E75" s="94">
        <f>E74</f>
        <v>1</v>
      </c>
    </row>
    <row r="76" spans="2:5">
      <c r="B76" s="125" t="s">
        <v>6</v>
      </c>
      <c r="C76" s="16" t="s">
        <v>225</v>
      </c>
      <c r="D76" s="93">
        <v>0</v>
      </c>
      <c r="E76" s="94">
        <v>0</v>
      </c>
    </row>
    <row r="77" spans="2:5" ht="13.5" thickBot="1">
      <c r="B77" s="126" t="s">
        <v>8</v>
      </c>
      <c r="C77" s="18" t="s">
        <v>226</v>
      </c>
      <c r="D77" s="97">
        <v>0</v>
      </c>
      <c r="E77" s="98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ageMargins left="0.7" right="0.7" top="0.75" bottom="0.75" header="0.3" footer="0.3"/>
</worksheet>
</file>

<file path=xl/worksheets/sheet139.xml><?xml version="1.0" encoding="utf-8"?>
<worksheet xmlns="http://schemas.openxmlformats.org/spreadsheetml/2006/main" xmlns:r="http://schemas.openxmlformats.org/officeDocument/2006/relationships">
  <sheetPr codeName="Arkusz139"/>
  <dimension ref="A1:L81"/>
  <sheetViews>
    <sheetView topLeftCell="A2" zoomScale="80" zoomScaleNormal="80" workbookViewId="0">
      <selection activeCell="K2" sqref="K2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99" customWidth="1"/>
    <col min="6" max="6" width="7.42578125" customWidth="1"/>
    <col min="7" max="7" width="17.28515625" customWidth="1"/>
    <col min="8" max="8" width="19" customWidth="1"/>
    <col min="9" max="9" width="13.28515625" customWidth="1"/>
    <col min="10" max="10" width="13.5703125" customWidth="1"/>
  </cols>
  <sheetData>
    <row r="1" spans="2:12">
      <c r="B1" s="1"/>
      <c r="C1" s="1"/>
      <c r="D1" s="2"/>
      <c r="E1" s="2"/>
    </row>
    <row r="2" spans="2:12" ht="15.75">
      <c r="B2" s="333" t="s">
        <v>0</v>
      </c>
      <c r="C2" s="333"/>
      <c r="D2" s="333"/>
      <c r="E2" s="333"/>
      <c r="H2" s="188"/>
      <c r="I2" s="188"/>
      <c r="J2" s="190"/>
      <c r="L2" s="78"/>
    </row>
    <row r="3" spans="2:12" ht="15.75">
      <c r="B3" s="333" t="s">
        <v>263</v>
      </c>
      <c r="C3" s="333"/>
      <c r="D3" s="333"/>
      <c r="E3" s="333"/>
      <c r="H3" s="188"/>
      <c r="I3" s="188"/>
      <c r="J3" s="190"/>
    </row>
    <row r="4" spans="2:12" ht="15">
      <c r="B4" s="165"/>
      <c r="C4" s="165"/>
      <c r="D4" s="165"/>
      <c r="E4" s="165"/>
      <c r="H4" s="187"/>
      <c r="I4" s="187"/>
      <c r="J4" s="190"/>
    </row>
    <row r="5" spans="2:12" ht="21" customHeight="1">
      <c r="B5" s="334" t="s">
        <v>1</v>
      </c>
      <c r="C5" s="334"/>
      <c r="D5" s="334"/>
      <c r="E5" s="334"/>
    </row>
    <row r="6" spans="2:12" ht="14.25">
      <c r="B6" s="335" t="s">
        <v>161</v>
      </c>
      <c r="C6" s="335"/>
      <c r="D6" s="335"/>
      <c r="E6" s="335"/>
    </row>
    <row r="7" spans="2:12" ht="14.25">
      <c r="B7" s="163"/>
      <c r="C7" s="163"/>
      <c r="D7" s="163"/>
      <c r="E7" s="163"/>
    </row>
    <row r="8" spans="2:12" ht="13.5">
      <c r="B8" s="337" t="s">
        <v>18</v>
      </c>
      <c r="C8" s="339"/>
      <c r="D8" s="339"/>
      <c r="E8" s="339"/>
    </row>
    <row r="9" spans="2:12" ht="16.5" thickBot="1">
      <c r="B9" s="336" t="s">
        <v>209</v>
      </c>
      <c r="C9" s="336"/>
      <c r="D9" s="336"/>
      <c r="E9" s="336"/>
    </row>
    <row r="10" spans="2:12" ht="13.5" thickBot="1">
      <c r="B10" s="164"/>
      <c r="C10" s="87" t="s">
        <v>2</v>
      </c>
      <c r="D10" s="75" t="s">
        <v>246</v>
      </c>
      <c r="E10" s="30" t="s">
        <v>262</v>
      </c>
    </row>
    <row r="11" spans="2:12">
      <c r="B11" s="110" t="s">
        <v>3</v>
      </c>
      <c r="C11" s="151" t="s">
        <v>215</v>
      </c>
      <c r="D11" s="74">
        <v>3404.69</v>
      </c>
      <c r="E11" s="9">
        <f>E12</f>
        <v>40515.82</v>
      </c>
    </row>
    <row r="12" spans="2:12">
      <c r="B12" s="129" t="s">
        <v>4</v>
      </c>
      <c r="C12" s="6" t="s">
        <v>5</v>
      </c>
      <c r="D12" s="89">
        <v>3404.69</v>
      </c>
      <c r="E12" s="100">
        <v>40515.82</v>
      </c>
    </row>
    <row r="13" spans="2:12">
      <c r="B13" s="129" t="s">
        <v>6</v>
      </c>
      <c r="C13" s="72" t="s">
        <v>7</v>
      </c>
      <c r="D13" s="89"/>
      <c r="E13" s="100"/>
    </row>
    <row r="14" spans="2:12">
      <c r="B14" s="129" t="s">
        <v>8</v>
      </c>
      <c r="C14" s="72" t="s">
        <v>10</v>
      </c>
      <c r="D14" s="89"/>
      <c r="E14" s="100"/>
      <c r="G14" s="71"/>
    </row>
    <row r="15" spans="2:12">
      <c r="B15" s="129" t="s">
        <v>212</v>
      </c>
      <c r="C15" s="72" t="s">
        <v>11</v>
      </c>
      <c r="D15" s="89"/>
      <c r="E15" s="100"/>
    </row>
    <row r="16" spans="2:12">
      <c r="B16" s="130" t="s">
        <v>213</v>
      </c>
      <c r="C16" s="111" t="s">
        <v>12</v>
      </c>
      <c r="D16" s="90"/>
      <c r="E16" s="101"/>
    </row>
    <row r="17" spans="2:10">
      <c r="B17" s="10" t="s">
        <v>13</v>
      </c>
      <c r="C17" s="12" t="s">
        <v>65</v>
      </c>
      <c r="D17" s="152"/>
      <c r="E17" s="113"/>
    </row>
    <row r="18" spans="2:10">
      <c r="B18" s="129" t="s">
        <v>4</v>
      </c>
      <c r="C18" s="6" t="s">
        <v>11</v>
      </c>
      <c r="D18" s="89"/>
      <c r="E18" s="101"/>
    </row>
    <row r="19" spans="2:10" ht="13.5" customHeight="1">
      <c r="B19" s="129" t="s">
        <v>6</v>
      </c>
      <c r="C19" s="72" t="s">
        <v>214</v>
      </c>
      <c r="D19" s="89"/>
      <c r="E19" s="100"/>
    </row>
    <row r="20" spans="2:10" ht="13.5" thickBot="1">
      <c r="B20" s="131" t="s">
        <v>8</v>
      </c>
      <c r="C20" s="73" t="s">
        <v>14</v>
      </c>
      <c r="D20" s="91"/>
      <c r="E20" s="102"/>
    </row>
    <row r="21" spans="2:10" ht="13.5" thickBot="1">
      <c r="B21" s="343" t="s">
        <v>216</v>
      </c>
      <c r="C21" s="344"/>
      <c r="D21" s="92">
        <f>D11</f>
        <v>3404.69</v>
      </c>
      <c r="E21" s="173">
        <f>E11</f>
        <v>40515.82</v>
      </c>
      <c r="F21" s="88"/>
      <c r="G21" s="88"/>
      <c r="H21" s="197"/>
      <c r="J21" s="71"/>
    </row>
    <row r="22" spans="2:10">
      <c r="B22" s="3"/>
      <c r="C22" s="7"/>
      <c r="D22" s="8"/>
      <c r="E22" s="8"/>
      <c r="G22" s="78"/>
    </row>
    <row r="23" spans="2:10" ht="13.5">
      <c r="B23" s="337" t="s">
        <v>210</v>
      </c>
      <c r="C23" s="345"/>
      <c r="D23" s="345"/>
      <c r="E23" s="345"/>
      <c r="G23" s="78"/>
    </row>
    <row r="24" spans="2:10" ht="15.75" customHeight="1" thickBot="1">
      <c r="B24" s="336" t="s">
        <v>211</v>
      </c>
      <c r="C24" s="346"/>
      <c r="D24" s="346"/>
      <c r="E24" s="346"/>
    </row>
    <row r="25" spans="2:10" ht="13.5" thickBot="1">
      <c r="B25" s="164"/>
      <c r="C25" s="5" t="s">
        <v>2</v>
      </c>
      <c r="D25" s="75" t="s">
        <v>264</v>
      </c>
      <c r="E25" s="30" t="s">
        <v>262</v>
      </c>
    </row>
    <row r="26" spans="2:10">
      <c r="B26" s="116" t="s">
        <v>15</v>
      </c>
      <c r="C26" s="117" t="s">
        <v>16</v>
      </c>
      <c r="D26" s="263">
        <v>0</v>
      </c>
      <c r="E26" s="118">
        <f>D21</f>
        <v>3404.69</v>
      </c>
      <c r="G26" s="83"/>
    </row>
    <row r="27" spans="2:10">
      <c r="B27" s="10" t="s">
        <v>17</v>
      </c>
      <c r="C27" s="11" t="s">
        <v>217</v>
      </c>
      <c r="D27" s="264">
        <v>25676.66</v>
      </c>
      <c r="E27" s="172">
        <f>E28-E32</f>
        <v>41642.03</v>
      </c>
      <c r="F27" s="78"/>
      <c r="G27" s="83"/>
      <c r="H27" s="78"/>
      <c r="I27" s="78"/>
      <c r="J27" s="83"/>
    </row>
    <row r="28" spans="2:10">
      <c r="B28" s="10" t="s">
        <v>18</v>
      </c>
      <c r="C28" s="11" t="s">
        <v>19</v>
      </c>
      <c r="D28" s="264">
        <v>45724.92</v>
      </c>
      <c r="E28" s="80">
        <f>SUM(E29:E31)</f>
        <v>44906.82</v>
      </c>
      <c r="F28" s="78"/>
      <c r="G28" s="78"/>
      <c r="H28" s="78"/>
      <c r="I28" s="78"/>
      <c r="J28" s="83"/>
    </row>
    <row r="29" spans="2:10">
      <c r="B29" s="127" t="s">
        <v>4</v>
      </c>
      <c r="C29" s="6" t="s">
        <v>20</v>
      </c>
      <c r="D29" s="265"/>
      <c r="E29" s="103"/>
      <c r="F29" s="78"/>
      <c r="G29" s="78"/>
      <c r="H29" s="78"/>
      <c r="I29" s="78"/>
      <c r="J29" s="83"/>
    </row>
    <row r="30" spans="2:10">
      <c r="B30" s="127" t="s">
        <v>6</v>
      </c>
      <c r="C30" s="6" t="s">
        <v>21</v>
      </c>
      <c r="D30" s="265"/>
      <c r="E30" s="103"/>
      <c r="F30" s="78"/>
      <c r="G30" s="78"/>
      <c r="H30" s="78"/>
      <c r="I30" s="78"/>
      <c r="J30" s="83"/>
    </row>
    <row r="31" spans="2:10">
      <c r="B31" s="127" t="s">
        <v>8</v>
      </c>
      <c r="C31" s="6" t="s">
        <v>22</v>
      </c>
      <c r="D31" s="265">
        <v>45724.92</v>
      </c>
      <c r="E31" s="103">
        <v>44906.82</v>
      </c>
      <c r="F31" s="78"/>
      <c r="G31" s="78"/>
      <c r="H31" s="78"/>
      <c r="I31" s="78"/>
      <c r="J31" s="83"/>
    </row>
    <row r="32" spans="2:10">
      <c r="B32" s="112" t="s">
        <v>23</v>
      </c>
      <c r="C32" s="12" t="s">
        <v>24</v>
      </c>
      <c r="D32" s="264">
        <v>20048.259999999998</v>
      </c>
      <c r="E32" s="80">
        <f>SUM(E33:E39)</f>
        <v>3264.79</v>
      </c>
      <c r="F32" s="78"/>
      <c r="G32" s="83"/>
      <c r="H32" s="78"/>
      <c r="I32" s="78"/>
      <c r="J32" s="83"/>
    </row>
    <row r="33" spans="2:10">
      <c r="B33" s="127" t="s">
        <v>4</v>
      </c>
      <c r="C33" s="6" t="s">
        <v>25</v>
      </c>
      <c r="D33" s="265"/>
      <c r="E33" s="103"/>
      <c r="F33" s="78"/>
      <c r="G33" s="78"/>
      <c r="H33" s="78"/>
      <c r="I33" s="78"/>
      <c r="J33" s="83"/>
    </row>
    <row r="34" spans="2:10">
      <c r="B34" s="127" t="s">
        <v>6</v>
      </c>
      <c r="C34" s="6" t="s">
        <v>26</v>
      </c>
      <c r="D34" s="265"/>
      <c r="E34" s="103"/>
      <c r="F34" s="78"/>
      <c r="G34" s="78"/>
      <c r="H34" s="78"/>
      <c r="I34" s="78"/>
      <c r="J34" s="83"/>
    </row>
    <row r="35" spans="2:10">
      <c r="B35" s="127" t="s">
        <v>8</v>
      </c>
      <c r="C35" s="6" t="s">
        <v>27</v>
      </c>
      <c r="D35" s="265">
        <v>9.74</v>
      </c>
      <c r="E35" s="103">
        <v>48.59</v>
      </c>
      <c r="F35" s="78"/>
      <c r="G35" s="78"/>
      <c r="H35" s="78"/>
      <c r="I35" s="78"/>
      <c r="J35" s="83"/>
    </row>
    <row r="36" spans="2:10">
      <c r="B36" s="127" t="s">
        <v>9</v>
      </c>
      <c r="C36" s="6" t="s">
        <v>28</v>
      </c>
      <c r="D36" s="265"/>
      <c r="E36" s="103"/>
      <c r="F36" s="78"/>
      <c r="G36" s="78"/>
      <c r="H36" s="78"/>
      <c r="I36" s="78"/>
      <c r="J36" s="83"/>
    </row>
    <row r="37" spans="2:10" ht="25.5">
      <c r="B37" s="127" t="s">
        <v>29</v>
      </c>
      <c r="C37" s="6" t="s">
        <v>30</v>
      </c>
      <c r="D37" s="265">
        <v>53.65</v>
      </c>
      <c r="E37" s="103">
        <v>213.45</v>
      </c>
      <c r="F37" s="78"/>
      <c r="G37" s="78"/>
      <c r="H37" s="78"/>
      <c r="I37" s="78"/>
      <c r="J37" s="83"/>
    </row>
    <row r="38" spans="2:10">
      <c r="B38" s="127" t="s">
        <v>31</v>
      </c>
      <c r="C38" s="6" t="s">
        <v>32</v>
      </c>
      <c r="D38" s="265"/>
      <c r="E38" s="103"/>
      <c r="F38" s="78"/>
      <c r="G38" s="78"/>
      <c r="H38" s="78"/>
      <c r="I38" s="78"/>
      <c r="J38" s="83"/>
    </row>
    <row r="39" spans="2:10">
      <c r="B39" s="128" t="s">
        <v>33</v>
      </c>
      <c r="C39" s="13" t="s">
        <v>34</v>
      </c>
      <c r="D39" s="266">
        <v>19984.87</v>
      </c>
      <c r="E39" s="174">
        <v>3002.75</v>
      </c>
      <c r="F39" s="78"/>
      <c r="G39" s="78"/>
      <c r="H39" s="78"/>
      <c r="I39" s="78"/>
      <c r="J39" s="83"/>
    </row>
    <row r="40" spans="2:10" ht="13.5" thickBot="1">
      <c r="B40" s="119" t="s">
        <v>35</v>
      </c>
      <c r="C40" s="120" t="s">
        <v>36</v>
      </c>
      <c r="D40" s="267">
        <v>-2876.37</v>
      </c>
      <c r="E40" s="121">
        <v>-4530.8999999999996</v>
      </c>
      <c r="G40" s="83"/>
    </row>
    <row r="41" spans="2:10" ht="13.5" thickBot="1">
      <c r="B41" s="122" t="s">
        <v>37</v>
      </c>
      <c r="C41" s="123" t="s">
        <v>38</v>
      </c>
      <c r="D41" s="268">
        <v>22800.29</v>
      </c>
      <c r="E41" s="173">
        <f>E26+E27+E40</f>
        <v>40515.82</v>
      </c>
      <c r="F41" s="88"/>
      <c r="G41" s="83"/>
    </row>
    <row r="42" spans="2:10">
      <c r="B42" s="114"/>
      <c r="C42" s="114"/>
      <c r="D42" s="115"/>
      <c r="E42" s="115"/>
      <c r="F42" s="88"/>
      <c r="G42" s="71"/>
    </row>
    <row r="43" spans="2:10" ht="13.5">
      <c r="B43" s="338" t="s">
        <v>60</v>
      </c>
      <c r="C43" s="339"/>
      <c r="D43" s="339"/>
      <c r="E43" s="339"/>
      <c r="G43" s="78"/>
    </row>
    <row r="44" spans="2:10" ht="18" customHeight="1" thickBot="1">
      <c r="B44" s="336" t="s">
        <v>244</v>
      </c>
      <c r="C44" s="340"/>
      <c r="D44" s="340"/>
      <c r="E44" s="340"/>
      <c r="G44" s="78"/>
    </row>
    <row r="45" spans="2:10" ht="13.5" thickBot="1">
      <c r="B45" s="164"/>
      <c r="C45" s="31" t="s">
        <v>39</v>
      </c>
      <c r="D45" s="75" t="s">
        <v>264</v>
      </c>
      <c r="E45" s="30" t="s">
        <v>262</v>
      </c>
      <c r="G45" s="78"/>
    </row>
    <row r="46" spans="2:10">
      <c r="B46" s="14" t="s">
        <v>18</v>
      </c>
      <c r="C46" s="32" t="s">
        <v>218</v>
      </c>
      <c r="D46" s="124"/>
      <c r="E46" s="29"/>
      <c r="G46" s="78"/>
    </row>
    <row r="47" spans="2:10">
      <c r="B47" s="125" t="s">
        <v>4</v>
      </c>
      <c r="C47" s="16" t="s">
        <v>40</v>
      </c>
      <c r="D47" s="269"/>
      <c r="E47" s="82">
        <v>39.502200000000002</v>
      </c>
      <c r="G47" s="78"/>
    </row>
    <row r="48" spans="2:10">
      <c r="B48" s="146" t="s">
        <v>6</v>
      </c>
      <c r="C48" s="23" t="s">
        <v>41</v>
      </c>
      <c r="D48" s="270">
        <v>231.2637</v>
      </c>
      <c r="E48" s="175">
        <v>574.61099999999999</v>
      </c>
      <c r="G48" s="78"/>
    </row>
    <row r="49" spans="2:7">
      <c r="B49" s="143" t="s">
        <v>23</v>
      </c>
      <c r="C49" s="147" t="s">
        <v>219</v>
      </c>
      <c r="D49" s="271"/>
      <c r="E49" s="148"/>
    </row>
    <row r="50" spans="2:7">
      <c r="B50" s="125" t="s">
        <v>4</v>
      </c>
      <c r="C50" s="16" t="s">
        <v>40</v>
      </c>
      <c r="D50" s="269"/>
      <c r="E50" s="84">
        <v>86.19</v>
      </c>
      <c r="G50" s="226"/>
    </row>
    <row r="51" spans="2:7">
      <c r="B51" s="125" t="s">
        <v>6</v>
      </c>
      <c r="C51" s="16" t="s">
        <v>220</v>
      </c>
      <c r="D51" s="272">
        <v>88.79</v>
      </c>
      <c r="E51" s="84">
        <v>67.569999999999993</v>
      </c>
      <c r="G51" s="226"/>
    </row>
    <row r="52" spans="2:7">
      <c r="B52" s="125" t="s">
        <v>8</v>
      </c>
      <c r="C52" s="16" t="s">
        <v>221</v>
      </c>
      <c r="D52" s="272">
        <v>107.07000000000001</v>
      </c>
      <c r="E52" s="84">
        <v>86.19</v>
      </c>
    </row>
    <row r="53" spans="2:7" ht="13.5" customHeight="1" thickBot="1">
      <c r="B53" s="126" t="s">
        <v>9</v>
      </c>
      <c r="C53" s="18" t="s">
        <v>41</v>
      </c>
      <c r="D53" s="273">
        <v>98.59</v>
      </c>
      <c r="E53" s="176">
        <v>70.510000000000005</v>
      </c>
    </row>
    <row r="54" spans="2:7">
      <c r="B54" s="132"/>
      <c r="C54" s="133"/>
      <c r="D54" s="134"/>
      <c r="E54" s="134"/>
    </row>
    <row r="55" spans="2:7" ht="13.5">
      <c r="B55" s="338" t="s">
        <v>62</v>
      </c>
      <c r="C55" s="339"/>
      <c r="D55" s="339"/>
      <c r="E55" s="339"/>
    </row>
    <row r="56" spans="2:7" ht="15.75" customHeight="1" thickBot="1">
      <c r="B56" s="336" t="s">
        <v>222</v>
      </c>
      <c r="C56" s="340"/>
      <c r="D56" s="340"/>
      <c r="E56" s="340"/>
    </row>
    <row r="57" spans="2:7" ht="23.25" thickBot="1">
      <c r="B57" s="331" t="s">
        <v>42</v>
      </c>
      <c r="C57" s="332"/>
      <c r="D57" s="19" t="s">
        <v>245</v>
      </c>
      <c r="E57" s="20" t="s">
        <v>223</v>
      </c>
    </row>
    <row r="58" spans="2:7">
      <c r="B58" s="21" t="s">
        <v>18</v>
      </c>
      <c r="C58" s="149" t="s">
        <v>43</v>
      </c>
      <c r="D58" s="150">
        <f>D64</f>
        <v>40515.82</v>
      </c>
      <c r="E58" s="33">
        <f>D58/E21</f>
        <v>1</v>
      </c>
    </row>
    <row r="59" spans="2:7" ht="25.5">
      <c r="B59" s="146" t="s">
        <v>4</v>
      </c>
      <c r="C59" s="23" t="s">
        <v>44</v>
      </c>
      <c r="D59" s="95">
        <v>0</v>
      </c>
      <c r="E59" s="96">
        <v>0</v>
      </c>
    </row>
    <row r="60" spans="2:7" ht="25.5">
      <c r="B60" s="125" t="s">
        <v>6</v>
      </c>
      <c r="C60" s="16" t="s">
        <v>45</v>
      </c>
      <c r="D60" s="93">
        <v>0</v>
      </c>
      <c r="E60" s="94">
        <v>0</v>
      </c>
    </row>
    <row r="61" spans="2:7">
      <c r="B61" s="125" t="s">
        <v>8</v>
      </c>
      <c r="C61" s="16" t="s">
        <v>46</v>
      </c>
      <c r="D61" s="93">
        <v>0</v>
      </c>
      <c r="E61" s="94">
        <v>0</v>
      </c>
    </row>
    <row r="62" spans="2:7">
      <c r="B62" s="125" t="s">
        <v>9</v>
      </c>
      <c r="C62" s="16" t="s">
        <v>47</v>
      </c>
      <c r="D62" s="93">
        <v>0</v>
      </c>
      <c r="E62" s="94">
        <v>0</v>
      </c>
    </row>
    <row r="63" spans="2:7">
      <c r="B63" s="125" t="s">
        <v>29</v>
      </c>
      <c r="C63" s="16" t="s">
        <v>48</v>
      </c>
      <c r="D63" s="93">
        <v>0</v>
      </c>
      <c r="E63" s="94">
        <v>0</v>
      </c>
    </row>
    <row r="64" spans="2:7">
      <c r="B64" s="146" t="s">
        <v>31</v>
      </c>
      <c r="C64" s="23" t="s">
        <v>49</v>
      </c>
      <c r="D64" s="95">
        <f>E21</f>
        <v>40515.82</v>
      </c>
      <c r="E64" s="96">
        <f>E58</f>
        <v>1</v>
      </c>
    </row>
    <row r="65" spans="2:5">
      <c r="B65" s="146" t="s">
        <v>33</v>
      </c>
      <c r="C65" s="23" t="s">
        <v>224</v>
      </c>
      <c r="D65" s="95">
        <v>0</v>
      </c>
      <c r="E65" s="96">
        <v>0</v>
      </c>
    </row>
    <row r="66" spans="2:5">
      <c r="B66" s="146" t="s">
        <v>50</v>
      </c>
      <c r="C66" s="23" t="s">
        <v>51</v>
      </c>
      <c r="D66" s="95">
        <v>0</v>
      </c>
      <c r="E66" s="96">
        <v>0</v>
      </c>
    </row>
    <row r="67" spans="2:5">
      <c r="B67" s="125" t="s">
        <v>52</v>
      </c>
      <c r="C67" s="16" t="s">
        <v>53</v>
      </c>
      <c r="D67" s="93">
        <v>0</v>
      </c>
      <c r="E67" s="94">
        <v>0</v>
      </c>
    </row>
    <row r="68" spans="2:5">
      <c r="B68" s="125" t="s">
        <v>54</v>
      </c>
      <c r="C68" s="16" t="s">
        <v>55</v>
      </c>
      <c r="D68" s="93">
        <v>0</v>
      </c>
      <c r="E68" s="94">
        <v>0</v>
      </c>
    </row>
    <row r="69" spans="2:5">
      <c r="B69" s="125" t="s">
        <v>56</v>
      </c>
      <c r="C69" s="16" t="s">
        <v>57</v>
      </c>
      <c r="D69" s="93">
        <v>0</v>
      </c>
      <c r="E69" s="94">
        <v>0</v>
      </c>
    </row>
    <row r="70" spans="2:5">
      <c r="B70" s="153" t="s">
        <v>58</v>
      </c>
      <c r="C70" s="136" t="s">
        <v>59</v>
      </c>
      <c r="D70" s="137">
        <v>0</v>
      </c>
      <c r="E70" s="138">
        <v>0</v>
      </c>
    </row>
    <row r="71" spans="2:5">
      <c r="B71" s="154" t="s">
        <v>23</v>
      </c>
      <c r="C71" s="144" t="s">
        <v>61</v>
      </c>
      <c r="D71" s="145">
        <v>0</v>
      </c>
      <c r="E71" s="70">
        <v>0</v>
      </c>
    </row>
    <row r="72" spans="2:5">
      <c r="B72" s="155" t="s">
        <v>60</v>
      </c>
      <c r="C72" s="140" t="s">
        <v>63</v>
      </c>
      <c r="D72" s="141">
        <f>E14</f>
        <v>0</v>
      </c>
      <c r="E72" s="142">
        <v>0</v>
      </c>
    </row>
    <row r="73" spans="2:5">
      <c r="B73" s="156" t="s">
        <v>62</v>
      </c>
      <c r="C73" s="25" t="s">
        <v>65</v>
      </c>
      <c r="D73" s="26">
        <v>0</v>
      </c>
      <c r="E73" s="27">
        <v>0</v>
      </c>
    </row>
    <row r="74" spans="2:5">
      <c r="B74" s="154" t="s">
        <v>64</v>
      </c>
      <c r="C74" s="144" t="s">
        <v>66</v>
      </c>
      <c r="D74" s="145">
        <f>D58</f>
        <v>40515.82</v>
      </c>
      <c r="E74" s="70">
        <f>E58+E72-E73</f>
        <v>1</v>
      </c>
    </row>
    <row r="75" spans="2:5">
      <c r="B75" s="125" t="s">
        <v>4</v>
      </c>
      <c r="C75" s="16" t="s">
        <v>67</v>
      </c>
      <c r="D75" s="93">
        <f>D74</f>
        <v>40515.82</v>
      </c>
      <c r="E75" s="94">
        <f>E74</f>
        <v>1</v>
      </c>
    </row>
    <row r="76" spans="2:5">
      <c r="B76" s="125" t="s">
        <v>6</v>
      </c>
      <c r="C76" s="16" t="s">
        <v>225</v>
      </c>
      <c r="D76" s="93">
        <v>0</v>
      </c>
      <c r="E76" s="94">
        <v>0</v>
      </c>
    </row>
    <row r="77" spans="2:5" ht="13.5" thickBot="1">
      <c r="B77" s="126" t="s">
        <v>8</v>
      </c>
      <c r="C77" s="18" t="s">
        <v>226</v>
      </c>
      <c r="D77" s="97">
        <v>0</v>
      </c>
      <c r="E77" s="98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>
  <sheetPr codeName="Arkusz14">
    <pageSetUpPr fitToPage="1"/>
  </sheetPr>
  <dimension ref="A1:L81"/>
  <sheetViews>
    <sheetView zoomScale="80" zoomScaleNormal="80" workbookViewId="0">
      <selection activeCell="K26" sqref="K26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99" customWidth="1"/>
    <col min="6" max="6" width="7.42578125" customWidth="1"/>
    <col min="7" max="7" width="17.28515625" customWidth="1"/>
    <col min="8" max="8" width="19" customWidth="1"/>
    <col min="9" max="9" width="13.28515625" customWidth="1"/>
    <col min="10" max="10" width="13.5703125" customWidth="1"/>
    <col min="12" max="12" width="12" customWidth="1"/>
  </cols>
  <sheetData>
    <row r="1" spans="2:12">
      <c r="B1" s="1"/>
      <c r="C1" s="1"/>
      <c r="D1" s="2"/>
      <c r="E1" s="2"/>
    </row>
    <row r="2" spans="2:12" ht="15.75">
      <c r="B2" s="333" t="s">
        <v>0</v>
      </c>
      <c r="C2" s="333"/>
      <c r="D2" s="333"/>
      <c r="E2" s="333"/>
      <c r="H2" s="188"/>
      <c r="I2" s="188"/>
      <c r="J2" s="190"/>
      <c r="L2" s="78"/>
    </row>
    <row r="3" spans="2:12" ht="15.75">
      <c r="B3" s="333" t="s">
        <v>263</v>
      </c>
      <c r="C3" s="333"/>
      <c r="D3" s="333"/>
      <c r="E3" s="333"/>
      <c r="H3" s="188"/>
      <c r="I3" s="188"/>
      <c r="J3" s="190"/>
    </row>
    <row r="4" spans="2:12" ht="15">
      <c r="B4" s="105"/>
      <c r="C4" s="105"/>
      <c r="D4" s="105"/>
      <c r="E4" s="105"/>
      <c r="H4" s="187"/>
      <c r="I4" s="187"/>
      <c r="J4" s="190"/>
    </row>
    <row r="5" spans="2:12" ht="21" customHeight="1">
      <c r="B5" s="334" t="s">
        <v>1</v>
      </c>
      <c r="C5" s="334"/>
      <c r="D5" s="334"/>
      <c r="E5" s="334"/>
    </row>
    <row r="6" spans="2:12" ht="14.25">
      <c r="B6" s="335" t="s">
        <v>227</v>
      </c>
      <c r="C6" s="335"/>
      <c r="D6" s="335"/>
      <c r="E6" s="335"/>
    </row>
    <row r="7" spans="2:12" ht="14.25">
      <c r="B7" s="109"/>
      <c r="C7" s="109"/>
      <c r="D7" s="109"/>
      <c r="E7" s="109"/>
    </row>
    <row r="8" spans="2:12" ht="13.5">
      <c r="B8" s="337" t="s">
        <v>18</v>
      </c>
      <c r="C8" s="339"/>
      <c r="D8" s="339"/>
      <c r="E8" s="339"/>
    </row>
    <row r="9" spans="2:12" ht="16.5" thickBot="1">
      <c r="B9" s="336" t="s">
        <v>209</v>
      </c>
      <c r="C9" s="336"/>
      <c r="D9" s="336"/>
      <c r="E9" s="336"/>
    </row>
    <row r="10" spans="2:12" ht="13.5" thickBot="1">
      <c r="B10" s="106"/>
      <c r="C10" s="87" t="s">
        <v>2</v>
      </c>
      <c r="D10" s="75" t="s">
        <v>246</v>
      </c>
      <c r="E10" s="30" t="s">
        <v>262</v>
      </c>
      <c r="G10" s="78"/>
    </row>
    <row r="11" spans="2:12">
      <c r="B11" s="110" t="s">
        <v>3</v>
      </c>
      <c r="C11" s="151" t="s">
        <v>215</v>
      </c>
      <c r="D11" s="74">
        <v>24311665.989999998</v>
      </c>
      <c r="E11" s="9">
        <f>E12+E13+E14</f>
        <v>24336691.32</v>
      </c>
    </row>
    <row r="12" spans="2:12">
      <c r="B12" s="129" t="s">
        <v>4</v>
      </c>
      <c r="C12" s="6" t="s">
        <v>5</v>
      </c>
      <c r="D12" s="89">
        <v>24300481.129999999</v>
      </c>
      <c r="E12" s="100">
        <f>23541408.58+781712.06-572.99</f>
        <v>24322547.649999999</v>
      </c>
    </row>
    <row r="13" spans="2:12">
      <c r="B13" s="129" t="s">
        <v>6</v>
      </c>
      <c r="C13" s="72" t="s">
        <v>7</v>
      </c>
      <c r="D13" s="89">
        <v>119.71</v>
      </c>
      <c r="E13" s="100"/>
    </row>
    <row r="14" spans="2:12">
      <c r="B14" s="129" t="s">
        <v>8</v>
      </c>
      <c r="C14" s="72" t="s">
        <v>10</v>
      </c>
      <c r="D14" s="89">
        <v>11065.15</v>
      </c>
      <c r="E14" s="100">
        <f>E15</f>
        <v>14143.67</v>
      </c>
    </row>
    <row r="15" spans="2:12">
      <c r="B15" s="129" t="s">
        <v>212</v>
      </c>
      <c r="C15" s="72" t="s">
        <v>11</v>
      </c>
      <c r="D15" s="89">
        <v>11065.15</v>
      </c>
      <c r="E15" s="100">
        <v>14143.67</v>
      </c>
    </row>
    <row r="16" spans="2:12">
      <c r="B16" s="130" t="s">
        <v>213</v>
      </c>
      <c r="C16" s="111" t="s">
        <v>12</v>
      </c>
      <c r="D16" s="90"/>
      <c r="E16" s="101"/>
    </row>
    <row r="17" spans="2:10">
      <c r="B17" s="10" t="s">
        <v>13</v>
      </c>
      <c r="C17" s="12" t="s">
        <v>65</v>
      </c>
      <c r="D17" s="152">
        <v>30883.22</v>
      </c>
      <c r="E17" s="113">
        <f>SUM(E18:E20)</f>
        <v>38895.31</v>
      </c>
    </row>
    <row r="18" spans="2:10">
      <c r="B18" s="129" t="s">
        <v>4</v>
      </c>
      <c r="C18" s="6" t="s">
        <v>11</v>
      </c>
      <c r="D18" s="89">
        <v>30883.22</v>
      </c>
      <c r="E18" s="101">
        <v>38895.31</v>
      </c>
    </row>
    <row r="19" spans="2:10" ht="13.5" customHeight="1">
      <c r="B19" s="129" t="s">
        <v>6</v>
      </c>
      <c r="C19" s="72" t="s">
        <v>214</v>
      </c>
      <c r="D19" s="89"/>
      <c r="E19" s="100"/>
    </row>
    <row r="20" spans="2:10" ht="13.5" thickBot="1">
      <c r="B20" s="131" t="s">
        <v>8</v>
      </c>
      <c r="C20" s="73" t="s">
        <v>14</v>
      </c>
      <c r="D20" s="91"/>
      <c r="E20" s="102"/>
    </row>
    <row r="21" spans="2:10" ht="13.5" thickBot="1">
      <c r="B21" s="343" t="s">
        <v>216</v>
      </c>
      <c r="C21" s="344"/>
      <c r="D21" s="92">
        <f>D11-D17</f>
        <v>24280782.77</v>
      </c>
      <c r="E21" s="173">
        <f>E11-E17</f>
        <v>24297796.010000002</v>
      </c>
      <c r="F21" s="88"/>
      <c r="G21" s="88"/>
      <c r="H21" s="197"/>
      <c r="J21" s="71"/>
    </row>
    <row r="22" spans="2:10">
      <c r="B22" s="3"/>
      <c r="C22" s="7"/>
      <c r="D22" s="8"/>
      <c r="E22" s="8"/>
      <c r="G22" s="78"/>
    </row>
    <row r="23" spans="2:10" ht="13.5">
      <c r="B23" s="337" t="s">
        <v>210</v>
      </c>
      <c r="C23" s="345"/>
      <c r="D23" s="345"/>
      <c r="E23" s="345"/>
      <c r="G23" s="78"/>
    </row>
    <row r="24" spans="2:10" ht="15.75" customHeight="1" thickBot="1">
      <c r="B24" s="336" t="s">
        <v>211</v>
      </c>
      <c r="C24" s="346"/>
      <c r="D24" s="346"/>
      <c r="E24" s="346"/>
    </row>
    <row r="25" spans="2:10" ht="13.5" thickBot="1">
      <c r="B25" s="106"/>
      <c r="C25" s="5" t="s">
        <v>2</v>
      </c>
      <c r="D25" s="75" t="s">
        <v>264</v>
      </c>
      <c r="E25" s="30" t="s">
        <v>262</v>
      </c>
      <c r="G25" s="220"/>
    </row>
    <row r="26" spans="2:10">
      <c r="B26" s="116" t="s">
        <v>15</v>
      </c>
      <c r="C26" s="117" t="s">
        <v>16</v>
      </c>
      <c r="D26" s="263">
        <v>30696554.940000001</v>
      </c>
      <c r="E26" s="118">
        <f>D21</f>
        <v>24280782.77</v>
      </c>
      <c r="G26" s="83"/>
    </row>
    <row r="27" spans="2:10">
      <c r="B27" s="10" t="s">
        <v>17</v>
      </c>
      <c r="C27" s="11" t="s">
        <v>217</v>
      </c>
      <c r="D27" s="264">
        <v>-1815804.35</v>
      </c>
      <c r="E27" s="172">
        <f>E28-E32</f>
        <v>-1704185.9300000002</v>
      </c>
      <c r="F27" s="78"/>
      <c r="G27" s="83"/>
      <c r="H27" s="78"/>
      <c r="I27" s="83"/>
      <c r="J27" s="83"/>
    </row>
    <row r="28" spans="2:10">
      <c r="B28" s="10" t="s">
        <v>18</v>
      </c>
      <c r="C28" s="11" t="s">
        <v>19</v>
      </c>
      <c r="D28" s="264">
        <v>1262005.3799999999</v>
      </c>
      <c r="E28" s="80">
        <f>SUM(E29:E31)</f>
        <v>1724172.52</v>
      </c>
      <c r="F28" s="78"/>
      <c r="G28" s="78"/>
      <c r="H28" s="78"/>
      <c r="I28" s="83"/>
      <c r="J28" s="83"/>
    </row>
    <row r="29" spans="2:10">
      <c r="B29" s="127" t="s">
        <v>4</v>
      </c>
      <c r="C29" s="6" t="s">
        <v>20</v>
      </c>
      <c r="D29" s="265">
        <v>1102440.67</v>
      </c>
      <c r="E29" s="103">
        <v>809270.93</v>
      </c>
      <c r="F29" s="78"/>
      <c r="G29" s="78"/>
      <c r="H29" s="78"/>
      <c r="I29" s="83"/>
      <c r="J29" s="83"/>
    </row>
    <row r="30" spans="2:10">
      <c r="B30" s="127" t="s">
        <v>6</v>
      </c>
      <c r="C30" s="6" t="s">
        <v>21</v>
      </c>
      <c r="D30" s="265"/>
      <c r="E30" s="103"/>
      <c r="F30" s="78"/>
      <c r="G30" s="78"/>
      <c r="H30" s="78"/>
      <c r="I30" s="83"/>
      <c r="J30" s="83"/>
    </row>
    <row r="31" spans="2:10">
      <c r="B31" s="127" t="s">
        <v>8</v>
      </c>
      <c r="C31" s="6" t="s">
        <v>22</v>
      </c>
      <c r="D31" s="265">
        <v>159564.71</v>
      </c>
      <c r="E31" s="103">
        <v>914901.59</v>
      </c>
      <c r="F31" s="78"/>
      <c r="G31" s="78"/>
      <c r="H31" s="78"/>
      <c r="I31" s="83"/>
      <c r="J31" s="83"/>
    </row>
    <row r="32" spans="2:10">
      <c r="B32" s="112" t="s">
        <v>23</v>
      </c>
      <c r="C32" s="12" t="s">
        <v>24</v>
      </c>
      <c r="D32" s="264">
        <v>3077809.73</v>
      </c>
      <c r="E32" s="80">
        <f>SUM(E33:E39)</f>
        <v>3428358.45</v>
      </c>
      <c r="F32" s="78"/>
      <c r="G32" s="83"/>
      <c r="H32" s="78"/>
      <c r="I32" s="83"/>
      <c r="J32" s="83"/>
    </row>
    <row r="33" spans="2:10">
      <c r="B33" s="127" t="s">
        <v>4</v>
      </c>
      <c r="C33" s="6" t="s">
        <v>25</v>
      </c>
      <c r="D33" s="265">
        <v>1581579.72</v>
      </c>
      <c r="E33" s="103">
        <f>2054518.26+522.37</f>
        <v>2055040.6300000001</v>
      </c>
      <c r="F33" s="78"/>
      <c r="G33" s="78"/>
      <c r="H33" s="78"/>
      <c r="I33" s="83"/>
      <c r="J33" s="83"/>
    </row>
    <row r="34" spans="2:10">
      <c r="B34" s="127" t="s">
        <v>6</v>
      </c>
      <c r="C34" s="6" t="s">
        <v>26</v>
      </c>
      <c r="D34" s="265"/>
      <c r="E34" s="103"/>
      <c r="F34" s="78"/>
      <c r="G34" s="78"/>
      <c r="H34" s="78"/>
      <c r="I34" s="83"/>
      <c r="J34" s="83"/>
    </row>
    <row r="35" spans="2:10">
      <c r="B35" s="127" t="s">
        <v>8</v>
      </c>
      <c r="C35" s="6" t="s">
        <v>27</v>
      </c>
      <c r="D35" s="265">
        <v>108059.76</v>
      </c>
      <c r="E35" s="103">
        <v>71574.45</v>
      </c>
      <c r="F35" s="78"/>
      <c r="G35" s="78"/>
      <c r="H35" s="78"/>
      <c r="I35" s="83"/>
      <c r="J35" s="83"/>
    </row>
    <row r="36" spans="2:10">
      <c r="B36" s="127" t="s">
        <v>9</v>
      </c>
      <c r="C36" s="6" t="s">
        <v>28</v>
      </c>
      <c r="D36" s="265"/>
      <c r="E36" s="103"/>
      <c r="F36" s="78"/>
      <c r="G36" s="78"/>
      <c r="H36" s="78"/>
      <c r="I36" s="83"/>
      <c r="J36" s="83"/>
    </row>
    <row r="37" spans="2:10" ht="25.5">
      <c r="B37" s="127" t="s">
        <v>29</v>
      </c>
      <c r="C37" s="6" t="s">
        <v>30</v>
      </c>
      <c r="D37" s="265">
        <v>258353.18000000002</v>
      </c>
      <c r="E37" s="103">
        <v>213712.36000000002</v>
      </c>
      <c r="F37" s="78"/>
      <c r="G37" s="78"/>
      <c r="H37" s="78"/>
      <c r="I37" s="83"/>
      <c r="J37" s="83"/>
    </row>
    <row r="38" spans="2:10">
      <c r="B38" s="127" t="s">
        <v>31</v>
      </c>
      <c r="C38" s="6" t="s">
        <v>32</v>
      </c>
      <c r="D38" s="265"/>
      <c r="E38" s="103"/>
      <c r="F38" s="78"/>
      <c r="G38" s="78"/>
      <c r="H38" s="78"/>
      <c r="I38" s="83"/>
      <c r="J38" s="83"/>
    </row>
    <row r="39" spans="2:10">
      <c r="B39" s="128" t="s">
        <v>33</v>
      </c>
      <c r="C39" s="13" t="s">
        <v>34</v>
      </c>
      <c r="D39" s="266">
        <v>1129817.07</v>
      </c>
      <c r="E39" s="174">
        <v>1088031.01</v>
      </c>
      <c r="F39" s="78"/>
      <c r="G39" s="78"/>
      <c r="H39" s="78"/>
      <c r="I39" s="83"/>
      <c r="J39" s="83"/>
    </row>
    <row r="40" spans="2:10" ht="13.5" thickBot="1">
      <c r="B40" s="119" t="s">
        <v>35</v>
      </c>
      <c r="C40" s="120" t="s">
        <v>36</v>
      </c>
      <c r="D40" s="267">
        <v>-467477.43</v>
      </c>
      <c r="E40" s="121">
        <v>1721199.17</v>
      </c>
      <c r="G40" s="83"/>
    </row>
    <row r="41" spans="2:10" ht="13.5" thickBot="1">
      <c r="B41" s="122" t="s">
        <v>37</v>
      </c>
      <c r="C41" s="123" t="s">
        <v>38</v>
      </c>
      <c r="D41" s="268">
        <v>28413273.16</v>
      </c>
      <c r="E41" s="173">
        <f>E26+E27+E40</f>
        <v>24297796.009999998</v>
      </c>
      <c r="F41" s="88"/>
      <c r="G41" s="83"/>
    </row>
    <row r="42" spans="2:10">
      <c r="B42" s="114"/>
      <c r="C42" s="114"/>
      <c r="D42" s="115"/>
      <c r="E42" s="115"/>
      <c r="F42" s="88"/>
      <c r="G42" s="71"/>
    </row>
    <row r="43" spans="2:10" ht="13.5">
      <c r="B43" s="338" t="s">
        <v>60</v>
      </c>
      <c r="C43" s="339"/>
      <c r="D43" s="339"/>
      <c r="E43" s="339"/>
      <c r="G43" s="78"/>
    </row>
    <row r="44" spans="2:10" ht="18" customHeight="1" thickBot="1">
      <c r="B44" s="336" t="s">
        <v>244</v>
      </c>
      <c r="C44" s="340"/>
      <c r="D44" s="340"/>
      <c r="E44" s="340"/>
      <c r="G44" s="78"/>
    </row>
    <row r="45" spans="2:10" ht="13.5" thickBot="1">
      <c r="B45" s="106"/>
      <c r="C45" s="31" t="s">
        <v>39</v>
      </c>
      <c r="D45" s="75" t="s">
        <v>264</v>
      </c>
      <c r="E45" s="30" t="s">
        <v>262</v>
      </c>
      <c r="G45" s="78"/>
    </row>
    <row r="46" spans="2:10">
      <c r="B46" s="14" t="s">
        <v>18</v>
      </c>
      <c r="C46" s="32" t="s">
        <v>218</v>
      </c>
      <c r="D46" s="124"/>
      <c r="E46" s="29"/>
      <c r="G46" s="78"/>
    </row>
    <row r="47" spans="2:10">
      <c r="B47" s="125" t="s">
        <v>4</v>
      </c>
      <c r="C47" s="16" t="s">
        <v>40</v>
      </c>
      <c r="D47" s="269">
        <v>237937.53390000001</v>
      </c>
      <c r="E47" s="82">
        <v>178612.20329999999</v>
      </c>
      <c r="G47" s="78"/>
    </row>
    <row r="48" spans="2:10">
      <c r="B48" s="146" t="s">
        <v>6</v>
      </c>
      <c r="C48" s="23" t="s">
        <v>41</v>
      </c>
      <c r="D48" s="270">
        <v>223591.39869999999</v>
      </c>
      <c r="E48" s="82">
        <v>166766.48651700836</v>
      </c>
      <c r="G48" s="249"/>
    </row>
    <row r="49" spans="2:7">
      <c r="B49" s="143" t="s">
        <v>23</v>
      </c>
      <c r="C49" s="147" t="s">
        <v>219</v>
      </c>
      <c r="D49" s="271"/>
      <c r="E49" s="148"/>
    </row>
    <row r="50" spans="2:7">
      <c r="B50" s="125" t="s">
        <v>4</v>
      </c>
      <c r="C50" s="16" t="s">
        <v>40</v>
      </c>
      <c r="D50" s="269">
        <v>129.01098215509401</v>
      </c>
      <c r="E50" s="82">
        <v>135.94134284689099</v>
      </c>
      <c r="G50" s="226"/>
    </row>
    <row r="51" spans="2:7">
      <c r="B51" s="125" t="s">
        <v>6</v>
      </c>
      <c r="C51" s="16" t="s">
        <v>220</v>
      </c>
      <c r="D51" s="275">
        <v>122.6147</v>
      </c>
      <c r="E51" s="82">
        <v>135.94130000000001</v>
      </c>
      <c r="G51" s="226"/>
    </row>
    <row r="52" spans="2:7" ht="12.75" customHeight="1">
      <c r="B52" s="125" t="s">
        <v>8</v>
      </c>
      <c r="C52" s="16" t="s">
        <v>221</v>
      </c>
      <c r="D52" s="275">
        <v>130.96979999999999</v>
      </c>
      <c r="E52" s="82">
        <v>147.84299999999999</v>
      </c>
    </row>
    <row r="53" spans="2:7" ht="13.5" thickBot="1">
      <c r="B53" s="126" t="s">
        <v>9</v>
      </c>
      <c r="C53" s="18" t="s">
        <v>41</v>
      </c>
      <c r="D53" s="273">
        <v>127.076771849005</v>
      </c>
      <c r="E53" s="176">
        <v>145.69951383800301</v>
      </c>
    </row>
    <row r="54" spans="2:7">
      <c r="B54" s="132"/>
      <c r="C54" s="133"/>
      <c r="D54" s="134"/>
      <c r="E54" s="134"/>
    </row>
    <row r="55" spans="2:7" ht="13.5">
      <c r="B55" s="338" t="s">
        <v>62</v>
      </c>
      <c r="C55" s="339"/>
      <c r="D55" s="339"/>
      <c r="E55" s="339"/>
    </row>
    <row r="56" spans="2:7" ht="17.25" customHeight="1" thickBot="1">
      <c r="B56" s="336" t="s">
        <v>222</v>
      </c>
      <c r="C56" s="340"/>
      <c r="D56" s="340"/>
      <c r="E56" s="340"/>
    </row>
    <row r="57" spans="2:7" ht="23.25" thickBot="1">
      <c r="B57" s="331" t="s">
        <v>42</v>
      </c>
      <c r="C57" s="332"/>
      <c r="D57" s="19" t="s">
        <v>245</v>
      </c>
      <c r="E57" s="20" t="s">
        <v>223</v>
      </c>
    </row>
    <row r="58" spans="2:7">
      <c r="B58" s="21" t="s">
        <v>18</v>
      </c>
      <c r="C58" s="149" t="s">
        <v>43</v>
      </c>
      <c r="D58" s="150">
        <f>D64+D69</f>
        <v>24322547.649999999</v>
      </c>
      <c r="E58" s="33">
        <f>D58/E21</f>
        <v>1.0010186784015229</v>
      </c>
    </row>
    <row r="59" spans="2:7" ht="25.5">
      <c r="B59" s="22" t="s">
        <v>4</v>
      </c>
      <c r="C59" s="23" t="s">
        <v>44</v>
      </c>
      <c r="D59" s="95">
        <v>0</v>
      </c>
      <c r="E59" s="96">
        <v>0</v>
      </c>
    </row>
    <row r="60" spans="2:7" ht="24" customHeight="1">
      <c r="B60" s="15" t="s">
        <v>6</v>
      </c>
      <c r="C60" s="16" t="s">
        <v>45</v>
      </c>
      <c r="D60" s="93">
        <v>0</v>
      </c>
      <c r="E60" s="94">
        <v>0</v>
      </c>
    </row>
    <row r="61" spans="2:7">
      <c r="B61" s="15" t="s">
        <v>8</v>
      </c>
      <c r="C61" s="16" t="s">
        <v>46</v>
      </c>
      <c r="D61" s="93">
        <v>0</v>
      </c>
      <c r="E61" s="94">
        <v>0</v>
      </c>
    </row>
    <row r="62" spans="2:7">
      <c r="B62" s="15" t="s">
        <v>9</v>
      </c>
      <c r="C62" s="16" t="s">
        <v>47</v>
      </c>
      <c r="D62" s="93">
        <v>0</v>
      </c>
      <c r="E62" s="94">
        <v>0</v>
      </c>
    </row>
    <row r="63" spans="2:7">
      <c r="B63" s="15" t="s">
        <v>29</v>
      </c>
      <c r="C63" s="16" t="s">
        <v>48</v>
      </c>
      <c r="D63" s="93">
        <v>0</v>
      </c>
      <c r="E63" s="94">
        <v>0</v>
      </c>
    </row>
    <row r="64" spans="2:7">
      <c r="B64" s="22" t="s">
        <v>31</v>
      </c>
      <c r="C64" s="23" t="s">
        <v>49</v>
      </c>
      <c r="D64" s="95">
        <f>23541408.58-572.99</f>
        <v>23540835.59</v>
      </c>
      <c r="E64" s="96">
        <f>D64/E21</f>
        <v>0.96884653983890279</v>
      </c>
    </row>
    <row r="65" spans="2:5">
      <c r="B65" s="22" t="s">
        <v>33</v>
      </c>
      <c r="C65" s="23" t="s">
        <v>224</v>
      </c>
      <c r="D65" s="95">
        <v>0</v>
      </c>
      <c r="E65" s="96">
        <v>0</v>
      </c>
    </row>
    <row r="66" spans="2:5">
      <c r="B66" s="22" t="s">
        <v>50</v>
      </c>
      <c r="C66" s="23" t="s">
        <v>51</v>
      </c>
      <c r="D66" s="95">
        <v>0</v>
      </c>
      <c r="E66" s="96">
        <v>0</v>
      </c>
    </row>
    <row r="67" spans="2:5">
      <c r="B67" s="15" t="s">
        <v>52</v>
      </c>
      <c r="C67" s="16" t="s">
        <v>53</v>
      </c>
      <c r="D67" s="93">
        <v>0</v>
      </c>
      <c r="E67" s="94">
        <v>0</v>
      </c>
    </row>
    <row r="68" spans="2:5">
      <c r="B68" s="15" t="s">
        <v>54</v>
      </c>
      <c r="C68" s="16" t="s">
        <v>55</v>
      </c>
      <c r="D68" s="93">
        <v>0</v>
      </c>
      <c r="E68" s="94">
        <v>0</v>
      </c>
    </row>
    <row r="69" spans="2:5">
      <c r="B69" s="15" t="s">
        <v>56</v>
      </c>
      <c r="C69" s="16" t="s">
        <v>57</v>
      </c>
      <c r="D69" s="93">
        <v>781712.06</v>
      </c>
      <c r="E69" s="94">
        <f>D69/E21</f>
        <v>3.2172138562620189E-2</v>
      </c>
    </row>
    <row r="70" spans="2:5">
      <c r="B70" s="135" t="s">
        <v>58</v>
      </c>
      <c r="C70" s="136" t="s">
        <v>59</v>
      </c>
      <c r="D70" s="137">
        <v>0</v>
      </c>
      <c r="E70" s="138">
        <v>0</v>
      </c>
    </row>
    <row r="71" spans="2:5">
      <c r="B71" s="143" t="s">
        <v>23</v>
      </c>
      <c r="C71" s="144" t="s">
        <v>61</v>
      </c>
      <c r="D71" s="145">
        <f>E13</f>
        <v>0</v>
      </c>
      <c r="E71" s="70">
        <v>0</v>
      </c>
    </row>
    <row r="72" spans="2:5">
      <c r="B72" s="139" t="s">
        <v>60</v>
      </c>
      <c r="C72" s="140" t="s">
        <v>63</v>
      </c>
      <c r="D72" s="141">
        <f>E14</f>
        <v>14143.67</v>
      </c>
      <c r="E72" s="142">
        <f>D72/E21</f>
        <v>5.8209682862507496E-4</v>
      </c>
    </row>
    <row r="73" spans="2:5">
      <c r="B73" s="24" t="s">
        <v>62</v>
      </c>
      <c r="C73" s="25" t="s">
        <v>65</v>
      </c>
      <c r="D73" s="26">
        <f>E17</f>
        <v>38895.31</v>
      </c>
      <c r="E73" s="27">
        <f>D73/E21</f>
        <v>1.6007752301481271E-3</v>
      </c>
    </row>
    <row r="74" spans="2:5">
      <c r="B74" s="143" t="s">
        <v>64</v>
      </c>
      <c r="C74" s="144" t="s">
        <v>66</v>
      </c>
      <c r="D74" s="145">
        <f>D58+D71+D72-D73</f>
        <v>24297796.010000002</v>
      </c>
      <c r="E74" s="70">
        <f>E58+E72-E73</f>
        <v>0.99999999999999978</v>
      </c>
    </row>
    <row r="75" spans="2:5">
      <c r="B75" s="15" t="s">
        <v>4</v>
      </c>
      <c r="C75" s="16" t="s">
        <v>67</v>
      </c>
      <c r="D75" s="93">
        <f>D74</f>
        <v>24297796.010000002</v>
      </c>
      <c r="E75" s="94">
        <f>E74</f>
        <v>0.99999999999999978</v>
      </c>
    </row>
    <row r="76" spans="2:5">
      <c r="B76" s="15" t="s">
        <v>6</v>
      </c>
      <c r="C76" s="16" t="s">
        <v>225</v>
      </c>
      <c r="D76" s="93">
        <v>0</v>
      </c>
      <c r="E76" s="94">
        <v>0</v>
      </c>
    </row>
    <row r="77" spans="2:5" ht="13.5" thickBot="1">
      <c r="B77" s="17" t="s">
        <v>8</v>
      </c>
      <c r="C77" s="18" t="s">
        <v>226</v>
      </c>
      <c r="D77" s="97">
        <v>0</v>
      </c>
      <c r="E77" s="98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ageMargins left="0.70866141732283472" right="0.70866141732283472" top="0.74803149606299213" bottom="0.74803149606299213" header="0.31496062992125984" footer="0.31496062992125984"/>
  <pageSetup paperSize="9" scale="74" orientation="portrait" r:id="rId1"/>
</worksheet>
</file>

<file path=xl/worksheets/sheet140.xml><?xml version="1.0" encoding="utf-8"?>
<worksheet xmlns="http://schemas.openxmlformats.org/spreadsheetml/2006/main" xmlns:r="http://schemas.openxmlformats.org/officeDocument/2006/relationships">
  <sheetPr codeName="Arkusz140">
    <pageSetUpPr fitToPage="1"/>
  </sheetPr>
  <dimension ref="A1:L81"/>
  <sheetViews>
    <sheetView zoomScale="80" zoomScaleNormal="80" workbookViewId="0">
      <selection activeCell="K2" sqref="K2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99" customWidth="1"/>
    <col min="6" max="6" width="7.42578125" customWidth="1"/>
    <col min="7" max="7" width="17.28515625" customWidth="1"/>
    <col min="8" max="8" width="19" customWidth="1"/>
    <col min="9" max="9" width="13.28515625" customWidth="1"/>
    <col min="10" max="10" width="13.5703125" customWidth="1"/>
  </cols>
  <sheetData>
    <row r="1" spans="2:12">
      <c r="B1" s="1"/>
      <c r="C1" s="1"/>
      <c r="D1" s="2"/>
      <c r="E1" s="2"/>
    </row>
    <row r="2" spans="2:12" ht="15.75">
      <c r="B2" s="333" t="s">
        <v>0</v>
      </c>
      <c r="C2" s="333"/>
      <c r="D2" s="333"/>
      <c r="E2" s="333"/>
      <c r="H2" s="188"/>
      <c r="I2" s="188"/>
      <c r="J2" s="190"/>
      <c r="L2" s="78"/>
    </row>
    <row r="3" spans="2:12" ht="15.75">
      <c r="B3" s="333" t="s">
        <v>263</v>
      </c>
      <c r="C3" s="333"/>
      <c r="D3" s="333"/>
      <c r="E3" s="333"/>
      <c r="H3" s="188"/>
      <c r="I3" s="188"/>
      <c r="J3" s="190"/>
    </row>
    <row r="4" spans="2:12" ht="15">
      <c r="B4" s="165"/>
      <c r="C4" s="165"/>
      <c r="D4" s="165"/>
      <c r="E4" s="165"/>
      <c r="H4" s="187"/>
      <c r="I4" s="187"/>
      <c r="J4" s="190"/>
    </row>
    <row r="5" spans="2:12" ht="21" customHeight="1">
      <c r="B5" s="334" t="s">
        <v>1</v>
      </c>
      <c r="C5" s="334"/>
      <c r="D5" s="334"/>
      <c r="E5" s="334"/>
    </row>
    <row r="6" spans="2:12" ht="14.25">
      <c r="B6" s="335" t="s">
        <v>162</v>
      </c>
      <c r="C6" s="335"/>
      <c r="D6" s="335"/>
      <c r="E6" s="335"/>
    </row>
    <row r="7" spans="2:12" ht="14.25">
      <c r="B7" s="163"/>
      <c r="C7" s="163"/>
      <c r="D7" s="163"/>
      <c r="E7" s="163"/>
    </row>
    <row r="8" spans="2:12" ht="13.5">
      <c r="B8" s="337" t="s">
        <v>18</v>
      </c>
      <c r="C8" s="339"/>
      <c r="D8" s="339"/>
      <c r="E8" s="339"/>
    </row>
    <row r="9" spans="2:12" ht="16.5" thickBot="1">
      <c r="B9" s="336" t="s">
        <v>209</v>
      </c>
      <c r="C9" s="336"/>
      <c r="D9" s="336"/>
      <c r="E9" s="336"/>
    </row>
    <row r="10" spans="2:12" ht="13.5" thickBot="1">
      <c r="B10" s="164"/>
      <c r="C10" s="87" t="s">
        <v>2</v>
      </c>
      <c r="D10" s="75" t="s">
        <v>246</v>
      </c>
      <c r="E10" s="30" t="s">
        <v>262</v>
      </c>
    </row>
    <row r="11" spans="2:12">
      <c r="B11" s="110" t="s">
        <v>3</v>
      </c>
      <c r="C11" s="151" t="s">
        <v>215</v>
      </c>
      <c r="D11" s="74">
        <v>351840.47</v>
      </c>
      <c r="E11" s="9">
        <f>E12</f>
        <v>387797.04</v>
      </c>
    </row>
    <row r="12" spans="2:12">
      <c r="B12" s="129" t="s">
        <v>4</v>
      </c>
      <c r="C12" s="6" t="s">
        <v>5</v>
      </c>
      <c r="D12" s="89">
        <v>351840.47</v>
      </c>
      <c r="E12" s="100">
        <v>387797.04</v>
      </c>
    </row>
    <row r="13" spans="2:12">
      <c r="B13" s="129" t="s">
        <v>6</v>
      </c>
      <c r="C13" s="72" t="s">
        <v>7</v>
      </c>
      <c r="D13" s="89"/>
      <c r="E13" s="100"/>
    </row>
    <row r="14" spans="2:12">
      <c r="B14" s="129" t="s">
        <v>8</v>
      </c>
      <c r="C14" s="72" t="s">
        <v>10</v>
      </c>
      <c r="D14" s="89"/>
      <c r="E14" s="100"/>
      <c r="G14" s="71"/>
    </row>
    <row r="15" spans="2:12">
      <c r="B15" s="129" t="s">
        <v>212</v>
      </c>
      <c r="C15" s="72" t="s">
        <v>11</v>
      </c>
      <c r="D15" s="89"/>
      <c r="E15" s="100"/>
    </row>
    <row r="16" spans="2:12">
      <c r="B16" s="130" t="s">
        <v>213</v>
      </c>
      <c r="C16" s="111" t="s">
        <v>12</v>
      </c>
      <c r="D16" s="90"/>
      <c r="E16" s="101"/>
    </row>
    <row r="17" spans="2:10">
      <c r="B17" s="10" t="s">
        <v>13</v>
      </c>
      <c r="C17" s="12" t="s">
        <v>65</v>
      </c>
      <c r="D17" s="152"/>
      <c r="E17" s="113"/>
    </row>
    <row r="18" spans="2:10">
      <c r="B18" s="129" t="s">
        <v>4</v>
      </c>
      <c r="C18" s="6" t="s">
        <v>11</v>
      </c>
      <c r="D18" s="89"/>
      <c r="E18" s="101"/>
    </row>
    <row r="19" spans="2:10" ht="13.5" customHeight="1">
      <c r="B19" s="129" t="s">
        <v>6</v>
      </c>
      <c r="C19" s="72" t="s">
        <v>214</v>
      </c>
      <c r="D19" s="89"/>
      <c r="E19" s="100"/>
    </row>
    <row r="20" spans="2:10" ht="13.5" thickBot="1">
      <c r="B20" s="131" t="s">
        <v>8</v>
      </c>
      <c r="C20" s="73" t="s">
        <v>14</v>
      </c>
      <c r="D20" s="91"/>
      <c r="E20" s="102"/>
    </row>
    <row r="21" spans="2:10" ht="13.5" thickBot="1">
      <c r="B21" s="343" t="s">
        <v>216</v>
      </c>
      <c r="C21" s="344"/>
      <c r="D21" s="92">
        <f>D11</f>
        <v>351840.47</v>
      </c>
      <c r="E21" s="173">
        <f>E11</f>
        <v>387797.04</v>
      </c>
      <c r="F21" s="88"/>
      <c r="G21" s="88"/>
      <c r="H21" s="197"/>
      <c r="J21" s="71"/>
    </row>
    <row r="22" spans="2:10">
      <c r="B22" s="3"/>
      <c r="C22" s="7"/>
      <c r="D22" s="8"/>
      <c r="E22" s="8"/>
      <c r="G22" s="78"/>
    </row>
    <row r="23" spans="2:10" ht="13.5">
      <c r="B23" s="337" t="s">
        <v>210</v>
      </c>
      <c r="C23" s="345"/>
      <c r="D23" s="345"/>
      <c r="E23" s="345"/>
      <c r="G23" s="78"/>
    </row>
    <row r="24" spans="2:10" ht="15.75" customHeight="1" thickBot="1">
      <c r="B24" s="336" t="s">
        <v>211</v>
      </c>
      <c r="C24" s="346"/>
      <c r="D24" s="346"/>
      <c r="E24" s="346"/>
    </row>
    <row r="25" spans="2:10" ht="13.5" thickBot="1">
      <c r="B25" s="164"/>
      <c r="C25" s="5" t="s">
        <v>2</v>
      </c>
      <c r="D25" s="75" t="s">
        <v>264</v>
      </c>
      <c r="E25" s="30" t="s">
        <v>262</v>
      </c>
    </row>
    <row r="26" spans="2:10">
      <c r="B26" s="116" t="s">
        <v>15</v>
      </c>
      <c r="C26" s="117" t="s">
        <v>16</v>
      </c>
      <c r="D26" s="263">
        <v>481089.33</v>
      </c>
      <c r="E26" s="118">
        <f>D21</f>
        <v>351840.47</v>
      </c>
      <c r="G26" s="83"/>
    </row>
    <row r="27" spans="2:10">
      <c r="B27" s="10" t="s">
        <v>17</v>
      </c>
      <c r="C27" s="11" t="s">
        <v>217</v>
      </c>
      <c r="D27" s="264">
        <v>41538.270000000004</v>
      </c>
      <c r="E27" s="172">
        <f>E28-E32</f>
        <v>33175.379999999997</v>
      </c>
      <c r="F27" s="78"/>
      <c r="G27" s="83"/>
      <c r="H27" s="78"/>
      <c r="I27" s="78"/>
      <c r="J27" s="83"/>
    </row>
    <row r="28" spans="2:10">
      <c r="B28" s="10" t="s">
        <v>18</v>
      </c>
      <c r="C28" s="11" t="s">
        <v>19</v>
      </c>
      <c r="D28" s="264">
        <v>78621.58</v>
      </c>
      <c r="E28" s="80">
        <f>SUM(E29:E31)</f>
        <v>82462.98</v>
      </c>
      <c r="F28" s="78"/>
      <c r="G28" s="78"/>
      <c r="H28" s="78"/>
      <c r="I28" s="78"/>
      <c r="J28" s="83"/>
    </row>
    <row r="29" spans="2:10">
      <c r="B29" s="127" t="s">
        <v>4</v>
      </c>
      <c r="C29" s="6" t="s">
        <v>20</v>
      </c>
      <c r="D29" s="265"/>
      <c r="E29" s="103"/>
      <c r="F29" s="78"/>
      <c r="G29" s="78"/>
      <c r="H29" s="78"/>
      <c r="I29" s="78"/>
      <c r="J29" s="83"/>
    </row>
    <row r="30" spans="2:10">
      <c r="B30" s="127" t="s">
        <v>6</v>
      </c>
      <c r="C30" s="6" t="s">
        <v>21</v>
      </c>
      <c r="D30" s="265"/>
      <c r="E30" s="103"/>
      <c r="F30" s="78"/>
      <c r="G30" s="78"/>
      <c r="H30" s="78"/>
      <c r="I30" s="78"/>
      <c r="J30" s="83"/>
    </row>
    <row r="31" spans="2:10">
      <c r="B31" s="127" t="s">
        <v>8</v>
      </c>
      <c r="C31" s="6" t="s">
        <v>22</v>
      </c>
      <c r="D31" s="265">
        <v>78621.58</v>
      </c>
      <c r="E31" s="103">
        <v>82462.98</v>
      </c>
      <c r="F31" s="78"/>
      <c r="G31" s="78"/>
      <c r="H31" s="78"/>
      <c r="I31" s="78"/>
      <c r="J31" s="83"/>
    </row>
    <row r="32" spans="2:10">
      <c r="B32" s="112" t="s">
        <v>23</v>
      </c>
      <c r="C32" s="12" t="s">
        <v>24</v>
      </c>
      <c r="D32" s="264">
        <v>37083.31</v>
      </c>
      <c r="E32" s="80">
        <f>SUM(E33:E39)</f>
        <v>49287.6</v>
      </c>
      <c r="F32" s="78"/>
      <c r="G32" s="83"/>
      <c r="H32" s="78"/>
      <c r="I32" s="78"/>
      <c r="J32" s="83"/>
    </row>
    <row r="33" spans="2:10">
      <c r="B33" s="127" t="s">
        <v>4</v>
      </c>
      <c r="C33" s="6" t="s">
        <v>25</v>
      </c>
      <c r="D33" s="265"/>
      <c r="E33" s="103">
        <v>37557.43</v>
      </c>
      <c r="F33" s="78"/>
      <c r="G33" s="78"/>
      <c r="H33" s="78"/>
      <c r="I33" s="78"/>
      <c r="J33" s="83"/>
    </row>
    <row r="34" spans="2:10">
      <c r="B34" s="127" t="s">
        <v>6</v>
      </c>
      <c r="C34" s="6" t="s">
        <v>26</v>
      </c>
      <c r="D34" s="265"/>
      <c r="E34" s="103"/>
      <c r="F34" s="78"/>
      <c r="G34" s="78"/>
      <c r="H34" s="78"/>
      <c r="I34" s="78"/>
      <c r="J34" s="83"/>
    </row>
    <row r="35" spans="2:10">
      <c r="B35" s="127" t="s">
        <v>8</v>
      </c>
      <c r="C35" s="6" t="s">
        <v>27</v>
      </c>
      <c r="D35" s="265">
        <v>383.31</v>
      </c>
      <c r="E35" s="103">
        <v>149.94999999999999</v>
      </c>
      <c r="F35" s="78"/>
      <c r="G35" s="78"/>
      <c r="H35" s="78"/>
      <c r="I35" s="78"/>
      <c r="J35" s="83"/>
    </row>
    <row r="36" spans="2:10">
      <c r="B36" s="127" t="s">
        <v>9</v>
      </c>
      <c r="C36" s="6" t="s">
        <v>28</v>
      </c>
      <c r="D36" s="265"/>
      <c r="E36" s="103"/>
      <c r="F36" s="78"/>
      <c r="G36" s="78"/>
      <c r="H36" s="78"/>
      <c r="I36" s="78"/>
      <c r="J36" s="83"/>
    </row>
    <row r="37" spans="2:10" ht="25.5">
      <c r="B37" s="127" t="s">
        <v>29</v>
      </c>
      <c r="C37" s="6" t="s">
        <v>30</v>
      </c>
      <c r="D37" s="265">
        <v>5077.55</v>
      </c>
      <c r="E37" s="103">
        <v>3746.53</v>
      </c>
      <c r="F37" s="78"/>
      <c r="G37" s="78"/>
      <c r="H37" s="78"/>
      <c r="I37" s="78"/>
      <c r="J37" s="83"/>
    </row>
    <row r="38" spans="2:10">
      <c r="B38" s="127" t="s">
        <v>31</v>
      </c>
      <c r="C38" s="6" t="s">
        <v>32</v>
      </c>
      <c r="D38" s="265"/>
      <c r="E38" s="103"/>
      <c r="F38" s="78"/>
      <c r="G38" s="78"/>
      <c r="H38" s="78"/>
      <c r="I38" s="78"/>
      <c r="J38" s="83"/>
    </row>
    <row r="39" spans="2:10">
      <c r="B39" s="128" t="s">
        <v>33</v>
      </c>
      <c r="C39" s="13" t="s">
        <v>34</v>
      </c>
      <c r="D39" s="266">
        <v>31622.45</v>
      </c>
      <c r="E39" s="174">
        <v>7833.69</v>
      </c>
      <c r="F39" s="78"/>
      <c r="G39" s="78"/>
      <c r="H39" s="78"/>
      <c r="I39" s="78"/>
      <c r="J39" s="83"/>
    </row>
    <row r="40" spans="2:10" ht="13.5" thickBot="1">
      <c r="B40" s="119" t="s">
        <v>35</v>
      </c>
      <c r="C40" s="120" t="s">
        <v>36</v>
      </c>
      <c r="D40" s="267">
        <v>7419.12</v>
      </c>
      <c r="E40" s="121">
        <v>2781.19</v>
      </c>
      <c r="G40" s="83"/>
    </row>
    <row r="41" spans="2:10" ht="13.5" thickBot="1">
      <c r="B41" s="122" t="s">
        <v>37</v>
      </c>
      <c r="C41" s="123" t="s">
        <v>38</v>
      </c>
      <c r="D41" s="268">
        <v>530046.72000000009</v>
      </c>
      <c r="E41" s="173">
        <f>E26+E27+E40</f>
        <v>387797.04</v>
      </c>
      <c r="F41" s="88"/>
      <c r="G41" s="83"/>
    </row>
    <row r="42" spans="2:10">
      <c r="B42" s="114"/>
      <c r="C42" s="114"/>
      <c r="D42" s="115"/>
      <c r="E42" s="115"/>
      <c r="F42" s="88"/>
      <c r="G42" s="71"/>
    </row>
    <row r="43" spans="2:10" ht="13.5">
      <c r="B43" s="338" t="s">
        <v>60</v>
      </c>
      <c r="C43" s="339"/>
      <c r="D43" s="339"/>
      <c r="E43" s="339"/>
      <c r="G43" s="78"/>
    </row>
    <row r="44" spans="2:10" ht="18" customHeight="1" thickBot="1">
      <c r="B44" s="336" t="s">
        <v>244</v>
      </c>
      <c r="C44" s="340"/>
      <c r="D44" s="340"/>
      <c r="E44" s="340"/>
      <c r="G44" s="78"/>
    </row>
    <row r="45" spans="2:10" ht="13.5" thickBot="1">
      <c r="B45" s="164"/>
      <c r="C45" s="31" t="s">
        <v>39</v>
      </c>
      <c r="D45" s="75" t="s">
        <v>264</v>
      </c>
      <c r="E45" s="30" t="s">
        <v>262</v>
      </c>
      <c r="G45" s="78"/>
    </row>
    <row r="46" spans="2:10">
      <c r="B46" s="14" t="s">
        <v>18</v>
      </c>
      <c r="C46" s="32" t="s">
        <v>218</v>
      </c>
      <c r="D46" s="124"/>
      <c r="E46" s="29"/>
      <c r="G46" s="78"/>
    </row>
    <row r="47" spans="2:10">
      <c r="B47" s="125" t="s">
        <v>4</v>
      </c>
      <c r="C47" s="16" t="s">
        <v>40</v>
      </c>
      <c r="D47" s="269">
        <v>4210.8474999999999</v>
      </c>
      <c r="E47" s="82">
        <v>2945.2575999999999</v>
      </c>
      <c r="G47" s="78"/>
    </row>
    <row r="48" spans="2:10">
      <c r="B48" s="146" t="s">
        <v>6</v>
      </c>
      <c r="C48" s="23" t="s">
        <v>41</v>
      </c>
      <c r="D48" s="270">
        <v>4591.9321</v>
      </c>
      <c r="E48" s="175">
        <v>3225.4598999999998</v>
      </c>
      <c r="G48" s="78"/>
    </row>
    <row r="49" spans="2:7">
      <c r="B49" s="143" t="s">
        <v>23</v>
      </c>
      <c r="C49" s="147" t="s">
        <v>219</v>
      </c>
      <c r="D49" s="271"/>
      <c r="E49" s="148"/>
    </row>
    <row r="50" spans="2:7">
      <c r="B50" s="125" t="s">
        <v>4</v>
      </c>
      <c r="C50" s="16" t="s">
        <v>40</v>
      </c>
      <c r="D50" s="269">
        <v>114.25</v>
      </c>
      <c r="E50" s="84">
        <v>119.46</v>
      </c>
      <c r="G50" s="226"/>
    </row>
    <row r="51" spans="2:7">
      <c r="B51" s="125" t="s">
        <v>6</v>
      </c>
      <c r="C51" s="16" t="s">
        <v>220</v>
      </c>
      <c r="D51" s="272">
        <v>110.37</v>
      </c>
      <c r="E51" s="84">
        <v>117.99</v>
      </c>
      <c r="G51" s="226"/>
    </row>
    <row r="52" spans="2:7">
      <c r="B52" s="125" t="s">
        <v>8</v>
      </c>
      <c r="C52" s="16" t="s">
        <v>221</v>
      </c>
      <c r="D52" s="272">
        <v>117.61</v>
      </c>
      <c r="E52" s="84">
        <v>120.76</v>
      </c>
    </row>
    <row r="53" spans="2:7" ht="14.25" customHeight="1" thickBot="1">
      <c r="B53" s="126" t="s">
        <v>9</v>
      </c>
      <c r="C53" s="18" t="s">
        <v>41</v>
      </c>
      <c r="D53" s="273">
        <v>115.43</v>
      </c>
      <c r="E53" s="176">
        <v>120.23</v>
      </c>
    </row>
    <row r="54" spans="2:7">
      <c r="B54" s="132"/>
      <c r="C54" s="133"/>
      <c r="D54" s="134"/>
      <c r="E54" s="134"/>
    </row>
    <row r="55" spans="2:7" ht="13.5">
      <c r="B55" s="338" t="s">
        <v>62</v>
      </c>
      <c r="C55" s="339"/>
      <c r="D55" s="339"/>
      <c r="E55" s="339"/>
    </row>
    <row r="56" spans="2:7" ht="16.5" customHeight="1" thickBot="1">
      <c r="B56" s="336" t="s">
        <v>222</v>
      </c>
      <c r="C56" s="340"/>
      <c r="D56" s="340"/>
      <c r="E56" s="340"/>
    </row>
    <row r="57" spans="2:7" ht="23.25" thickBot="1">
      <c r="B57" s="331" t="s">
        <v>42</v>
      </c>
      <c r="C57" s="332"/>
      <c r="D57" s="19" t="s">
        <v>245</v>
      </c>
      <c r="E57" s="20" t="s">
        <v>223</v>
      </c>
    </row>
    <row r="58" spans="2:7">
      <c r="B58" s="21" t="s">
        <v>18</v>
      </c>
      <c r="C58" s="149" t="s">
        <v>43</v>
      </c>
      <c r="D58" s="150">
        <f>D64</f>
        <v>387797.04</v>
      </c>
      <c r="E58" s="33">
        <f>D58/E21</f>
        <v>1</v>
      </c>
    </row>
    <row r="59" spans="2:7" ht="25.5">
      <c r="B59" s="146" t="s">
        <v>4</v>
      </c>
      <c r="C59" s="23" t="s">
        <v>44</v>
      </c>
      <c r="D59" s="95">
        <v>0</v>
      </c>
      <c r="E59" s="96">
        <v>0</v>
      </c>
    </row>
    <row r="60" spans="2:7" ht="25.5">
      <c r="B60" s="125" t="s">
        <v>6</v>
      </c>
      <c r="C60" s="16" t="s">
        <v>45</v>
      </c>
      <c r="D60" s="93">
        <v>0</v>
      </c>
      <c r="E60" s="94">
        <v>0</v>
      </c>
    </row>
    <row r="61" spans="2:7" ht="12.75" customHeight="1">
      <c r="B61" s="125" t="s">
        <v>8</v>
      </c>
      <c r="C61" s="16" t="s">
        <v>46</v>
      </c>
      <c r="D61" s="93">
        <v>0</v>
      </c>
      <c r="E61" s="94">
        <v>0</v>
      </c>
    </row>
    <row r="62" spans="2:7">
      <c r="B62" s="125" t="s">
        <v>9</v>
      </c>
      <c r="C62" s="16" t="s">
        <v>47</v>
      </c>
      <c r="D62" s="93">
        <v>0</v>
      </c>
      <c r="E62" s="94">
        <v>0</v>
      </c>
    </row>
    <row r="63" spans="2:7">
      <c r="B63" s="125" t="s">
        <v>29</v>
      </c>
      <c r="C63" s="16" t="s">
        <v>48</v>
      </c>
      <c r="D63" s="93">
        <v>0</v>
      </c>
      <c r="E63" s="94">
        <v>0</v>
      </c>
    </row>
    <row r="64" spans="2:7">
      <c r="B64" s="146" t="s">
        <v>31</v>
      </c>
      <c r="C64" s="23" t="s">
        <v>49</v>
      </c>
      <c r="D64" s="95">
        <f>E21</f>
        <v>387797.04</v>
      </c>
      <c r="E64" s="96">
        <f>E58</f>
        <v>1</v>
      </c>
    </row>
    <row r="65" spans="2:5">
      <c r="B65" s="146" t="s">
        <v>33</v>
      </c>
      <c r="C65" s="23" t="s">
        <v>224</v>
      </c>
      <c r="D65" s="95">
        <v>0</v>
      </c>
      <c r="E65" s="96">
        <v>0</v>
      </c>
    </row>
    <row r="66" spans="2:5">
      <c r="B66" s="146" t="s">
        <v>50</v>
      </c>
      <c r="C66" s="23" t="s">
        <v>51</v>
      </c>
      <c r="D66" s="95">
        <v>0</v>
      </c>
      <c r="E66" s="96">
        <v>0</v>
      </c>
    </row>
    <row r="67" spans="2:5">
      <c r="B67" s="125" t="s">
        <v>52</v>
      </c>
      <c r="C67" s="16" t="s">
        <v>53</v>
      </c>
      <c r="D67" s="93">
        <v>0</v>
      </c>
      <c r="E67" s="94">
        <v>0</v>
      </c>
    </row>
    <row r="68" spans="2:5">
      <c r="B68" s="125" t="s">
        <v>54</v>
      </c>
      <c r="C68" s="16" t="s">
        <v>55</v>
      </c>
      <c r="D68" s="93">
        <v>0</v>
      </c>
      <c r="E68" s="94">
        <v>0</v>
      </c>
    </row>
    <row r="69" spans="2:5">
      <c r="B69" s="125" t="s">
        <v>56</v>
      </c>
      <c r="C69" s="16" t="s">
        <v>57</v>
      </c>
      <c r="D69" s="93">
        <v>0</v>
      </c>
      <c r="E69" s="94">
        <v>0</v>
      </c>
    </row>
    <row r="70" spans="2:5">
      <c r="B70" s="153" t="s">
        <v>58</v>
      </c>
      <c r="C70" s="136" t="s">
        <v>59</v>
      </c>
      <c r="D70" s="137">
        <v>0</v>
      </c>
      <c r="E70" s="138">
        <v>0</v>
      </c>
    </row>
    <row r="71" spans="2:5">
      <c r="B71" s="154" t="s">
        <v>23</v>
      </c>
      <c r="C71" s="144" t="s">
        <v>61</v>
      </c>
      <c r="D71" s="145">
        <v>0</v>
      </c>
      <c r="E71" s="70">
        <v>0</v>
      </c>
    </row>
    <row r="72" spans="2:5">
      <c r="B72" s="155" t="s">
        <v>60</v>
      </c>
      <c r="C72" s="140" t="s">
        <v>63</v>
      </c>
      <c r="D72" s="141">
        <f>E14</f>
        <v>0</v>
      </c>
      <c r="E72" s="142">
        <v>0</v>
      </c>
    </row>
    <row r="73" spans="2:5">
      <c r="B73" s="156" t="s">
        <v>62</v>
      </c>
      <c r="C73" s="25" t="s">
        <v>65</v>
      </c>
      <c r="D73" s="26">
        <v>0</v>
      </c>
      <c r="E73" s="27">
        <v>0</v>
      </c>
    </row>
    <row r="74" spans="2:5">
      <c r="B74" s="154" t="s">
        <v>64</v>
      </c>
      <c r="C74" s="144" t="s">
        <v>66</v>
      </c>
      <c r="D74" s="145">
        <f>D58</f>
        <v>387797.04</v>
      </c>
      <c r="E74" s="70">
        <f>E58+E72-E73</f>
        <v>1</v>
      </c>
    </row>
    <row r="75" spans="2:5">
      <c r="B75" s="125" t="s">
        <v>4</v>
      </c>
      <c r="C75" s="16" t="s">
        <v>67</v>
      </c>
      <c r="D75" s="93">
        <f>D74</f>
        <v>387797.04</v>
      </c>
      <c r="E75" s="94">
        <f>E74</f>
        <v>1</v>
      </c>
    </row>
    <row r="76" spans="2:5">
      <c r="B76" s="125" t="s">
        <v>6</v>
      </c>
      <c r="C76" s="16" t="s">
        <v>225</v>
      </c>
      <c r="D76" s="93">
        <v>0</v>
      </c>
      <c r="E76" s="94">
        <v>0</v>
      </c>
    </row>
    <row r="77" spans="2:5" ht="13.5" thickBot="1">
      <c r="B77" s="126" t="s">
        <v>8</v>
      </c>
      <c r="C77" s="18" t="s">
        <v>226</v>
      </c>
      <c r="D77" s="97">
        <v>0</v>
      </c>
      <c r="E77" s="98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ageMargins left="0.70866141732283472" right="0.70866141732283472" top="0.74803149606299213" bottom="0.74803149606299213" header="0.31496062992125984" footer="0.31496062992125984"/>
  <pageSetup paperSize="9" scale="73" orientation="portrait" r:id="rId1"/>
</worksheet>
</file>

<file path=xl/worksheets/sheet141.xml><?xml version="1.0" encoding="utf-8"?>
<worksheet xmlns="http://schemas.openxmlformats.org/spreadsheetml/2006/main" xmlns:r="http://schemas.openxmlformats.org/officeDocument/2006/relationships">
  <sheetPr codeName="Arkusz141">
    <pageSetUpPr fitToPage="1"/>
  </sheetPr>
  <dimension ref="A1:L81"/>
  <sheetViews>
    <sheetView zoomScale="80" zoomScaleNormal="80" workbookViewId="0">
      <selection activeCell="K2" sqref="K2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99" customWidth="1"/>
    <col min="6" max="6" width="7.42578125" customWidth="1"/>
    <col min="7" max="7" width="17.28515625" customWidth="1"/>
    <col min="8" max="8" width="19" customWidth="1"/>
    <col min="9" max="9" width="13.28515625" customWidth="1"/>
    <col min="10" max="10" width="13.5703125" customWidth="1"/>
  </cols>
  <sheetData>
    <row r="1" spans="2:12">
      <c r="B1" s="1"/>
      <c r="C1" s="1"/>
      <c r="D1" s="2"/>
      <c r="E1" s="2"/>
    </row>
    <row r="2" spans="2:12" ht="15.75">
      <c r="B2" s="333" t="s">
        <v>0</v>
      </c>
      <c r="C2" s="333"/>
      <c r="D2" s="333"/>
      <c r="E2" s="333"/>
      <c r="H2" s="188"/>
      <c r="I2" s="188"/>
      <c r="J2" s="190"/>
      <c r="L2" s="78"/>
    </row>
    <row r="3" spans="2:12" ht="15.75">
      <c r="B3" s="333" t="s">
        <v>263</v>
      </c>
      <c r="C3" s="333"/>
      <c r="D3" s="333"/>
      <c r="E3" s="333"/>
      <c r="H3" s="188"/>
      <c r="I3" s="188"/>
      <c r="J3" s="190"/>
    </row>
    <row r="4" spans="2:12" ht="15">
      <c r="B4" s="165"/>
      <c r="C4" s="165"/>
      <c r="D4" s="165"/>
      <c r="E4" s="165"/>
      <c r="H4" s="187"/>
      <c r="I4" s="187"/>
      <c r="J4" s="190"/>
    </row>
    <row r="5" spans="2:12" ht="21" customHeight="1">
      <c r="B5" s="334" t="s">
        <v>1</v>
      </c>
      <c r="C5" s="334"/>
      <c r="D5" s="334"/>
      <c r="E5" s="334"/>
    </row>
    <row r="6" spans="2:12" ht="14.25">
      <c r="B6" s="335" t="s">
        <v>167</v>
      </c>
      <c r="C6" s="335"/>
      <c r="D6" s="335"/>
      <c r="E6" s="335"/>
    </row>
    <row r="7" spans="2:12" ht="14.25">
      <c r="B7" s="163"/>
      <c r="C7" s="163"/>
      <c r="D7" s="163"/>
      <c r="E7" s="163"/>
    </row>
    <row r="8" spans="2:12" ht="13.5">
      <c r="B8" s="337" t="s">
        <v>18</v>
      </c>
      <c r="C8" s="339"/>
      <c r="D8" s="339"/>
      <c r="E8" s="339"/>
    </row>
    <row r="9" spans="2:12" ht="16.5" thickBot="1">
      <c r="B9" s="336" t="s">
        <v>209</v>
      </c>
      <c r="C9" s="336"/>
      <c r="D9" s="336"/>
      <c r="E9" s="336"/>
    </row>
    <row r="10" spans="2:12" ht="13.5" thickBot="1">
      <c r="B10" s="164"/>
      <c r="C10" s="87" t="s">
        <v>2</v>
      </c>
      <c r="D10" s="75" t="s">
        <v>246</v>
      </c>
      <c r="E10" s="30" t="s">
        <v>262</v>
      </c>
    </row>
    <row r="11" spans="2:12">
      <c r="B11" s="110" t="s">
        <v>3</v>
      </c>
      <c r="C11" s="151" t="s">
        <v>215</v>
      </c>
      <c r="D11" s="74" t="s">
        <v>247</v>
      </c>
      <c r="E11" s="9" t="s">
        <v>247</v>
      </c>
    </row>
    <row r="12" spans="2:12">
      <c r="B12" s="129" t="s">
        <v>4</v>
      </c>
      <c r="C12" s="6" t="s">
        <v>5</v>
      </c>
      <c r="D12" s="89" t="s">
        <v>247</v>
      </c>
      <c r="E12" s="100" t="s">
        <v>247</v>
      </c>
    </row>
    <row r="13" spans="2:12">
      <c r="B13" s="129" t="s">
        <v>6</v>
      </c>
      <c r="C13" s="72" t="s">
        <v>7</v>
      </c>
      <c r="D13" s="89"/>
      <c r="E13" s="100"/>
    </row>
    <row r="14" spans="2:12">
      <c r="B14" s="129" t="s">
        <v>8</v>
      </c>
      <c r="C14" s="72" t="s">
        <v>10</v>
      </c>
      <c r="D14" s="89"/>
      <c r="E14" s="100"/>
      <c r="G14" s="71"/>
    </row>
    <row r="15" spans="2:12">
      <c r="B15" s="129" t="s">
        <v>212</v>
      </c>
      <c r="C15" s="72" t="s">
        <v>11</v>
      </c>
      <c r="D15" s="89"/>
      <c r="E15" s="100"/>
    </row>
    <row r="16" spans="2:12">
      <c r="B16" s="130" t="s">
        <v>213</v>
      </c>
      <c r="C16" s="111" t="s">
        <v>12</v>
      </c>
      <c r="D16" s="90"/>
      <c r="E16" s="101"/>
    </row>
    <row r="17" spans="2:10">
      <c r="B17" s="10" t="s">
        <v>13</v>
      </c>
      <c r="C17" s="12" t="s">
        <v>65</v>
      </c>
      <c r="D17" s="152"/>
      <c r="E17" s="113"/>
    </row>
    <row r="18" spans="2:10">
      <c r="B18" s="129" t="s">
        <v>4</v>
      </c>
      <c r="C18" s="6" t="s">
        <v>11</v>
      </c>
      <c r="D18" s="89"/>
      <c r="E18" s="101"/>
    </row>
    <row r="19" spans="2:10" ht="13.5" customHeight="1">
      <c r="B19" s="129" t="s">
        <v>6</v>
      </c>
      <c r="C19" s="72" t="s">
        <v>214</v>
      </c>
      <c r="D19" s="89"/>
      <c r="E19" s="100"/>
    </row>
    <row r="20" spans="2:10" ht="13.5" thickBot="1">
      <c r="B20" s="131" t="s">
        <v>8</v>
      </c>
      <c r="C20" s="73" t="s">
        <v>14</v>
      </c>
      <c r="D20" s="91"/>
      <c r="E20" s="102"/>
    </row>
    <row r="21" spans="2:10" ht="13.5" thickBot="1">
      <c r="B21" s="343" t="s">
        <v>216</v>
      </c>
      <c r="C21" s="344"/>
      <c r="D21" s="92" t="str">
        <f>D11</f>
        <v>-</v>
      </c>
      <c r="E21" s="173" t="str">
        <f>E11</f>
        <v>-</v>
      </c>
      <c r="F21" s="88"/>
      <c r="G21" s="88"/>
      <c r="H21" s="197"/>
      <c r="J21" s="71"/>
    </row>
    <row r="22" spans="2:10">
      <c r="B22" s="3"/>
      <c r="C22" s="7"/>
      <c r="D22" s="8"/>
      <c r="E22" s="8"/>
      <c r="G22" s="78"/>
    </row>
    <row r="23" spans="2:10" ht="13.5">
      <c r="B23" s="337" t="s">
        <v>210</v>
      </c>
      <c r="C23" s="345"/>
      <c r="D23" s="345"/>
      <c r="E23" s="345"/>
      <c r="G23" s="78"/>
    </row>
    <row r="24" spans="2:10" ht="15.75" customHeight="1" thickBot="1">
      <c r="B24" s="336" t="s">
        <v>211</v>
      </c>
      <c r="C24" s="346"/>
      <c r="D24" s="346"/>
      <c r="E24" s="346"/>
    </row>
    <row r="25" spans="2:10" ht="13.5" thickBot="1">
      <c r="B25" s="164"/>
      <c r="C25" s="5" t="s">
        <v>2</v>
      </c>
      <c r="D25" s="75" t="s">
        <v>264</v>
      </c>
      <c r="E25" s="30" t="s">
        <v>262</v>
      </c>
    </row>
    <row r="26" spans="2:10">
      <c r="B26" s="116" t="s">
        <v>15</v>
      </c>
      <c r="C26" s="117" t="s">
        <v>16</v>
      </c>
      <c r="D26" s="263">
        <v>7843.34</v>
      </c>
      <c r="E26" s="118" t="str">
        <f>D21</f>
        <v>-</v>
      </c>
      <c r="G26" s="83"/>
    </row>
    <row r="27" spans="2:10">
      <c r="B27" s="10" t="s">
        <v>17</v>
      </c>
      <c r="C27" s="11" t="s">
        <v>217</v>
      </c>
      <c r="D27" s="264">
        <v>-7740.52</v>
      </c>
      <c r="E27" s="172">
        <f>E28-E32</f>
        <v>-173.69000000000051</v>
      </c>
      <c r="F27" s="78"/>
      <c r="G27" s="83"/>
      <c r="H27" s="78"/>
      <c r="I27" s="78"/>
      <c r="J27" s="83"/>
    </row>
    <row r="28" spans="2:10">
      <c r="B28" s="10" t="s">
        <v>18</v>
      </c>
      <c r="C28" s="11" t="s">
        <v>19</v>
      </c>
      <c r="D28" s="264">
        <v>0</v>
      </c>
      <c r="E28" s="80">
        <f>SUM(E29:E31)</f>
        <v>14106.83</v>
      </c>
      <c r="F28" s="78"/>
      <c r="G28" s="78"/>
      <c r="H28" s="78"/>
      <c r="I28" s="78"/>
      <c r="J28" s="83"/>
    </row>
    <row r="29" spans="2:10">
      <c r="B29" s="127" t="s">
        <v>4</v>
      </c>
      <c r="C29" s="6" t="s">
        <v>20</v>
      </c>
      <c r="D29" s="265"/>
      <c r="E29" s="103"/>
      <c r="F29" s="78"/>
      <c r="G29" s="78"/>
      <c r="H29" s="78"/>
      <c r="I29" s="78"/>
      <c r="J29" s="83"/>
    </row>
    <row r="30" spans="2:10">
      <c r="B30" s="127" t="s">
        <v>6</v>
      </c>
      <c r="C30" s="6" t="s">
        <v>21</v>
      </c>
      <c r="D30" s="265"/>
      <c r="E30" s="103"/>
      <c r="F30" s="78"/>
      <c r="G30" s="78"/>
      <c r="H30" s="78"/>
      <c r="I30" s="78"/>
      <c r="J30" s="83"/>
    </row>
    <row r="31" spans="2:10">
      <c r="B31" s="127" t="s">
        <v>8</v>
      </c>
      <c r="C31" s="6" t="s">
        <v>22</v>
      </c>
      <c r="D31" s="265"/>
      <c r="E31" s="103">
        <v>14106.83</v>
      </c>
      <c r="F31" s="78"/>
      <c r="G31" s="78"/>
      <c r="H31" s="78"/>
      <c r="I31" s="78"/>
      <c r="J31" s="83"/>
    </row>
    <row r="32" spans="2:10">
      <c r="B32" s="112" t="s">
        <v>23</v>
      </c>
      <c r="C32" s="12" t="s">
        <v>24</v>
      </c>
      <c r="D32" s="264">
        <v>7740.52</v>
      </c>
      <c r="E32" s="80">
        <f>SUM(E33:E39)</f>
        <v>14280.52</v>
      </c>
      <c r="F32" s="78"/>
      <c r="G32" s="83"/>
      <c r="H32" s="78"/>
      <c r="I32" s="78"/>
      <c r="J32" s="83"/>
    </row>
    <row r="33" spans="2:10">
      <c r="B33" s="127" t="s">
        <v>4</v>
      </c>
      <c r="C33" s="6" t="s">
        <v>25</v>
      </c>
      <c r="D33" s="265"/>
      <c r="E33" s="103"/>
      <c r="F33" s="78"/>
      <c r="G33" s="78"/>
      <c r="H33" s="78"/>
      <c r="I33" s="78"/>
      <c r="J33" s="83"/>
    </row>
    <row r="34" spans="2:10">
      <c r="B34" s="127" t="s">
        <v>6</v>
      </c>
      <c r="C34" s="6" t="s">
        <v>26</v>
      </c>
      <c r="D34" s="265"/>
      <c r="E34" s="103"/>
      <c r="F34" s="78"/>
      <c r="G34" s="78"/>
      <c r="H34" s="78"/>
      <c r="I34" s="78"/>
      <c r="J34" s="83"/>
    </row>
    <row r="35" spans="2:10">
      <c r="B35" s="127" t="s">
        <v>8</v>
      </c>
      <c r="C35" s="6" t="s">
        <v>27</v>
      </c>
      <c r="D35" s="265">
        <v>6.58</v>
      </c>
      <c r="E35" s="103"/>
      <c r="F35" s="78"/>
      <c r="G35" s="78"/>
      <c r="H35" s="78"/>
      <c r="I35" s="78"/>
      <c r="J35" s="83"/>
    </row>
    <row r="36" spans="2:10">
      <c r="B36" s="127" t="s">
        <v>9</v>
      </c>
      <c r="C36" s="6" t="s">
        <v>28</v>
      </c>
      <c r="D36" s="265"/>
      <c r="E36" s="103"/>
      <c r="F36" s="78"/>
      <c r="G36" s="78"/>
      <c r="H36" s="78"/>
      <c r="I36" s="78"/>
      <c r="J36" s="83"/>
    </row>
    <row r="37" spans="2:10" ht="25.5">
      <c r="B37" s="127" t="s">
        <v>29</v>
      </c>
      <c r="C37" s="6" t="s">
        <v>30</v>
      </c>
      <c r="D37" s="265">
        <v>37.69</v>
      </c>
      <c r="E37" s="103">
        <v>2.98</v>
      </c>
      <c r="F37" s="78"/>
      <c r="G37" s="78"/>
      <c r="H37" s="78"/>
      <c r="I37" s="78"/>
      <c r="J37" s="83"/>
    </row>
    <row r="38" spans="2:10">
      <c r="B38" s="127" t="s">
        <v>31</v>
      </c>
      <c r="C38" s="6" t="s">
        <v>32</v>
      </c>
      <c r="D38" s="265"/>
      <c r="E38" s="103"/>
      <c r="F38" s="78"/>
      <c r="G38" s="78"/>
      <c r="H38" s="78"/>
      <c r="I38" s="78"/>
      <c r="J38" s="83"/>
    </row>
    <row r="39" spans="2:10">
      <c r="B39" s="128" t="s">
        <v>33</v>
      </c>
      <c r="C39" s="13" t="s">
        <v>34</v>
      </c>
      <c r="D39" s="266">
        <v>7696.25</v>
      </c>
      <c r="E39" s="174">
        <v>14277.54</v>
      </c>
      <c r="F39" s="78"/>
      <c r="G39" s="78"/>
      <c r="H39" s="78"/>
      <c r="I39" s="78"/>
      <c r="J39" s="83"/>
    </row>
    <row r="40" spans="2:10" ht="13.5" thickBot="1">
      <c r="B40" s="119" t="s">
        <v>35</v>
      </c>
      <c r="C40" s="120" t="s">
        <v>36</v>
      </c>
      <c r="D40" s="267">
        <v>-102.82</v>
      </c>
      <c r="E40" s="121">
        <v>173.69</v>
      </c>
      <c r="G40" s="83"/>
    </row>
    <row r="41" spans="2:10" ht="13.5" thickBot="1">
      <c r="B41" s="122" t="s">
        <v>37</v>
      </c>
      <c r="C41" s="123" t="s">
        <v>38</v>
      </c>
      <c r="D41" s="268">
        <v>0</v>
      </c>
      <c r="E41" s="173" t="s">
        <v>247</v>
      </c>
      <c r="F41" s="88"/>
      <c r="G41" s="83"/>
    </row>
    <row r="42" spans="2:10">
      <c r="B42" s="114"/>
      <c r="C42" s="114"/>
      <c r="D42" s="115"/>
      <c r="E42" s="115"/>
      <c r="F42" s="88"/>
      <c r="G42" s="71"/>
    </row>
    <row r="43" spans="2:10" ht="13.5">
      <c r="B43" s="338" t="s">
        <v>60</v>
      </c>
      <c r="C43" s="339"/>
      <c r="D43" s="339"/>
      <c r="E43" s="339"/>
      <c r="G43" s="78"/>
    </row>
    <row r="44" spans="2:10" ht="18" customHeight="1" thickBot="1">
      <c r="B44" s="336" t="s">
        <v>244</v>
      </c>
      <c r="C44" s="340"/>
      <c r="D44" s="340"/>
      <c r="E44" s="340"/>
      <c r="G44" s="78"/>
    </row>
    <row r="45" spans="2:10" ht="13.5" thickBot="1">
      <c r="B45" s="164"/>
      <c r="C45" s="31" t="s">
        <v>39</v>
      </c>
      <c r="D45" s="75" t="s">
        <v>264</v>
      </c>
      <c r="E45" s="30" t="s">
        <v>262</v>
      </c>
      <c r="G45" s="78"/>
    </row>
    <row r="46" spans="2:10">
      <c r="B46" s="14" t="s">
        <v>18</v>
      </c>
      <c r="C46" s="32" t="s">
        <v>218</v>
      </c>
      <c r="D46" s="124"/>
      <c r="E46" s="29"/>
      <c r="G46" s="78"/>
    </row>
    <row r="47" spans="2:10">
      <c r="B47" s="125" t="s">
        <v>4</v>
      </c>
      <c r="C47" s="16" t="s">
        <v>40</v>
      </c>
      <c r="D47" s="269">
        <v>82.232500000000002</v>
      </c>
      <c r="E47" s="82"/>
      <c r="G47" s="78"/>
    </row>
    <row r="48" spans="2:10">
      <c r="B48" s="146" t="s">
        <v>6</v>
      </c>
      <c r="C48" s="23" t="s">
        <v>41</v>
      </c>
      <c r="D48" s="270"/>
      <c r="E48" s="175"/>
      <c r="G48" s="78"/>
    </row>
    <row r="49" spans="2:7">
      <c r="B49" s="143" t="s">
        <v>23</v>
      </c>
      <c r="C49" s="147" t="s">
        <v>219</v>
      </c>
      <c r="D49" s="271"/>
      <c r="E49" s="148"/>
    </row>
    <row r="50" spans="2:7">
      <c r="B50" s="125" t="s">
        <v>4</v>
      </c>
      <c r="C50" s="16" t="s">
        <v>40</v>
      </c>
      <c r="D50" s="269">
        <v>95.38</v>
      </c>
      <c r="E50" s="84"/>
      <c r="G50" s="226"/>
    </row>
    <row r="51" spans="2:7">
      <c r="B51" s="125" t="s">
        <v>6</v>
      </c>
      <c r="C51" s="16" t="s">
        <v>220</v>
      </c>
      <c r="D51" s="272">
        <v>89.95</v>
      </c>
      <c r="E51" s="84">
        <v>82.57</v>
      </c>
      <c r="G51" s="226"/>
    </row>
    <row r="52" spans="2:7">
      <c r="B52" s="125" t="s">
        <v>8</v>
      </c>
      <c r="C52" s="16" t="s">
        <v>221</v>
      </c>
      <c r="D52" s="272">
        <v>111.71000000000001</v>
      </c>
      <c r="E52" s="84">
        <v>112.08</v>
      </c>
    </row>
    <row r="53" spans="2:7" ht="13.5" customHeight="1" thickBot="1">
      <c r="B53" s="126" t="s">
        <v>9</v>
      </c>
      <c r="C53" s="18" t="s">
        <v>41</v>
      </c>
      <c r="D53" s="273"/>
      <c r="E53" s="176"/>
    </row>
    <row r="54" spans="2:7">
      <c r="B54" s="132"/>
      <c r="C54" s="133"/>
      <c r="D54" s="134"/>
      <c r="E54" s="134"/>
    </row>
    <row r="55" spans="2:7" ht="13.5">
      <c r="B55" s="338" t="s">
        <v>62</v>
      </c>
      <c r="C55" s="339"/>
      <c r="D55" s="339"/>
      <c r="E55" s="339"/>
    </row>
    <row r="56" spans="2:7" ht="17.25" customHeight="1" thickBot="1">
      <c r="B56" s="336" t="s">
        <v>222</v>
      </c>
      <c r="C56" s="340"/>
      <c r="D56" s="340"/>
      <c r="E56" s="340"/>
    </row>
    <row r="57" spans="2:7" ht="23.25" thickBot="1">
      <c r="B57" s="331" t="s">
        <v>42</v>
      </c>
      <c r="C57" s="332"/>
      <c r="D57" s="19" t="s">
        <v>245</v>
      </c>
      <c r="E57" s="20" t="s">
        <v>223</v>
      </c>
    </row>
    <row r="58" spans="2:7">
      <c r="B58" s="21" t="s">
        <v>18</v>
      </c>
      <c r="C58" s="149" t="s">
        <v>43</v>
      </c>
      <c r="D58" s="150">
        <f>D64</f>
        <v>0</v>
      </c>
      <c r="E58" s="33">
        <v>0</v>
      </c>
    </row>
    <row r="59" spans="2:7" ht="25.5">
      <c r="B59" s="146" t="s">
        <v>4</v>
      </c>
      <c r="C59" s="23" t="s">
        <v>44</v>
      </c>
      <c r="D59" s="95">
        <v>0</v>
      </c>
      <c r="E59" s="96">
        <v>0</v>
      </c>
    </row>
    <row r="60" spans="2:7" ht="25.5">
      <c r="B60" s="125" t="s">
        <v>6</v>
      </c>
      <c r="C60" s="16" t="s">
        <v>45</v>
      </c>
      <c r="D60" s="93">
        <v>0</v>
      </c>
      <c r="E60" s="94">
        <v>0</v>
      </c>
    </row>
    <row r="61" spans="2:7" ht="13.5" customHeight="1">
      <c r="B61" s="125" t="s">
        <v>8</v>
      </c>
      <c r="C61" s="16" t="s">
        <v>46</v>
      </c>
      <c r="D61" s="93">
        <v>0</v>
      </c>
      <c r="E61" s="94">
        <v>0</v>
      </c>
    </row>
    <row r="62" spans="2:7">
      <c r="B62" s="125" t="s">
        <v>9</v>
      </c>
      <c r="C62" s="16" t="s">
        <v>47</v>
      </c>
      <c r="D62" s="93">
        <v>0</v>
      </c>
      <c r="E62" s="94">
        <v>0</v>
      </c>
    </row>
    <row r="63" spans="2:7">
      <c r="B63" s="125" t="s">
        <v>29</v>
      </c>
      <c r="C63" s="16" t="s">
        <v>48</v>
      </c>
      <c r="D63" s="93">
        <v>0</v>
      </c>
      <c r="E63" s="94">
        <v>0</v>
      </c>
    </row>
    <row r="64" spans="2:7">
      <c r="B64" s="146" t="s">
        <v>31</v>
      </c>
      <c r="C64" s="23" t="s">
        <v>49</v>
      </c>
      <c r="D64" s="95">
        <v>0</v>
      </c>
      <c r="E64" s="96">
        <v>0</v>
      </c>
    </row>
    <row r="65" spans="2:5">
      <c r="B65" s="146" t="s">
        <v>33</v>
      </c>
      <c r="C65" s="23" t="s">
        <v>224</v>
      </c>
      <c r="D65" s="95">
        <v>0</v>
      </c>
      <c r="E65" s="96">
        <v>0</v>
      </c>
    </row>
    <row r="66" spans="2:5">
      <c r="B66" s="146" t="s">
        <v>50</v>
      </c>
      <c r="C66" s="23" t="s">
        <v>51</v>
      </c>
      <c r="D66" s="95">
        <v>0</v>
      </c>
      <c r="E66" s="96">
        <v>0</v>
      </c>
    </row>
    <row r="67" spans="2:5">
      <c r="B67" s="125" t="s">
        <v>52</v>
      </c>
      <c r="C67" s="16" t="s">
        <v>53</v>
      </c>
      <c r="D67" s="93">
        <v>0</v>
      </c>
      <c r="E67" s="94">
        <v>0</v>
      </c>
    </row>
    <row r="68" spans="2:5">
      <c r="B68" s="125" t="s">
        <v>54</v>
      </c>
      <c r="C68" s="16" t="s">
        <v>55</v>
      </c>
      <c r="D68" s="93">
        <v>0</v>
      </c>
      <c r="E68" s="94">
        <v>0</v>
      </c>
    </row>
    <row r="69" spans="2:5">
      <c r="B69" s="125" t="s">
        <v>56</v>
      </c>
      <c r="C69" s="16" t="s">
        <v>57</v>
      </c>
      <c r="D69" s="93">
        <v>0</v>
      </c>
      <c r="E69" s="94">
        <v>0</v>
      </c>
    </row>
    <row r="70" spans="2:5">
      <c r="B70" s="153" t="s">
        <v>58</v>
      </c>
      <c r="C70" s="136" t="s">
        <v>59</v>
      </c>
      <c r="D70" s="137">
        <v>0</v>
      </c>
      <c r="E70" s="138">
        <v>0</v>
      </c>
    </row>
    <row r="71" spans="2:5">
      <c r="B71" s="154" t="s">
        <v>23</v>
      </c>
      <c r="C71" s="144" t="s">
        <v>61</v>
      </c>
      <c r="D71" s="145">
        <v>0</v>
      </c>
      <c r="E71" s="70">
        <v>0</v>
      </c>
    </row>
    <row r="72" spans="2:5">
      <c r="B72" s="155" t="s">
        <v>60</v>
      </c>
      <c r="C72" s="140" t="s">
        <v>63</v>
      </c>
      <c r="D72" s="141">
        <f>E14</f>
        <v>0</v>
      </c>
      <c r="E72" s="142">
        <v>0</v>
      </c>
    </row>
    <row r="73" spans="2:5">
      <c r="B73" s="156" t="s">
        <v>62</v>
      </c>
      <c r="C73" s="25" t="s">
        <v>65</v>
      </c>
      <c r="D73" s="26">
        <v>0</v>
      </c>
      <c r="E73" s="27">
        <v>0</v>
      </c>
    </row>
    <row r="74" spans="2:5">
      <c r="B74" s="154" t="s">
        <v>64</v>
      </c>
      <c r="C74" s="144" t="s">
        <v>66</v>
      </c>
      <c r="D74" s="145">
        <v>0</v>
      </c>
      <c r="E74" s="70">
        <f>E58+E72-E73</f>
        <v>0</v>
      </c>
    </row>
    <row r="75" spans="2:5">
      <c r="B75" s="125" t="s">
        <v>4</v>
      </c>
      <c r="C75" s="16" t="s">
        <v>67</v>
      </c>
      <c r="D75" s="93">
        <f>D74</f>
        <v>0</v>
      </c>
      <c r="E75" s="94">
        <f>E74</f>
        <v>0</v>
      </c>
    </row>
    <row r="76" spans="2:5">
      <c r="B76" s="125" t="s">
        <v>6</v>
      </c>
      <c r="C76" s="16" t="s">
        <v>225</v>
      </c>
      <c r="D76" s="93">
        <v>0</v>
      </c>
      <c r="E76" s="94">
        <v>0</v>
      </c>
    </row>
    <row r="77" spans="2:5" ht="13.5" thickBot="1">
      <c r="B77" s="126" t="s">
        <v>8</v>
      </c>
      <c r="C77" s="18" t="s">
        <v>226</v>
      </c>
      <c r="D77" s="97">
        <v>0</v>
      </c>
      <c r="E77" s="98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ageMargins left="0.70866141732283472" right="0.70866141732283472" top="0.74803149606299213" bottom="0.74803149606299213" header="0.31496062992125984" footer="0.31496062992125984"/>
  <pageSetup paperSize="9" scale="73" orientation="portrait" r:id="rId1"/>
</worksheet>
</file>

<file path=xl/worksheets/sheet142.xml><?xml version="1.0" encoding="utf-8"?>
<worksheet xmlns="http://schemas.openxmlformats.org/spreadsheetml/2006/main" xmlns:r="http://schemas.openxmlformats.org/officeDocument/2006/relationships">
  <sheetPr codeName="Arkusz142"/>
  <dimension ref="A1:L81"/>
  <sheetViews>
    <sheetView zoomScale="80" zoomScaleNormal="80" workbookViewId="0">
      <selection activeCell="K2" sqref="K2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99" customWidth="1"/>
    <col min="6" max="6" width="7.42578125" customWidth="1"/>
    <col min="7" max="7" width="17.28515625" customWidth="1"/>
    <col min="8" max="8" width="19" customWidth="1"/>
    <col min="9" max="9" width="13.28515625" customWidth="1"/>
    <col min="10" max="10" width="13.5703125" customWidth="1"/>
  </cols>
  <sheetData>
    <row r="1" spans="2:12">
      <c r="B1" s="1"/>
      <c r="C1" s="1"/>
      <c r="D1" s="2"/>
      <c r="E1" s="2"/>
    </row>
    <row r="2" spans="2:12" ht="15.75">
      <c r="B2" s="333" t="s">
        <v>0</v>
      </c>
      <c r="C2" s="333"/>
      <c r="D2" s="333"/>
      <c r="E2" s="333"/>
      <c r="H2" s="188"/>
      <c r="I2" s="188"/>
      <c r="J2" s="190"/>
      <c r="L2" s="78"/>
    </row>
    <row r="3" spans="2:12" ht="15.75">
      <c r="B3" s="333" t="s">
        <v>263</v>
      </c>
      <c r="C3" s="333"/>
      <c r="D3" s="333"/>
      <c r="E3" s="333"/>
      <c r="H3" s="188"/>
      <c r="I3" s="188"/>
      <c r="J3" s="190"/>
    </row>
    <row r="4" spans="2:12" ht="15">
      <c r="B4" s="165"/>
      <c r="C4" s="165"/>
      <c r="D4" s="165"/>
      <c r="E4" s="165"/>
      <c r="H4" s="187"/>
      <c r="I4" s="187"/>
      <c r="J4" s="190"/>
    </row>
    <row r="5" spans="2:12" ht="21" customHeight="1">
      <c r="B5" s="334" t="s">
        <v>1</v>
      </c>
      <c r="C5" s="334"/>
      <c r="D5" s="334"/>
      <c r="E5" s="334"/>
    </row>
    <row r="6" spans="2:12" ht="14.25">
      <c r="B6" s="335" t="s">
        <v>151</v>
      </c>
      <c r="C6" s="335"/>
      <c r="D6" s="335"/>
      <c r="E6" s="335"/>
    </row>
    <row r="7" spans="2:12" ht="14.25">
      <c r="B7" s="163"/>
      <c r="C7" s="163"/>
      <c r="D7" s="163"/>
      <c r="E7" s="163"/>
    </row>
    <row r="8" spans="2:12" ht="13.5">
      <c r="B8" s="337" t="s">
        <v>18</v>
      </c>
      <c r="C8" s="339"/>
      <c r="D8" s="339"/>
      <c r="E8" s="339"/>
    </row>
    <row r="9" spans="2:12" ht="16.5" thickBot="1">
      <c r="B9" s="336" t="s">
        <v>209</v>
      </c>
      <c r="C9" s="336"/>
      <c r="D9" s="336"/>
      <c r="E9" s="336"/>
    </row>
    <row r="10" spans="2:12" ht="13.5" thickBot="1">
      <c r="B10" s="164"/>
      <c r="C10" s="87" t="s">
        <v>2</v>
      </c>
      <c r="D10" s="75" t="s">
        <v>246</v>
      </c>
      <c r="E10" s="30" t="s">
        <v>262</v>
      </c>
    </row>
    <row r="11" spans="2:12">
      <c r="B11" s="110" t="s">
        <v>3</v>
      </c>
      <c r="C11" s="151" t="s">
        <v>215</v>
      </c>
      <c r="D11" s="74">
        <v>952809.53</v>
      </c>
      <c r="E11" s="9">
        <f>E12</f>
        <v>892613.32</v>
      </c>
    </row>
    <row r="12" spans="2:12">
      <c r="B12" s="129" t="s">
        <v>4</v>
      </c>
      <c r="C12" s="6" t="s">
        <v>5</v>
      </c>
      <c r="D12" s="89">
        <v>952809.53</v>
      </c>
      <c r="E12" s="100">
        <v>892613.32</v>
      </c>
    </row>
    <row r="13" spans="2:12">
      <c r="B13" s="129" t="s">
        <v>6</v>
      </c>
      <c r="C13" s="72" t="s">
        <v>7</v>
      </c>
      <c r="D13" s="89"/>
      <c r="E13" s="100"/>
    </row>
    <row r="14" spans="2:12">
      <c r="B14" s="129" t="s">
        <v>8</v>
      </c>
      <c r="C14" s="72" t="s">
        <v>10</v>
      </c>
      <c r="D14" s="89"/>
      <c r="E14" s="100"/>
      <c r="G14" s="71"/>
    </row>
    <row r="15" spans="2:12">
      <c r="B15" s="129" t="s">
        <v>212</v>
      </c>
      <c r="C15" s="72" t="s">
        <v>11</v>
      </c>
      <c r="D15" s="89"/>
      <c r="E15" s="100"/>
    </row>
    <row r="16" spans="2:12">
      <c r="B16" s="130" t="s">
        <v>213</v>
      </c>
      <c r="C16" s="111" t="s">
        <v>12</v>
      </c>
      <c r="D16" s="90"/>
      <c r="E16" s="101"/>
    </row>
    <row r="17" spans="2:10">
      <c r="B17" s="10" t="s">
        <v>13</v>
      </c>
      <c r="C17" s="12" t="s">
        <v>65</v>
      </c>
      <c r="D17" s="152"/>
      <c r="E17" s="113"/>
    </row>
    <row r="18" spans="2:10">
      <c r="B18" s="129" t="s">
        <v>4</v>
      </c>
      <c r="C18" s="6" t="s">
        <v>11</v>
      </c>
      <c r="D18" s="89"/>
      <c r="E18" s="101"/>
    </row>
    <row r="19" spans="2:10" ht="13.5" customHeight="1">
      <c r="B19" s="129" t="s">
        <v>6</v>
      </c>
      <c r="C19" s="72" t="s">
        <v>214</v>
      </c>
      <c r="D19" s="89"/>
      <c r="E19" s="100"/>
    </row>
    <row r="20" spans="2:10" ht="13.5" thickBot="1">
      <c r="B20" s="131" t="s">
        <v>8</v>
      </c>
      <c r="C20" s="73" t="s">
        <v>14</v>
      </c>
      <c r="D20" s="91"/>
      <c r="E20" s="102"/>
    </row>
    <row r="21" spans="2:10" ht="13.5" thickBot="1">
      <c r="B21" s="343" t="s">
        <v>216</v>
      </c>
      <c r="C21" s="344"/>
      <c r="D21" s="92">
        <f>D11</f>
        <v>952809.53</v>
      </c>
      <c r="E21" s="173">
        <f>E11</f>
        <v>892613.32</v>
      </c>
      <c r="F21" s="88"/>
      <c r="G21" s="88"/>
      <c r="H21" s="197"/>
      <c r="J21" s="71"/>
    </row>
    <row r="22" spans="2:10">
      <c r="B22" s="3"/>
      <c r="C22" s="7"/>
      <c r="D22" s="8"/>
      <c r="E22" s="8"/>
      <c r="G22" s="78"/>
    </row>
    <row r="23" spans="2:10" ht="13.5">
      <c r="B23" s="337" t="s">
        <v>210</v>
      </c>
      <c r="C23" s="345"/>
      <c r="D23" s="345"/>
      <c r="E23" s="345"/>
      <c r="G23" s="78"/>
    </row>
    <row r="24" spans="2:10" ht="15.75" customHeight="1" thickBot="1">
      <c r="B24" s="336" t="s">
        <v>211</v>
      </c>
      <c r="C24" s="346"/>
      <c r="D24" s="346"/>
      <c r="E24" s="346"/>
    </row>
    <row r="25" spans="2:10" ht="13.5" thickBot="1">
      <c r="B25" s="164"/>
      <c r="C25" s="5" t="s">
        <v>2</v>
      </c>
      <c r="D25" s="75" t="s">
        <v>264</v>
      </c>
      <c r="E25" s="30" t="s">
        <v>262</v>
      </c>
    </row>
    <row r="26" spans="2:10">
      <c r="B26" s="116" t="s">
        <v>15</v>
      </c>
      <c r="C26" s="117" t="s">
        <v>16</v>
      </c>
      <c r="D26" s="263">
        <v>3325607.39</v>
      </c>
      <c r="E26" s="118">
        <f>D21</f>
        <v>952809.53</v>
      </c>
      <c r="G26" s="83"/>
    </row>
    <row r="27" spans="2:10">
      <c r="B27" s="10" t="s">
        <v>17</v>
      </c>
      <c r="C27" s="11" t="s">
        <v>217</v>
      </c>
      <c r="D27" s="264">
        <v>-1501616.17</v>
      </c>
      <c r="E27" s="172">
        <f>E28-E32</f>
        <v>-85648.48</v>
      </c>
      <c r="F27" s="78"/>
      <c r="G27" s="83"/>
      <c r="H27" s="78"/>
      <c r="I27" s="78"/>
      <c r="J27" s="83"/>
    </row>
    <row r="28" spans="2:10">
      <c r="B28" s="10" t="s">
        <v>18</v>
      </c>
      <c r="C28" s="11" t="s">
        <v>19</v>
      </c>
      <c r="D28" s="264">
        <v>0</v>
      </c>
      <c r="E28" s="80">
        <f>SUM(E29:E31)</f>
        <v>27544.69</v>
      </c>
      <c r="F28" s="78"/>
      <c r="G28" s="78"/>
      <c r="H28" s="78"/>
      <c r="I28" s="78"/>
      <c r="J28" s="83"/>
    </row>
    <row r="29" spans="2:10">
      <c r="B29" s="127" t="s">
        <v>4</v>
      </c>
      <c r="C29" s="6" t="s">
        <v>20</v>
      </c>
      <c r="D29" s="265"/>
      <c r="E29" s="103"/>
      <c r="F29" s="78"/>
      <c r="G29" s="78"/>
      <c r="H29" s="78"/>
      <c r="I29" s="78"/>
      <c r="J29" s="83"/>
    </row>
    <row r="30" spans="2:10">
      <c r="B30" s="127" t="s">
        <v>6</v>
      </c>
      <c r="C30" s="6" t="s">
        <v>21</v>
      </c>
      <c r="D30" s="265"/>
      <c r="E30" s="103"/>
      <c r="F30" s="78"/>
      <c r="G30" s="78"/>
      <c r="H30" s="78"/>
      <c r="I30" s="78"/>
      <c r="J30" s="83"/>
    </row>
    <row r="31" spans="2:10">
      <c r="B31" s="127" t="s">
        <v>8</v>
      </c>
      <c r="C31" s="6" t="s">
        <v>22</v>
      </c>
      <c r="D31" s="265"/>
      <c r="E31" s="103">
        <v>27544.69</v>
      </c>
      <c r="F31" s="78"/>
      <c r="G31" s="78"/>
      <c r="H31" s="78"/>
      <c r="I31" s="78"/>
      <c r="J31" s="83"/>
    </row>
    <row r="32" spans="2:10">
      <c r="B32" s="112" t="s">
        <v>23</v>
      </c>
      <c r="C32" s="12" t="s">
        <v>24</v>
      </c>
      <c r="D32" s="264">
        <v>1501616.17</v>
      </c>
      <c r="E32" s="80">
        <f>SUM(E33:E39)</f>
        <v>113193.17</v>
      </c>
      <c r="F32" s="78"/>
      <c r="G32" s="83"/>
      <c r="H32" s="78"/>
      <c r="I32" s="78"/>
      <c r="J32" s="83"/>
    </row>
    <row r="33" spans="2:10">
      <c r="B33" s="127" t="s">
        <v>4</v>
      </c>
      <c r="C33" s="6" t="s">
        <v>25</v>
      </c>
      <c r="D33" s="265">
        <v>151530.82</v>
      </c>
      <c r="E33" s="103">
        <v>77420.53</v>
      </c>
      <c r="F33" s="78"/>
      <c r="G33" s="78"/>
      <c r="H33" s="78"/>
      <c r="I33" s="78"/>
      <c r="J33" s="83"/>
    </row>
    <row r="34" spans="2:10">
      <c r="B34" s="127" t="s">
        <v>6</v>
      </c>
      <c r="C34" s="6" t="s">
        <v>26</v>
      </c>
      <c r="D34" s="265"/>
      <c r="E34" s="103"/>
      <c r="F34" s="78"/>
      <c r="G34" s="78"/>
      <c r="H34" s="78"/>
      <c r="I34" s="78"/>
      <c r="J34" s="83"/>
    </row>
    <row r="35" spans="2:10">
      <c r="B35" s="127" t="s">
        <v>8</v>
      </c>
      <c r="C35" s="6" t="s">
        <v>27</v>
      </c>
      <c r="D35" s="265">
        <v>1611.58</v>
      </c>
      <c r="E35" s="103">
        <v>942.02</v>
      </c>
      <c r="F35" s="78"/>
      <c r="G35" s="78"/>
      <c r="H35" s="78"/>
      <c r="I35" s="78"/>
      <c r="J35" s="83"/>
    </row>
    <row r="36" spans="2:10">
      <c r="B36" s="127" t="s">
        <v>9</v>
      </c>
      <c r="C36" s="6" t="s">
        <v>28</v>
      </c>
      <c r="D36" s="265"/>
      <c r="E36" s="103"/>
      <c r="F36" s="78"/>
      <c r="G36" s="78"/>
      <c r="H36" s="78"/>
      <c r="I36" s="78"/>
      <c r="J36" s="83"/>
    </row>
    <row r="37" spans="2:10" ht="25.5">
      <c r="B37" s="127" t="s">
        <v>29</v>
      </c>
      <c r="C37" s="6" t="s">
        <v>30</v>
      </c>
      <c r="D37" s="265">
        <v>18564.8</v>
      </c>
      <c r="E37" s="103">
        <v>7253.5</v>
      </c>
      <c r="F37" s="78"/>
      <c r="G37" s="78"/>
      <c r="H37" s="78"/>
      <c r="I37" s="78"/>
      <c r="J37" s="83"/>
    </row>
    <row r="38" spans="2:10">
      <c r="B38" s="127" t="s">
        <v>31</v>
      </c>
      <c r="C38" s="6" t="s">
        <v>32</v>
      </c>
      <c r="D38" s="265"/>
      <c r="E38" s="103"/>
      <c r="F38" s="78"/>
      <c r="G38" s="78"/>
      <c r="H38" s="78"/>
      <c r="I38" s="78"/>
      <c r="J38" s="83"/>
    </row>
    <row r="39" spans="2:10">
      <c r="B39" s="128" t="s">
        <v>33</v>
      </c>
      <c r="C39" s="13" t="s">
        <v>34</v>
      </c>
      <c r="D39" s="266">
        <v>1329908.97</v>
      </c>
      <c r="E39" s="174">
        <v>27577.119999999999</v>
      </c>
      <c r="F39" s="78"/>
      <c r="G39" s="78"/>
      <c r="H39" s="78"/>
      <c r="I39" s="78"/>
      <c r="J39" s="83"/>
    </row>
    <row r="40" spans="2:10" ht="13.5" thickBot="1">
      <c r="B40" s="119" t="s">
        <v>35</v>
      </c>
      <c r="C40" s="120" t="s">
        <v>36</v>
      </c>
      <c r="D40" s="267">
        <v>-90445.01</v>
      </c>
      <c r="E40" s="121">
        <v>25452.27</v>
      </c>
      <c r="G40" s="83"/>
    </row>
    <row r="41" spans="2:10" ht="13.5" thickBot="1">
      <c r="B41" s="122" t="s">
        <v>37</v>
      </c>
      <c r="C41" s="123" t="s">
        <v>38</v>
      </c>
      <c r="D41" s="268">
        <v>1733546.2100000002</v>
      </c>
      <c r="E41" s="173">
        <f>E26+E27+E40</f>
        <v>892613.32000000007</v>
      </c>
      <c r="F41" s="88"/>
      <c r="G41" s="83"/>
    </row>
    <row r="42" spans="2:10">
      <c r="B42" s="114"/>
      <c r="C42" s="114"/>
      <c r="D42" s="115"/>
      <c r="E42" s="115"/>
      <c r="F42" s="88"/>
      <c r="G42" s="71"/>
    </row>
    <row r="43" spans="2:10" ht="13.5">
      <c r="B43" s="338" t="s">
        <v>60</v>
      </c>
      <c r="C43" s="339"/>
      <c r="D43" s="339"/>
      <c r="E43" s="339"/>
      <c r="G43" s="78"/>
    </row>
    <row r="44" spans="2:10" ht="18" customHeight="1" thickBot="1">
      <c r="B44" s="336" t="s">
        <v>244</v>
      </c>
      <c r="C44" s="340"/>
      <c r="D44" s="340"/>
      <c r="E44" s="340"/>
      <c r="G44" s="78"/>
    </row>
    <row r="45" spans="2:10" ht="13.5" thickBot="1">
      <c r="B45" s="164"/>
      <c r="C45" s="31" t="s">
        <v>39</v>
      </c>
      <c r="D45" s="75" t="s">
        <v>264</v>
      </c>
      <c r="E45" s="30" t="s">
        <v>262</v>
      </c>
      <c r="G45" s="78"/>
    </row>
    <row r="46" spans="2:10">
      <c r="B46" s="14" t="s">
        <v>18</v>
      </c>
      <c r="C46" s="32" t="s">
        <v>218</v>
      </c>
      <c r="D46" s="124"/>
      <c r="E46" s="29"/>
      <c r="G46" s="78"/>
    </row>
    <row r="47" spans="2:10">
      <c r="B47" s="125" t="s">
        <v>4</v>
      </c>
      <c r="C47" s="16" t="s">
        <v>40</v>
      </c>
      <c r="D47" s="269">
        <v>6580.67</v>
      </c>
      <c r="E47" s="82">
        <v>1871.18</v>
      </c>
      <c r="G47" s="78"/>
    </row>
    <row r="48" spans="2:10">
      <c r="B48" s="146" t="s">
        <v>6</v>
      </c>
      <c r="C48" s="23" t="s">
        <v>41</v>
      </c>
      <c r="D48" s="270">
        <v>3507.21</v>
      </c>
      <c r="E48" s="175">
        <v>1703.88</v>
      </c>
      <c r="G48" s="78"/>
    </row>
    <row r="49" spans="2:7">
      <c r="B49" s="143" t="s">
        <v>23</v>
      </c>
      <c r="C49" s="147" t="s">
        <v>219</v>
      </c>
      <c r="D49" s="271"/>
      <c r="E49" s="148"/>
    </row>
    <row r="50" spans="2:7">
      <c r="B50" s="125" t="s">
        <v>4</v>
      </c>
      <c r="C50" s="16" t="s">
        <v>40</v>
      </c>
      <c r="D50" s="269">
        <v>505.36</v>
      </c>
      <c r="E50" s="84">
        <v>509.20249999999999</v>
      </c>
      <c r="G50" s="226"/>
    </row>
    <row r="51" spans="2:7">
      <c r="B51" s="125" t="s">
        <v>6</v>
      </c>
      <c r="C51" s="16" t="s">
        <v>220</v>
      </c>
      <c r="D51" s="272">
        <v>478.91</v>
      </c>
      <c r="E51" s="84">
        <v>507.11759999999998</v>
      </c>
      <c r="G51" s="226"/>
    </row>
    <row r="52" spans="2:7">
      <c r="B52" s="125" t="s">
        <v>8</v>
      </c>
      <c r="C52" s="16" t="s">
        <v>221</v>
      </c>
      <c r="D52" s="272">
        <v>506.90000000000003</v>
      </c>
      <c r="E52" s="84">
        <v>528.69550000000004</v>
      </c>
    </row>
    <row r="53" spans="2:7" ht="12.75" customHeight="1" thickBot="1">
      <c r="B53" s="126" t="s">
        <v>9</v>
      </c>
      <c r="C53" s="18" t="s">
        <v>41</v>
      </c>
      <c r="D53" s="273">
        <v>494.28070000000002</v>
      </c>
      <c r="E53" s="176">
        <v>523.87099999999998</v>
      </c>
    </row>
    <row r="54" spans="2:7">
      <c r="B54" s="132"/>
      <c r="C54" s="133"/>
      <c r="D54" s="134"/>
      <c r="E54" s="134"/>
    </row>
    <row r="55" spans="2:7" ht="13.5">
      <c r="B55" s="338" t="s">
        <v>62</v>
      </c>
      <c r="C55" s="339"/>
      <c r="D55" s="339"/>
      <c r="E55" s="339"/>
    </row>
    <row r="56" spans="2:7" ht="16.5" customHeight="1" thickBot="1">
      <c r="B56" s="336" t="s">
        <v>222</v>
      </c>
      <c r="C56" s="340"/>
      <c r="D56" s="340"/>
      <c r="E56" s="340"/>
    </row>
    <row r="57" spans="2:7" ht="23.25" thickBot="1">
      <c r="B57" s="331" t="s">
        <v>42</v>
      </c>
      <c r="C57" s="332"/>
      <c r="D57" s="19" t="s">
        <v>245</v>
      </c>
      <c r="E57" s="20" t="s">
        <v>223</v>
      </c>
    </row>
    <row r="58" spans="2:7">
      <c r="B58" s="21" t="s">
        <v>18</v>
      </c>
      <c r="C58" s="149" t="s">
        <v>43</v>
      </c>
      <c r="D58" s="150">
        <f>D64</f>
        <v>892613.32</v>
      </c>
      <c r="E58" s="33">
        <f>D58/E21</f>
        <v>1</v>
      </c>
    </row>
    <row r="59" spans="2:7" ht="25.5">
      <c r="B59" s="146" t="s">
        <v>4</v>
      </c>
      <c r="C59" s="23" t="s">
        <v>44</v>
      </c>
      <c r="D59" s="95">
        <v>0</v>
      </c>
      <c r="E59" s="96">
        <v>0</v>
      </c>
    </row>
    <row r="60" spans="2:7" ht="25.5">
      <c r="B60" s="125" t="s">
        <v>6</v>
      </c>
      <c r="C60" s="16" t="s">
        <v>45</v>
      </c>
      <c r="D60" s="93">
        <v>0</v>
      </c>
      <c r="E60" s="94">
        <v>0</v>
      </c>
    </row>
    <row r="61" spans="2:7">
      <c r="B61" s="125" t="s">
        <v>8</v>
      </c>
      <c r="C61" s="16" t="s">
        <v>46</v>
      </c>
      <c r="D61" s="93">
        <v>0</v>
      </c>
      <c r="E61" s="94">
        <v>0</v>
      </c>
    </row>
    <row r="62" spans="2:7">
      <c r="B62" s="125" t="s">
        <v>9</v>
      </c>
      <c r="C62" s="16" t="s">
        <v>47</v>
      </c>
      <c r="D62" s="93">
        <v>0</v>
      </c>
      <c r="E62" s="94">
        <v>0</v>
      </c>
    </row>
    <row r="63" spans="2:7">
      <c r="B63" s="125" t="s">
        <v>29</v>
      </c>
      <c r="C63" s="16" t="s">
        <v>48</v>
      </c>
      <c r="D63" s="93">
        <v>0</v>
      </c>
      <c r="E63" s="94">
        <v>0</v>
      </c>
    </row>
    <row r="64" spans="2:7">
      <c r="B64" s="146" t="s">
        <v>31</v>
      </c>
      <c r="C64" s="23" t="s">
        <v>49</v>
      </c>
      <c r="D64" s="95">
        <f>E21</f>
        <v>892613.32</v>
      </c>
      <c r="E64" s="96">
        <f>E58</f>
        <v>1</v>
      </c>
    </row>
    <row r="65" spans="2:5">
      <c r="B65" s="146" t="s">
        <v>33</v>
      </c>
      <c r="C65" s="23" t="s">
        <v>224</v>
      </c>
      <c r="D65" s="95">
        <v>0</v>
      </c>
      <c r="E65" s="96">
        <v>0</v>
      </c>
    </row>
    <row r="66" spans="2:5">
      <c r="B66" s="146" t="s">
        <v>50</v>
      </c>
      <c r="C66" s="23" t="s">
        <v>51</v>
      </c>
      <c r="D66" s="95">
        <v>0</v>
      </c>
      <c r="E66" s="96">
        <v>0</v>
      </c>
    </row>
    <row r="67" spans="2:5">
      <c r="B67" s="125" t="s">
        <v>52</v>
      </c>
      <c r="C67" s="16" t="s">
        <v>53</v>
      </c>
      <c r="D67" s="93">
        <v>0</v>
      </c>
      <c r="E67" s="94">
        <v>0</v>
      </c>
    </row>
    <row r="68" spans="2:5">
      <c r="B68" s="125" t="s">
        <v>54</v>
      </c>
      <c r="C68" s="16" t="s">
        <v>55</v>
      </c>
      <c r="D68" s="93">
        <v>0</v>
      </c>
      <c r="E68" s="94">
        <v>0</v>
      </c>
    </row>
    <row r="69" spans="2:5">
      <c r="B69" s="125" t="s">
        <v>56</v>
      </c>
      <c r="C69" s="16" t="s">
        <v>57</v>
      </c>
      <c r="D69" s="93">
        <v>0</v>
      </c>
      <c r="E69" s="94">
        <v>0</v>
      </c>
    </row>
    <row r="70" spans="2:5">
      <c r="B70" s="153" t="s">
        <v>58</v>
      </c>
      <c r="C70" s="136" t="s">
        <v>59</v>
      </c>
      <c r="D70" s="137">
        <v>0</v>
      </c>
      <c r="E70" s="138">
        <v>0</v>
      </c>
    </row>
    <row r="71" spans="2:5">
      <c r="B71" s="154" t="s">
        <v>23</v>
      </c>
      <c r="C71" s="144" t="s">
        <v>61</v>
      </c>
      <c r="D71" s="145">
        <v>0</v>
      </c>
      <c r="E71" s="70">
        <v>0</v>
      </c>
    </row>
    <row r="72" spans="2:5">
      <c r="B72" s="155" t="s">
        <v>60</v>
      </c>
      <c r="C72" s="140" t="s">
        <v>63</v>
      </c>
      <c r="D72" s="141">
        <f>E14</f>
        <v>0</v>
      </c>
      <c r="E72" s="142">
        <v>0</v>
      </c>
    </row>
    <row r="73" spans="2:5">
      <c r="B73" s="156" t="s">
        <v>62</v>
      </c>
      <c r="C73" s="25" t="s">
        <v>65</v>
      </c>
      <c r="D73" s="26">
        <v>0</v>
      </c>
      <c r="E73" s="27">
        <v>0</v>
      </c>
    </row>
    <row r="74" spans="2:5">
      <c r="B74" s="154" t="s">
        <v>64</v>
      </c>
      <c r="C74" s="144" t="s">
        <v>66</v>
      </c>
      <c r="D74" s="145">
        <f>D58</f>
        <v>892613.32</v>
      </c>
      <c r="E74" s="70">
        <f>E58+E72-E73</f>
        <v>1</v>
      </c>
    </row>
    <row r="75" spans="2:5">
      <c r="B75" s="125" t="s">
        <v>4</v>
      </c>
      <c r="C75" s="16" t="s">
        <v>67</v>
      </c>
      <c r="D75" s="93">
        <v>0</v>
      </c>
      <c r="E75" s="94">
        <v>0</v>
      </c>
    </row>
    <row r="76" spans="2:5">
      <c r="B76" s="125" t="s">
        <v>6</v>
      </c>
      <c r="C76" s="16" t="s">
        <v>225</v>
      </c>
      <c r="D76" s="93">
        <f>D74</f>
        <v>892613.32</v>
      </c>
      <c r="E76" s="94">
        <f>E74</f>
        <v>1</v>
      </c>
    </row>
    <row r="77" spans="2:5" ht="13.5" thickBot="1">
      <c r="B77" s="126" t="s">
        <v>8</v>
      </c>
      <c r="C77" s="18" t="s">
        <v>226</v>
      </c>
      <c r="D77" s="97">
        <v>0</v>
      </c>
      <c r="E77" s="98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ageMargins left="0.7" right="0.7" top="0.75" bottom="0.75" header="0.3" footer="0.3"/>
</worksheet>
</file>

<file path=xl/worksheets/sheet143.xml><?xml version="1.0" encoding="utf-8"?>
<worksheet xmlns="http://schemas.openxmlformats.org/spreadsheetml/2006/main" xmlns:r="http://schemas.openxmlformats.org/officeDocument/2006/relationships">
  <sheetPr codeName="Arkusz143"/>
  <dimension ref="A1:L81"/>
  <sheetViews>
    <sheetView zoomScale="80" zoomScaleNormal="80" workbookViewId="0">
      <selection activeCell="K2" sqref="K2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99" customWidth="1"/>
    <col min="6" max="6" width="7.42578125" customWidth="1"/>
    <col min="7" max="7" width="17.28515625" customWidth="1"/>
    <col min="8" max="8" width="19" customWidth="1"/>
    <col min="9" max="9" width="13.28515625" customWidth="1"/>
    <col min="10" max="10" width="13.5703125" customWidth="1"/>
  </cols>
  <sheetData>
    <row r="1" spans="2:12">
      <c r="B1" s="1"/>
      <c r="C1" s="1"/>
      <c r="D1" s="2"/>
      <c r="E1" s="2"/>
    </row>
    <row r="2" spans="2:12" ht="15.75">
      <c r="B2" s="333" t="s">
        <v>0</v>
      </c>
      <c r="C2" s="333"/>
      <c r="D2" s="333"/>
      <c r="E2" s="333"/>
      <c r="H2" s="188"/>
      <c r="I2" s="188"/>
      <c r="J2" s="190"/>
      <c r="L2" s="78"/>
    </row>
    <row r="3" spans="2:12" ht="15.75">
      <c r="B3" s="333" t="s">
        <v>263</v>
      </c>
      <c r="C3" s="333"/>
      <c r="D3" s="333"/>
      <c r="E3" s="333"/>
      <c r="H3" s="188"/>
      <c r="I3" s="188"/>
      <c r="J3" s="190"/>
    </row>
    <row r="4" spans="2:12" ht="15">
      <c r="B4" s="165"/>
      <c r="C4" s="165"/>
      <c r="D4" s="165"/>
      <c r="E4" s="165"/>
      <c r="H4" s="187"/>
      <c r="I4" s="187"/>
      <c r="J4" s="190"/>
    </row>
    <row r="5" spans="2:12" ht="21" customHeight="1">
      <c r="B5" s="334" t="s">
        <v>1</v>
      </c>
      <c r="C5" s="334"/>
      <c r="D5" s="334"/>
      <c r="E5" s="334"/>
    </row>
    <row r="6" spans="2:12" ht="14.25">
      <c r="B6" s="335" t="s">
        <v>192</v>
      </c>
      <c r="C6" s="335"/>
      <c r="D6" s="335"/>
      <c r="E6" s="335"/>
    </row>
    <row r="7" spans="2:12" ht="14.25">
      <c r="B7" s="163"/>
      <c r="C7" s="163"/>
      <c r="D7" s="163"/>
      <c r="E7" s="163"/>
    </row>
    <row r="8" spans="2:12" ht="13.5">
      <c r="B8" s="337" t="s">
        <v>18</v>
      </c>
      <c r="C8" s="339"/>
      <c r="D8" s="339"/>
      <c r="E8" s="339"/>
    </row>
    <row r="9" spans="2:12" ht="16.5" thickBot="1">
      <c r="B9" s="336" t="s">
        <v>209</v>
      </c>
      <c r="C9" s="336"/>
      <c r="D9" s="336"/>
      <c r="E9" s="336"/>
    </row>
    <row r="10" spans="2:12" ht="13.5" thickBot="1">
      <c r="B10" s="164"/>
      <c r="C10" s="87" t="s">
        <v>2</v>
      </c>
      <c r="D10" s="75" t="s">
        <v>246</v>
      </c>
      <c r="E10" s="30" t="s">
        <v>262</v>
      </c>
    </row>
    <row r="11" spans="2:12">
      <c r="B11" s="110" t="s">
        <v>3</v>
      </c>
      <c r="C11" s="151" t="s">
        <v>215</v>
      </c>
      <c r="D11" s="74">
        <v>51702.82</v>
      </c>
      <c r="E11" s="9">
        <f>E12</f>
        <v>66658.39</v>
      </c>
    </row>
    <row r="12" spans="2:12">
      <c r="B12" s="129" t="s">
        <v>4</v>
      </c>
      <c r="C12" s="6" t="s">
        <v>5</v>
      </c>
      <c r="D12" s="89">
        <v>51702.82</v>
      </c>
      <c r="E12" s="100">
        <v>66658.39</v>
      </c>
    </row>
    <row r="13" spans="2:12">
      <c r="B13" s="129" t="s">
        <v>6</v>
      </c>
      <c r="C13" s="72" t="s">
        <v>7</v>
      </c>
      <c r="D13" s="89"/>
      <c r="E13" s="100"/>
    </row>
    <row r="14" spans="2:12">
      <c r="B14" s="129" t="s">
        <v>8</v>
      </c>
      <c r="C14" s="72" t="s">
        <v>10</v>
      </c>
      <c r="D14" s="89"/>
      <c r="E14" s="100"/>
      <c r="G14" s="71"/>
    </row>
    <row r="15" spans="2:12">
      <c r="B15" s="129" t="s">
        <v>212</v>
      </c>
      <c r="C15" s="72" t="s">
        <v>11</v>
      </c>
      <c r="D15" s="89"/>
      <c r="E15" s="100"/>
    </row>
    <row r="16" spans="2:12">
      <c r="B16" s="130" t="s">
        <v>213</v>
      </c>
      <c r="C16" s="111" t="s">
        <v>12</v>
      </c>
      <c r="D16" s="90"/>
      <c r="E16" s="101"/>
    </row>
    <row r="17" spans="2:10">
      <c r="B17" s="10" t="s">
        <v>13</v>
      </c>
      <c r="C17" s="12" t="s">
        <v>65</v>
      </c>
      <c r="D17" s="152"/>
      <c r="E17" s="113"/>
    </row>
    <row r="18" spans="2:10">
      <c r="B18" s="129" t="s">
        <v>4</v>
      </c>
      <c r="C18" s="6" t="s">
        <v>11</v>
      </c>
      <c r="D18" s="89"/>
      <c r="E18" s="101"/>
    </row>
    <row r="19" spans="2:10" ht="13.5" customHeight="1">
      <c r="B19" s="129" t="s">
        <v>6</v>
      </c>
      <c r="C19" s="72" t="s">
        <v>214</v>
      </c>
      <c r="D19" s="89"/>
      <c r="E19" s="100"/>
    </row>
    <row r="20" spans="2:10" ht="13.5" thickBot="1">
      <c r="B20" s="131" t="s">
        <v>8</v>
      </c>
      <c r="C20" s="73" t="s">
        <v>14</v>
      </c>
      <c r="D20" s="91"/>
      <c r="E20" s="102"/>
    </row>
    <row r="21" spans="2:10" ht="13.5" thickBot="1">
      <c r="B21" s="343" t="s">
        <v>216</v>
      </c>
      <c r="C21" s="344"/>
      <c r="D21" s="92">
        <f>D11</f>
        <v>51702.82</v>
      </c>
      <c r="E21" s="173">
        <f>E11</f>
        <v>66658.39</v>
      </c>
      <c r="F21" s="88"/>
      <c r="G21" s="88"/>
      <c r="H21" s="197"/>
      <c r="J21" s="71"/>
    </row>
    <row r="22" spans="2:10">
      <c r="B22" s="3"/>
      <c r="C22" s="7"/>
      <c r="D22" s="8"/>
      <c r="E22" s="8"/>
      <c r="G22" s="78"/>
    </row>
    <row r="23" spans="2:10" ht="13.5">
      <c r="B23" s="337" t="s">
        <v>210</v>
      </c>
      <c r="C23" s="345"/>
      <c r="D23" s="345"/>
      <c r="E23" s="345"/>
      <c r="G23" s="78"/>
    </row>
    <row r="24" spans="2:10" ht="15.75" customHeight="1" thickBot="1">
      <c r="B24" s="336" t="s">
        <v>211</v>
      </c>
      <c r="C24" s="346"/>
      <c r="D24" s="346"/>
      <c r="E24" s="346"/>
    </row>
    <row r="25" spans="2:10" ht="13.5" thickBot="1">
      <c r="B25" s="164"/>
      <c r="C25" s="5" t="s">
        <v>2</v>
      </c>
      <c r="D25" s="75" t="s">
        <v>264</v>
      </c>
      <c r="E25" s="30" t="s">
        <v>262</v>
      </c>
    </row>
    <row r="26" spans="2:10">
      <c r="B26" s="116" t="s">
        <v>15</v>
      </c>
      <c r="C26" s="117" t="s">
        <v>16</v>
      </c>
      <c r="D26" s="263">
        <v>71474.740000000005</v>
      </c>
      <c r="E26" s="118">
        <f>D21</f>
        <v>51702.82</v>
      </c>
      <c r="G26" s="83"/>
    </row>
    <row r="27" spans="2:10">
      <c r="B27" s="10" t="s">
        <v>17</v>
      </c>
      <c r="C27" s="11" t="s">
        <v>217</v>
      </c>
      <c r="D27" s="264">
        <v>-20025.18</v>
      </c>
      <c r="E27" s="172">
        <f>E28-E32</f>
        <v>75.220000000000027</v>
      </c>
      <c r="F27" s="78"/>
      <c r="G27" s="83"/>
      <c r="H27" s="78"/>
      <c r="I27" s="78"/>
      <c r="J27" s="83"/>
    </row>
    <row r="28" spans="2:10">
      <c r="B28" s="10" t="s">
        <v>18</v>
      </c>
      <c r="C28" s="11" t="s">
        <v>19</v>
      </c>
      <c r="D28" s="264"/>
      <c r="E28" s="80">
        <f>SUM(E29:E31)</f>
        <v>584.71</v>
      </c>
      <c r="F28" s="78"/>
      <c r="G28" s="78"/>
      <c r="H28" s="78"/>
      <c r="I28" s="78"/>
      <c r="J28" s="83"/>
    </row>
    <row r="29" spans="2:10">
      <c r="B29" s="127" t="s">
        <v>4</v>
      </c>
      <c r="C29" s="6" t="s">
        <v>20</v>
      </c>
      <c r="D29" s="265"/>
      <c r="E29" s="103"/>
      <c r="F29" s="78"/>
      <c r="G29" s="78"/>
      <c r="H29" s="78"/>
      <c r="I29" s="78"/>
      <c r="J29" s="83"/>
    </row>
    <row r="30" spans="2:10">
      <c r="B30" s="127" t="s">
        <v>6</v>
      </c>
      <c r="C30" s="6" t="s">
        <v>21</v>
      </c>
      <c r="D30" s="265"/>
      <c r="E30" s="103"/>
      <c r="F30" s="78"/>
      <c r="G30" s="78"/>
      <c r="H30" s="78"/>
      <c r="I30" s="78"/>
      <c r="J30" s="83"/>
    </row>
    <row r="31" spans="2:10">
      <c r="B31" s="127" t="s">
        <v>8</v>
      </c>
      <c r="C31" s="6" t="s">
        <v>22</v>
      </c>
      <c r="D31" s="265"/>
      <c r="E31" s="103">
        <v>584.71</v>
      </c>
      <c r="F31" s="78"/>
      <c r="G31" s="78"/>
      <c r="H31" s="78"/>
      <c r="I31" s="78"/>
      <c r="J31" s="83"/>
    </row>
    <row r="32" spans="2:10">
      <c r="B32" s="112" t="s">
        <v>23</v>
      </c>
      <c r="C32" s="12" t="s">
        <v>24</v>
      </c>
      <c r="D32" s="264">
        <v>20025.18</v>
      </c>
      <c r="E32" s="80">
        <f>SUM(E33:E39)</f>
        <v>509.49</v>
      </c>
      <c r="F32" s="78"/>
      <c r="G32" s="83"/>
      <c r="H32" s="78"/>
      <c r="I32" s="78"/>
      <c r="J32" s="83"/>
    </row>
    <row r="33" spans="2:10">
      <c r="B33" s="127" t="s">
        <v>4</v>
      </c>
      <c r="C33" s="6" t="s">
        <v>25</v>
      </c>
      <c r="D33" s="265">
        <v>19437.86</v>
      </c>
      <c r="E33" s="103"/>
      <c r="F33" s="78"/>
      <c r="G33" s="78"/>
      <c r="H33" s="78"/>
      <c r="I33" s="78"/>
      <c r="J33" s="83"/>
    </row>
    <row r="34" spans="2:10">
      <c r="B34" s="127" t="s">
        <v>6</v>
      </c>
      <c r="C34" s="6" t="s">
        <v>26</v>
      </c>
      <c r="D34" s="265"/>
      <c r="E34" s="103"/>
      <c r="F34" s="78"/>
      <c r="G34" s="78"/>
      <c r="H34" s="78"/>
      <c r="I34" s="78"/>
      <c r="J34" s="83"/>
    </row>
    <row r="35" spans="2:10">
      <c r="B35" s="127" t="s">
        <v>8</v>
      </c>
      <c r="C35" s="6" t="s">
        <v>27</v>
      </c>
      <c r="D35" s="265">
        <v>115.82</v>
      </c>
      <c r="E35" s="103">
        <v>92.01</v>
      </c>
      <c r="F35" s="78"/>
      <c r="G35" s="78"/>
      <c r="H35" s="78"/>
      <c r="I35" s="78"/>
      <c r="J35" s="83"/>
    </row>
    <row r="36" spans="2:10">
      <c r="B36" s="127" t="s">
        <v>9</v>
      </c>
      <c r="C36" s="6" t="s">
        <v>28</v>
      </c>
      <c r="D36" s="265"/>
      <c r="E36" s="103"/>
      <c r="F36" s="78"/>
      <c r="G36" s="78"/>
      <c r="H36" s="78"/>
      <c r="I36" s="78"/>
      <c r="J36" s="83"/>
    </row>
    <row r="37" spans="2:10" ht="25.5">
      <c r="B37" s="127" t="s">
        <v>29</v>
      </c>
      <c r="C37" s="6" t="s">
        <v>30</v>
      </c>
      <c r="D37" s="265">
        <v>471.5</v>
      </c>
      <c r="E37" s="103">
        <v>417.48</v>
      </c>
      <c r="F37" s="78"/>
      <c r="G37" s="78"/>
      <c r="H37" s="78"/>
      <c r="I37" s="78"/>
      <c r="J37" s="83"/>
    </row>
    <row r="38" spans="2:10">
      <c r="B38" s="127" t="s">
        <v>31</v>
      </c>
      <c r="C38" s="6" t="s">
        <v>32</v>
      </c>
      <c r="D38" s="265"/>
      <c r="E38" s="103"/>
      <c r="F38" s="78"/>
      <c r="G38" s="78"/>
      <c r="H38" s="78"/>
      <c r="I38" s="78"/>
      <c r="J38" s="83"/>
    </row>
    <row r="39" spans="2:10">
      <c r="B39" s="128" t="s">
        <v>33</v>
      </c>
      <c r="C39" s="13" t="s">
        <v>34</v>
      </c>
      <c r="D39" s="266"/>
      <c r="E39" s="174"/>
      <c r="F39" s="78"/>
      <c r="G39" s="78"/>
      <c r="H39" s="78"/>
      <c r="I39" s="78"/>
      <c r="J39" s="83"/>
    </row>
    <row r="40" spans="2:10" ht="13.5" thickBot="1">
      <c r="B40" s="119" t="s">
        <v>35</v>
      </c>
      <c r="C40" s="120" t="s">
        <v>36</v>
      </c>
      <c r="D40" s="267">
        <v>423.72</v>
      </c>
      <c r="E40" s="121">
        <v>14880.35</v>
      </c>
      <c r="G40" s="83"/>
    </row>
    <row r="41" spans="2:10" ht="13.5" thickBot="1">
      <c r="B41" s="122" t="s">
        <v>37</v>
      </c>
      <c r="C41" s="123" t="s">
        <v>38</v>
      </c>
      <c r="D41" s="268">
        <v>51873.280000000006</v>
      </c>
      <c r="E41" s="173">
        <f>E26+E27+E40</f>
        <v>66658.39</v>
      </c>
      <c r="F41" s="88"/>
      <c r="G41" s="83"/>
    </row>
    <row r="42" spans="2:10">
      <c r="B42" s="114"/>
      <c r="C42" s="114"/>
      <c r="D42" s="115"/>
      <c r="E42" s="115"/>
      <c r="F42" s="88"/>
      <c r="G42" s="71"/>
    </row>
    <row r="43" spans="2:10" ht="13.5">
      <c r="B43" s="338" t="s">
        <v>60</v>
      </c>
      <c r="C43" s="339"/>
      <c r="D43" s="339"/>
      <c r="E43" s="339"/>
      <c r="G43" s="78"/>
    </row>
    <row r="44" spans="2:10" ht="18" customHeight="1" thickBot="1">
      <c r="B44" s="336" t="s">
        <v>244</v>
      </c>
      <c r="C44" s="340"/>
      <c r="D44" s="340"/>
      <c r="E44" s="340"/>
      <c r="G44" s="78"/>
    </row>
    <row r="45" spans="2:10" ht="13.5" thickBot="1">
      <c r="B45" s="164"/>
      <c r="C45" s="31" t="s">
        <v>39</v>
      </c>
      <c r="D45" s="75" t="s">
        <v>264</v>
      </c>
      <c r="E45" s="30" t="s">
        <v>262</v>
      </c>
      <c r="G45" s="78"/>
    </row>
    <row r="46" spans="2:10">
      <c r="B46" s="14" t="s">
        <v>18</v>
      </c>
      <c r="C46" s="32" t="s">
        <v>218</v>
      </c>
      <c r="D46" s="124"/>
      <c r="E46" s="29"/>
      <c r="G46" s="78"/>
    </row>
    <row r="47" spans="2:10">
      <c r="B47" s="125" t="s">
        <v>4</v>
      </c>
      <c r="C47" s="16" t="s">
        <v>40</v>
      </c>
      <c r="D47" s="269">
        <v>1726.86</v>
      </c>
      <c r="E47" s="82">
        <v>1189.7</v>
      </c>
      <c r="G47" s="78"/>
    </row>
    <row r="48" spans="2:10">
      <c r="B48" s="146" t="s">
        <v>6</v>
      </c>
      <c r="C48" s="23" t="s">
        <v>41</v>
      </c>
      <c r="D48" s="270">
        <v>1229.79</v>
      </c>
      <c r="E48" s="175">
        <v>1190.3900000000001</v>
      </c>
      <c r="G48" s="78"/>
    </row>
    <row r="49" spans="2:7">
      <c r="B49" s="143" t="s">
        <v>23</v>
      </c>
      <c r="C49" s="147" t="s">
        <v>219</v>
      </c>
      <c r="D49" s="271"/>
      <c r="E49" s="148"/>
    </row>
    <row r="50" spans="2:7">
      <c r="B50" s="125" t="s">
        <v>4</v>
      </c>
      <c r="C50" s="16" t="s">
        <v>40</v>
      </c>
      <c r="D50" s="269">
        <v>41.39</v>
      </c>
      <c r="E50" s="84">
        <v>43.4587</v>
      </c>
      <c r="G50" s="226"/>
    </row>
    <row r="51" spans="2:7">
      <c r="B51" s="125" t="s">
        <v>6</v>
      </c>
      <c r="C51" s="16" t="s">
        <v>220</v>
      </c>
      <c r="D51" s="272">
        <v>36.4</v>
      </c>
      <c r="E51" s="84">
        <v>43.4587</v>
      </c>
      <c r="G51" s="226"/>
    </row>
    <row r="52" spans="2:7">
      <c r="B52" s="125" t="s">
        <v>8</v>
      </c>
      <c r="C52" s="16" t="s">
        <v>221</v>
      </c>
      <c r="D52" s="272">
        <v>42.821100000000001</v>
      </c>
      <c r="E52" s="84">
        <v>56.67</v>
      </c>
    </row>
    <row r="53" spans="2:7" ht="12.75" customHeight="1" thickBot="1">
      <c r="B53" s="126" t="s">
        <v>9</v>
      </c>
      <c r="C53" s="18" t="s">
        <v>41</v>
      </c>
      <c r="D53" s="273">
        <v>42.180599999999998</v>
      </c>
      <c r="E53" s="176">
        <v>55.997100000000003</v>
      </c>
    </row>
    <row r="54" spans="2:7">
      <c r="B54" s="132"/>
      <c r="C54" s="133"/>
      <c r="D54" s="134"/>
      <c r="E54" s="134"/>
    </row>
    <row r="55" spans="2:7" ht="13.5">
      <c r="B55" s="338" t="s">
        <v>62</v>
      </c>
      <c r="C55" s="339"/>
      <c r="D55" s="339"/>
      <c r="E55" s="339"/>
    </row>
    <row r="56" spans="2:7" ht="17.25" customHeight="1" thickBot="1">
      <c r="B56" s="336" t="s">
        <v>222</v>
      </c>
      <c r="C56" s="340"/>
      <c r="D56" s="340"/>
      <c r="E56" s="340"/>
    </row>
    <row r="57" spans="2:7" ht="23.25" thickBot="1">
      <c r="B57" s="331" t="s">
        <v>42</v>
      </c>
      <c r="C57" s="332"/>
      <c r="D57" s="19" t="s">
        <v>245</v>
      </c>
      <c r="E57" s="20" t="s">
        <v>223</v>
      </c>
    </row>
    <row r="58" spans="2:7">
      <c r="B58" s="21" t="s">
        <v>18</v>
      </c>
      <c r="C58" s="149" t="s">
        <v>43</v>
      </c>
      <c r="D58" s="150">
        <f>D64</f>
        <v>66658.39</v>
      </c>
      <c r="E58" s="33">
        <f>D58/E21</f>
        <v>1</v>
      </c>
    </row>
    <row r="59" spans="2:7" ht="25.5">
      <c r="B59" s="146" t="s">
        <v>4</v>
      </c>
      <c r="C59" s="23" t="s">
        <v>44</v>
      </c>
      <c r="D59" s="95">
        <v>0</v>
      </c>
      <c r="E59" s="96">
        <v>0</v>
      </c>
    </row>
    <row r="60" spans="2:7" ht="25.5">
      <c r="B60" s="125" t="s">
        <v>6</v>
      </c>
      <c r="C60" s="16" t="s">
        <v>45</v>
      </c>
      <c r="D60" s="93">
        <v>0</v>
      </c>
      <c r="E60" s="94">
        <v>0</v>
      </c>
    </row>
    <row r="61" spans="2:7">
      <c r="B61" s="125" t="s">
        <v>8</v>
      </c>
      <c r="C61" s="16" t="s">
        <v>46</v>
      </c>
      <c r="D61" s="93">
        <v>0</v>
      </c>
      <c r="E61" s="94">
        <v>0</v>
      </c>
    </row>
    <row r="62" spans="2:7">
      <c r="B62" s="125" t="s">
        <v>9</v>
      </c>
      <c r="C62" s="16" t="s">
        <v>47</v>
      </c>
      <c r="D62" s="93">
        <v>0</v>
      </c>
      <c r="E62" s="94">
        <v>0</v>
      </c>
    </row>
    <row r="63" spans="2:7">
      <c r="B63" s="125" t="s">
        <v>29</v>
      </c>
      <c r="C63" s="16" t="s">
        <v>48</v>
      </c>
      <c r="D63" s="93">
        <v>0</v>
      </c>
      <c r="E63" s="94">
        <v>0</v>
      </c>
    </row>
    <row r="64" spans="2:7">
      <c r="B64" s="146" t="s">
        <v>31</v>
      </c>
      <c r="C64" s="23" t="s">
        <v>49</v>
      </c>
      <c r="D64" s="95">
        <f>E21</f>
        <v>66658.39</v>
      </c>
      <c r="E64" s="96">
        <f>E58</f>
        <v>1</v>
      </c>
    </row>
    <row r="65" spans="2:5">
      <c r="B65" s="146" t="s">
        <v>33</v>
      </c>
      <c r="C65" s="23" t="s">
        <v>224</v>
      </c>
      <c r="D65" s="95">
        <v>0</v>
      </c>
      <c r="E65" s="96">
        <v>0</v>
      </c>
    </row>
    <row r="66" spans="2:5">
      <c r="B66" s="146" t="s">
        <v>50</v>
      </c>
      <c r="C66" s="23" t="s">
        <v>51</v>
      </c>
      <c r="D66" s="95">
        <v>0</v>
      </c>
      <c r="E66" s="96">
        <v>0</v>
      </c>
    </row>
    <row r="67" spans="2:5">
      <c r="B67" s="125" t="s">
        <v>52</v>
      </c>
      <c r="C67" s="16" t="s">
        <v>53</v>
      </c>
      <c r="D67" s="93">
        <v>0</v>
      </c>
      <c r="E67" s="94">
        <v>0</v>
      </c>
    </row>
    <row r="68" spans="2:5">
      <c r="B68" s="125" t="s">
        <v>54</v>
      </c>
      <c r="C68" s="16" t="s">
        <v>55</v>
      </c>
      <c r="D68" s="93">
        <v>0</v>
      </c>
      <c r="E68" s="94">
        <v>0</v>
      </c>
    </row>
    <row r="69" spans="2:5">
      <c r="B69" s="125" t="s">
        <v>56</v>
      </c>
      <c r="C69" s="16" t="s">
        <v>57</v>
      </c>
      <c r="D69" s="93">
        <v>0</v>
      </c>
      <c r="E69" s="94">
        <v>0</v>
      </c>
    </row>
    <row r="70" spans="2:5">
      <c r="B70" s="153" t="s">
        <v>58</v>
      </c>
      <c r="C70" s="136" t="s">
        <v>59</v>
      </c>
      <c r="D70" s="137">
        <v>0</v>
      </c>
      <c r="E70" s="138">
        <v>0</v>
      </c>
    </row>
    <row r="71" spans="2:5">
      <c r="B71" s="154" t="s">
        <v>23</v>
      </c>
      <c r="C71" s="144" t="s">
        <v>61</v>
      </c>
      <c r="D71" s="145">
        <v>0</v>
      </c>
      <c r="E71" s="70">
        <v>0</v>
      </c>
    </row>
    <row r="72" spans="2:5">
      <c r="B72" s="155" t="s">
        <v>60</v>
      </c>
      <c r="C72" s="140" t="s">
        <v>63</v>
      </c>
      <c r="D72" s="141">
        <f>E14</f>
        <v>0</v>
      </c>
      <c r="E72" s="142">
        <v>0</v>
      </c>
    </row>
    <row r="73" spans="2:5">
      <c r="B73" s="156" t="s">
        <v>62</v>
      </c>
      <c r="C73" s="25" t="s">
        <v>65</v>
      </c>
      <c r="D73" s="26">
        <v>0</v>
      </c>
      <c r="E73" s="27">
        <v>0</v>
      </c>
    </row>
    <row r="74" spans="2:5">
      <c r="B74" s="154" t="s">
        <v>64</v>
      </c>
      <c r="C74" s="144" t="s">
        <v>66</v>
      </c>
      <c r="D74" s="145">
        <f>D58</f>
        <v>66658.39</v>
      </c>
      <c r="E74" s="70">
        <f>E58+E72-E73</f>
        <v>1</v>
      </c>
    </row>
    <row r="75" spans="2:5">
      <c r="B75" s="125" t="s">
        <v>4</v>
      </c>
      <c r="C75" s="16" t="s">
        <v>67</v>
      </c>
      <c r="D75" s="93">
        <v>0</v>
      </c>
      <c r="E75" s="94">
        <v>0</v>
      </c>
    </row>
    <row r="76" spans="2:5">
      <c r="B76" s="125" t="s">
        <v>6</v>
      </c>
      <c r="C76" s="16" t="s">
        <v>225</v>
      </c>
      <c r="D76" s="93">
        <f>D74</f>
        <v>66658.39</v>
      </c>
      <c r="E76" s="94">
        <f>E74</f>
        <v>1</v>
      </c>
    </row>
    <row r="77" spans="2:5" ht="13.5" thickBot="1">
      <c r="B77" s="126" t="s">
        <v>8</v>
      </c>
      <c r="C77" s="18" t="s">
        <v>226</v>
      </c>
      <c r="D77" s="97">
        <v>0</v>
      </c>
      <c r="E77" s="98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ageMargins left="0.7" right="0.7" top="0.75" bottom="0.75" header="0.3" footer="0.3"/>
  <pageSetup paperSize="9" orientation="portrait" r:id="rId1"/>
</worksheet>
</file>

<file path=xl/worksheets/sheet144.xml><?xml version="1.0" encoding="utf-8"?>
<worksheet xmlns="http://schemas.openxmlformats.org/spreadsheetml/2006/main" xmlns:r="http://schemas.openxmlformats.org/officeDocument/2006/relationships">
  <sheetPr codeName="Arkusz144"/>
  <dimension ref="A1:L81"/>
  <sheetViews>
    <sheetView zoomScale="80" zoomScaleNormal="80" workbookViewId="0">
      <selection activeCell="K2" sqref="K2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99" customWidth="1"/>
    <col min="6" max="6" width="7.42578125" customWidth="1"/>
    <col min="7" max="7" width="17.28515625" customWidth="1"/>
    <col min="8" max="8" width="19" customWidth="1"/>
    <col min="9" max="9" width="13.28515625" customWidth="1"/>
    <col min="10" max="10" width="13.5703125" customWidth="1"/>
  </cols>
  <sheetData>
    <row r="1" spans="2:12">
      <c r="B1" s="1"/>
      <c r="C1" s="1"/>
      <c r="D1" s="2"/>
      <c r="E1" s="2"/>
    </row>
    <row r="2" spans="2:12" ht="15.75">
      <c r="B2" s="333" t="s">
        <v>0</v>
      </c>
      <c r="C2" s="333"/>
      <c r="D2" s="333"/>
      <c r="E2" s="333"/>
      <c r="H2" s="188"/>
      <c r="I2" s="188"/>
      <c r="J2" s="190"/>
      <c r="L2" s="78"/>
    </row>
    <row r="3" spans="2:12" ht="15.75">
      <c r="B3" s="333" t="s">
        <v>263</v>
      </c>
      <c r="C3" s="333"/>
      <c r="D3" s="333"/>
      <c r="E3" s="333"/>
      <c r="H3" s="188"/>
      <c r="I3" s="188"/>
      <c r="J3" s="190"/>
    </row>
    <row r="4" spans="2:12" ht="15">
      <c r="B4" s="165"/>
      <c r="C4" s="165"/>
      <c r="D4" s="165"/>
      <c r="E4" s="165"/>
      <c r="H4" s="187"/>
      <c r="I4" s="187"/>
      <c r="J4" s="190"/>
    </row>
    <row r="5" spans="2:12" ht="21" customHeight="1">
      <c r="B5" s="334" t="s">
        <v>1</v>
      </c>
      <c r="C5" s="334"/>
      <c r="D5" s="334"/>
      <c r="E5" s="334"/>
    </row>
    <row r="6" spans="2:12" ht="14.25">
      <c r="B6" s="335" t="s">
        <v>152</v>
      </c>
      <c r="C6" s="335"/>
      <c r="D6" s="335"/>
      <c r="E6" s="335"/>
    </row>
    <row r="7" spans="2:12" ht="14.25">
      <c r="B7" s="163"/>
      <c r="C7" s="163"/>
      <c r="D7" s="163"/>
      <c r="E7" s="163"/>
    </row>
    <row r="8" spans="2:12" ht="13.5">
      <c r="B8" s="337" t="s">
        <v>18</v>
      </c>
      <c r="C8" s="339"/>
      <c r="D8" s="339"/>
      <c r="E8" s="339"/>
    </row>
    <row r="9" spans="2:12" ht="16.5" thickBot="1">
      <c r="B9" s="336" t="s">
        <v>209</v>
      </c>
      <c r="C9" s="336"/>
      <c r="D9" s="336"/>
      <c r="E9" s="336"/>
    </row>
    <row r="10" spans="2:12" ht="13.5" thickBot="1">
      <c r="B10" s="164"/>
      <c r="C10" s="87" t="s">
        <v>2</v>
      </c>
      <c r="D10" s="75" t="s">
        <v>246</v>
      </c>
      <c r="E10" s="30" t="s">
        <v>262</v>
      </c>
    </row>
    <row r="11" spans="2:12">
      <c r="B11" s="110" t="s">
        <v>3</v>
      </c>
      <c r="C11" s="151" t="s">
        <v>215</v>
      </c>
      <c r="D11" s="74">
        <v>892872.42</v>
      </c>
      <c r="E11" s="9">
        <f>E12</f>
        <v>958424.03</v>
      </c>
    </row>
    <row r="12" spans="2:12">
      <c r="B12" s="129" t="s">
        <v>4</v>
      </c>
      <c r="C12" s="6" t="s">
        <v>5</v>
      </c>
      <c r="D12" s="89">
        <v>892872.42</v>
      </c>
      <c r="E12" s="100">
        <v>958424.03</v>
      </c>
    </row>
    <row r="13" spans="2:12">
      <c r="B13" s="129" t="s">
        <v>6</v>
      </c>
      <c r="C13" s="72" t="s">
        <v>7</v>
      </c>
      <c r="D13" s="89"/>
      <c r="E13" s="100"/>
    </row>
    <row r="14" spans="2:12">
      <c r="B14" s="129" t="s">
        <v>8</v>
      </c>
      <c r="C14" s="72" t="s">
        <v>10</v>
      </c>
      <c r="D14" s="89"/>
      <c r="E14" s="100"/>
      <c r="G14" s="71"/>
    </row>
    <row r="15" spans="2:12">
      <c r="B15" s="129" t="s">
        <v>212</v>
      </c>
      <c r="C15" s="72" t="s">
        <v>11</v>
      </c>
      <c r="D15" s="89"/>
      <c r="E15" s="100"/>
    </row>
    <row r="16" spans="2:12">
      <c r="B16" s="130" t="s">
        <v>213</v>
      </c>
      <c r="C16" s="111" t="s">
        <v>12</v>
      </c>
      <c r="D16" s="90"/>
      <c r="E16" s="101"/>
    </row>
    <row r="17" spans="2:10">
      <c r="B17" s="10" t="s">
        <v>13</v>
      </c>
      <c r="C17" s="12" t="s">
        <v>65</v>
      </c>
      <c r="D17" s="152"/>
      <c r="E17" s="113"/>
    </row>
    <row r="18" spans="2:10">
      <c r="B18" s="129" t="s">
        <v>4</v>
      </c>
      <c r="C18" s="6" t="s">
        <v>11</v>
      </c>
      <c r="D18" s="89"/>
      <c r="E18" s="101"/>
    </row>
    <row r="19" spans="2:10" ht="13.5" customHeight="1">
      <c r="B19" s="129" t="s">
        <v>6</v>
      </c>
      <c r="C19" s="72" t="s">
        <v>214</v>
      </c>
      <c r="D19" s="89"/>
      <c r="E19" s="100"/>
    </row>
    <row r="20" spans="2:10" ht="13.5" thickBot="1">
      <c r="B20" s="131" t="s">
        <v>8</v>
      </c>
      <c r="C20" s="73" t="s">
        <v>14</v>
      </c>
      <c r="D20" s="91"/>
      <c r="E20" s="102"/>
    </row>
    <row r="21" spans="2:10" ht="13.5" thickBot="1">
      <c r="B21" s="343" t="s">
        <v>216</v>
      </c>
      <c r="C21" s="344"/>
      <c r="D21" s="92">
        <f>D11</f>
        <v>892872.42</v>
      </c>
      <c r="E21" s="173">
        <f>E11</f>
        <v>958424.03</v>
      </c>
      <c r="F21" s="88"/>
      <c r="G21" s="88"/>
      <c r="H21" s="197"/>
      <c r="J21" s="71"/>
    </row>
    <row r="22" spans="2:10">
      <c r="B22" s="3"/>
      <c r="C22" s="7"/>
      <c r="D22" s="8"/>
      <c r="E22" s="8"/>
      <c r="G22" s="78"/>
    </row>
    <row r="23" spans="2:10" ht="13.5">
      <c r="B23" s="337" t="s">
        <v>210</v>
      </c>
      <c r="C23" s="345"/>
      <c r="D23" s="345"/>
      <c r="E23" s="345"/>
      <c r="G23" s="78"/>
    </row>
    <row r="24" spans="2:10" ht="15.75" customHeight="1" thickBot="1">
      <c r="B24" s="336" t="s">
        <v>211</v>
      </c>
      <c r="C24" s="346"/>
      <c r="D24" s="346"/>
      <c r="E24" s="346"/>
    </row>
    <row r="25" spans="2:10" ht="13.5" thickBot="1">
      <c r="B25" s="164"/>
      <c r="C25" s="5" t="s">
        <v>2</v>
      </c>
      <c r="D25" s="75" t="s">
        <v>264</v>
      </c>
      <c r="E25" s="30" t="s">
        <v>262</v>
      </c>
    </row>
    <row r="26" spans="2:10">
      <c r="B26" s="116" t="s">
        <v>15</v>
      </c>
      <c r="C26" s="117" t="s">
        <v>16</v>
      </c>
      <c r="D26" s="263">
        <v>726583.1</v>
      </c>
      <c r="E26" s="118">
        <f>D21</f>
        <v>892872.42</v>
      </c>
      <c r="G26" s="83"/>
    </row>
    <row r="27" spans="2:10">
      <c r="B27" s="10" t="s">
        <v>17</v>
      </c>
      <c r="C27" s="11" t="s">
        <v>217</v>
      </c>
      <c r="D27" s="264">
        <v>50960.42</v>
      </c>
      <c r="E27" s="172">
        <f>E28-E32</f>
        <v>20087.599999999999</v>
      </c>
      <c r="F27" s="78"/>
      <c r="G27" s="83"/>
      <c r="H27" s="78"/>
      <c r="I27" s="78"/>
      <c r="J27" s="83"/>
    </row>
    <row r="28" spans="2:10">
      <c r="B28" s="10" t="s">
        <v>18</v>
      </c>
      <c r="C28" s="11" t="s">
        <v>19</v>
      </c>
      <c r="D28" s="264">
        <v>57049.53</v>
      </c>
      <c r="E28" s="80">
        <f>SUM(E29:E31)</f>
        <v>27544.68</v>
      </c>
      <c r="F28" s="78"/>
      <c r="G28" s="78"/>
      <c r="H28" s="78"/>
      <c r="I28" s="78"/>
      <c r="J28" s="83"/>
    </row>
    <row r="29" spans="2:10">
      <c r="B29" s="127" t="s">
        <v>4</v>
      </c>
      <c r="C29" s="6" t="s">
        <v>20</v>
      </c>
      <c r="D29" s="265"/>
      <c r="E29" s="103"/>
      <c r="F29" s="78"/>
      <c r="G29" s="78"/>
      <c r="H29" s="78"/>
      <c r="I29" s="78"/>
      <c r="J29" s="83"/>
    </row>
    <row r="30" spans="2:10">
      <c r="B30" s="127" t="s">
        <v>6</v>
      </c>
      <c r="C30" s="6" t="s">
        <v>21</v>
      </c>
      <c r="D30" s="265"/>
      <c r="E30" s="103"/>
      <c r="F30" s="78"/>
      <c r="G30" s="78"/>
      <c r="H30" s="78"/>
      <c r="I30" s="78"/>
      <c r="J30" s="83"/>
    </row>
    <row r="31" spans="2:10">
      <c r="B31" s="127" t="s">
        <v>8</v>
      </c>
      <c r="C31" s="6" t="s">
        <v>22</v>
      </c>
      <c r="D31" s="265">
        <v>57049.53</v>
      </c>
      <c r="E31" s="103">
        <v>27544.68</v>
      </c>
      <c r="F31" s="78"/>
      <c r="G31" s="78"/>
      <c r="H31" s="78"/>
      <c r="I31" s="78"/>
      <c r="J31" s="83"/>
    </row>
    <row r="32" spans="2:10">
      <c r="B32" s="112" t="s">
        <v>23</v>
      </c>
      <c r="C32" s="12" t="s">
        <v>24</v>
      </c>
      <c r="D32" s="264">
        <v>6089.11</v>
      </c>
      <c r="E32" s="80">
        <f>SUM(E33:E39)</f>
        <v>7457.08</v>
      </c>
      <c r="F32" s="78"/>
      <c r="G32" s="83"/>
      <c r="H32" s="78"/>
      <c r="I32" s="78"/>
      <c r="J32" s="83"/>
    </row>
    <row r="33" spans="2:10">
      <c r="B33" s="127" t="s">
        <v>4</v>
      </c>
      <c r="C33" s="6" t="s">
        <v>25</v>
      </c>
      <c r="D33" s="265"/>
      <c r="E33" s="103"/>
      <c r="F33" s="78"/>
      <c r="G33" s="78"/>
      <c r="H33" s="78"/>
      <c r="I33" s="78"/>
      <c r="J33" s="83"/>
    </row>
    <row r="34" spans="2:10">
      <c r="B34" s="127" t="s">
        <v>6</v>
      </c>
      <c r="C34" s="6" t="s">
        <v>26</v>
      </c>
      <c r="D34" s="265"/>
      <c r="E34" s="103"/>
      <c r="F34" s="78"/>
      <c r="G34" s="78"/>
      <c r="H34" s="78"/>
      <c r="I34" s="78"/>
      <c r="J34" s="83"/>
    </row>
    <row r="35" spans="2:10">
      <c r="B35" s="127" t="s">
        <v>8</v>
      </c>
      <c r="C35" s="6" t="s">
        <v>27</v>
      </c>
      <c r="D35" s="265"/>
      <c r="E35" s="103">
        <v>14.07</v>
      </c>
      <c r="F35" s="78"/>
      <c r="G35" s="78"/>
      <c r="H35" s="78"/>
      <c r="I35" s="78"/>
      <c r="J35" s="83"/>
    </row>
    <row r="36" spans="2:10">
      <c r="B36" s="127" t="s">
        <v>9</v>
      </c>
      <c r="C36" s="6" t="s">
        <v>28</v>
      </c>
      <c r="D36" s="265"/>
      <c r="E36" s="103"/>
      <c r="F36" s="78"/>
      <c r="G36" s="78"/>
      <c r="H36" s="78"/>
      <c r="I36" s="78"/>
      <c r="J36" s="83"/>
    </row>
    <row r="37" spans="2:10" ht="25.5">
      <c r="B37" s="127" t="s">
        <v>29</v>
      </c>
      <c r="C37" s="6" t="s">
        <v>30</v>
      </c>
      <c r="D37" s="265">
        <v>6089.11</v>
      </c>
      <c r="E37" s="103">
        <v>7443.01</v>
      </c>
      <c r="F37" s="78"/>
      <c r="G37" s="78"/>
      <c r="H37" s="78"/>
      <c r="I37" s="78"/>
      <c r="J37" s="83"/>
    </row>
    <row r="38" spans="2:10">
      <c r="B38" s="127" t="s">
        <v>31</v>
      </c>
      <c r="C38" s="6" t="s">
        <v>32</v>
      </c>
      <c r="D38" s="265"/>
      <c r="E38" s="103"/>
      <c r="F38" s="78"/>
      <c r="G38" s="78"/>
      <c r="H38" s="78"/>
      <c r="I38" s="78"/>
      <c r="J38" s="83"/>
    </row>
    <row r="39" spans="2:10">
      <c r="B39" s="128" t="s">
        <v>33</v>
      </c>
      <c r="C39" s="13" t="s">
        <v>34</v>
      </c>
      <c r="D39" s="266"/>
      <c r="E39" s="174">
        <v>0</v>
      </c>
      <c r="F39" s="78"/>
      <c r="G39" s="78"/>
      <c r="H39" s="78"/>
      <c r="I39" s="78"/>
      <c r="J39" s="83"/>
    </row>
    <row r="40" spans="2:10" ht="13.5" thickBot="1">
      <c r="B40" s="119" t="s">
        <v>35</v>
      </c>
      <c r="C40" s="120" t="s">
        <v>36</v>
      </c>
      <c r="D40" s="267">
        <v>64963.96</v>
      </c>
      <c r="E40" s="121">
        <v>45464.01</v>
      </c>
      <c r="G40" s="83"/>
    </row>
    <row r="41" spans="2:10" ht="13.5" thickBot="1">
      <c r="B41" s="122" t="s">
        <v>37</v>
      </c>
      <c r="C41" s="123" t="s">
        <v>38</v>
      </c>
      <c r="D41" s="268">
        <v>842507.48</v>
      </c>
      <c r="E41" s="173">
        <f>E26+E27+E40</f>
        <v>958424.03</v>
      </c>
      <c r="F41" s="88"/>
      <c r="G41" s="83"/>
    </row>
    <row r="42" spans="2:10">
      <c r="B42" s="114"/>
      <c r="C42" s="114"/>
      <c r="D42" s="115"/>
      <c r="E42" s="115"/>
      <c r="F42" s="88"/>
      <c r="G42" s="71"/>
    </row>
    <row r="43" spans="2:10" ht="13.5">
      <c r="B43" s="338" t="s">
        <v>60</v>
      </c>
      <c r="C43" s="339"/>
      <c r="D43" s="339"/>
      <c r="E43" s="339"/>
      <c r="G43" s="78"/>
    </row>
    <row r="44" spans="2:10" ht="18" customHeight="1" thickBot="1">
      <c r="B44" s="336" t="s">
        <v>244</v>
      </c>
      <c r="C44" s="340"/>
      <c r="D44" s="340"/>
      <c r="E44" s="340"/>
      <c r="G44" s="78"/>
    </row>
    <row r="45" spans="2:10" ht="13.5" thickBot="1">
      <c r="B45" s="164"/>
      <c r="C45" s="31" t="s">
        <v>39</v>
      </c>
      <c r="D45" s="75" t="s">
        <v>264</v>
      </c>
      <c r="E45" s="30" t="s">
        <v>262</v>
      </c>
      <c r="G45" s="78"/>
    </row>
    <row r="46" spans="2:10">
      <c r="B46" s="14" t="s">
        <v>18</v>
      </c>
      <c r="C46" s="32" t="s">
        <v>218</v>
      </c>
      <c r="D46" s="124"/>
      <c r="E46" s="29"/>
      <c r="G46" s="78"/>
    </row>
    <row r="47" spans="2:10">
      <c r="B47" s="125" t="s">
        <v>4</v>
      </c>
      <c r="C47" s="16" t="s">
        <v>40</v>
      </c>
      <c r="D47" s="269">
        <v>6892.27</v>
      </c>
      <c r="E47" s="82">
        <v>7877.92</v>
      </c>
      <c r="G47" s="78"/>
    </row>
    <row r="48" spans="2:10">
      <c r="B48" s="146" t="s">
        <v>6</v>
      </c>
      <c r="C48" s="23" t="s">
        <v>41</v>
      </c>
      <c r="D48" s="270">
        <v>7333.76</v>
      </c>
      <c r="E48" s="175">
        <v>8051.71</v>
      </c>
      <c r="G48" s="78"/>
    </row>
    <row r="49" spans="2:7">
      <c r="B49" s="143" t="s">
        <v>23</v>
      </c>
      <c r="C49" s="147" t="s">
        <v>219</v>
      </c>
      <c r="D49" s="271"/>
      <c r="E49" s="148"/>
    </row>
    <row r="50" spans="2:7">
      <c r="B50" s="125" t="s">
        <v>4</v>
      </c>
      <c r="C50" s="16" t="s">
        <v>40</v>
      </c>
      <c r="D50" s="269">
        <v>105.42</v>
      </c>
      <c r="E50" s="84">
        <v>113.3386</v>
      </c>
      <c r="G50" s="226"/>
    </row>
    <row r="51" spans="2:7">
      <c r="B51" s="125" t="s">
        <v>6</v>
      </c>
      <c r="C51" s="16" t="s">
        <v>220</v>
      </c>
      <c r="D51" s="272">
        <v>104.91</v>
      </c>
      <c r="E51" s="84">
        <v>113.2443</v>
      </c>
      <c r="G51" s="226"/>
    </row>
    <row r="52" spans="2:7">
      <c r="B52" s="125" t="s">
        <v>8</v>
      </c>
      <c r="C52" s="16" t="s">
        <v>221</v>
      </c>
      <c r="D52" s="272">
        <v>115.7325</v>
      </c>
      <c r="E52" s="84">
        <v>120.13679999999999</v>
      </c>
    </row>
    <row r="53" spans="2:7" ht="13.5" customHeight="1" thickBot="1">
      <c r="B53" s="126" t="s">
        <v>9</v>
      </c>
      <c r="C53" s="18" t="s">
        <v>41</v>
      </c>
      <c r="D53" s="273">
        <v>114.8807</v>
      </c>
      <c r="E53" s="176">
        <v>119.03360000000001</v>
      </c>
    </row>
    <row r="54" spans="2:7">
      <c r="B54" s="132"/>
      <c r="C54" s="133"/>
      <c r="D54" s="134"/>
      <c r="E54" s="134"/>
    </row>
    <row r="55" spans="2:7" ht="13.5">
      <c r="B55" s="338" t="s">
        <v>62</v>
      </c>
      <c r="C55" s="339"/>
      <c r="D55" s="339"/>
      <c r="E55" s="339"/>
    </row>
    <row r="56" spans="2:7" ht="16.5" customHeight="1" thickBot="1">
      <c r="B56" s="336" t="s">
        <v>222</v>
      </c>
      <c r="C56" s="340"/>
      <c r="D56" s="340"/>
      <c r="E56" s="340"/>
    </row>
    <row r="57" spans="2:7" ht="23.25" thickBot="1">
      <c r="B57" s="331" t="s">
        <v>42</v>
      </c>
      <c r="C57" s="332"/>
      <c r="D57" s="19" t="s">
        <v>245</v>
      </c>
      <c r="E57" s="20" t="s">
        <v>223</v>
      </c>
    </row>
    <row r="58" spans="2:7">
      <c r="B58" s="21" t="s">
        <v>18</v>
      </c>
      <c r="C58" s="149" t="s">
        <v>43</v>
      </c>
      <c r="D58" s="150">
        <f>D64</f>
        <v>958424.03</v>
      </c>
      <c r="E58" s="33">
        <f>D58/E21</f>
        <v>1</v>
      </c>
    </row>
    <row r="59" spans="2:7" ht="25.5">
      <c r="B59" s="146" t="s">
        <v>4</v>
      </c>
      <c r="C59" s="23" t="s">
        <v>44</v>
      </c>
      <c r="D59" s="95">
        <v>0</v>
      </c>
      <c r="E59" s="96">
        <v>0</v>
      </c>
    </row>
    <row r="60" spans="2:7" ht="25.5">
      <c r="B60" s="125" t="s">
        <v>6</v>
      </c>
      <c r="C60" s="16" t="s">
        <v>45</v>
      </c>
      <c r="D60" s="93">
        <v>0</v>
      </c>
      <c r="E60" s="94">
        <v>0</v>
      </c>
    </row>
    <row r="61" spans="2:7">
      <c r="B61" s="125" t="s">
        <v>8</v>
      </c>
      <c r="C61" s="16" t="s">
        <v>46</v>
      </c>
      <c r="D61" s="93">
        <v>0</v>
      </c>
      <c r="E61" s="94">
        <v>0</v>
      </c>
    </row>
    <row r="62" spans="2:7">
      <c r="B62" s="125" t="s">
        <v>9</v>
      </c>
      <c r="C62" s="16" t="s">
        <v>47</v>
      </c>
      <c r="D62" s="93">
        <v>0</v>
      </c>
      <c r="E62" s="94">
        <v>0</v>
      </c>
    </row>
    <row r="63" spans="2:7">
      <c r="B63" s="125" t="s">
        <v>29</v>
      </c>
      <c r="C63" s="16" t="s">
        <v>48</v>
      </c>
      <c r="D63" s="93">
        <v>0</v>
      </c>
      <c r="E63" s="94">
        <v>0</v>
      </c>
    </row>
    <row r="64" spans="2:7">
      <c r="B64" s="146" t="s">
        <v>31</v>
      </c>
      <c r="C64" s="23" t="s">
        <v>49</v>
      </c>
      <c r="D64" s="95">
        <f>E21</f>
        <v>958424.03</v>
      </c>
      <c r="E64" s="96">
        <f>E58</f>
        <v>1</v>
      </c>
    </row>
    <row r="65" spans="2:5">
      <c r="B65" s="146" t="s">
        <v>33</v>
      </c>
      <c r="C65" s="23" t="s">
        <v>224</v>
      </c>
      <c r="D65" s="95">
        <v>0</v>
      </c>
      <c r="E65" s="96">
        <v>0</v>
      </c>
    </row>
    <row r="66" spans="2:5">
      <c r="B66" s="146" t="s">
        <v>50</v>
      </c>
      <c r="C66" s="23" t="s">
        <v>51</v>
      </c>
      <c r="D66" s="95">
        <v>0</v>
      </c>
      <c r="E66" s="96">
        <v>0</v>
      </c>
    </row>
    <row r="67" spans="2:5">
      <c r="B67" s="125" t="s">
        <v>52</v>
      </c>
      <c r="C67" s="16" t="s">
        <v>53</v>
      </c>
      <c r="D67" s="93">
        <v>0</v>
      </c>
      <c r="E67" s="94">
        <v>0</v>
      </c>
    </row>
    <row r="68" spans="2:5">
      <c r="B68" s="125" t="s">
        <v>54</v>
      </c>
      <c r="C68" s="16" t="s">
        <v>55</v>
      </c>
      <c r="D68" s="93">
        <v>0</v>
      </c>
      <c r="E68" s="94">
        <v>0</v>
      </c>
    </row>
    <row r="69" spans="2:5">
      <c r="B69" s="125" t="s">
        <v>56</v>
      </c>
      <c r="C69" s="16" t="s">
        <v>57</v>
      </c>
      <c r="D69" s="93">
        <v>0</v>
      </c>
      <c r="E69" s="94">
        <v>0</v>
      </c>
    </row>
    <row r="70" spans="2:5">
      <c r="B70" s="153" t="s">
        <v>58</v>
      </c>
      <c r="C70" s="136" t="s">
        <v>59</v>
      </c>
      <c r="D70" s="137">
        <v>0</v>
      </c>
      <c r="E70" s="138">
        <v>0</v>
      </c>
    </row>
    <row r="71" spans="2:5">
      <c r="B71" s="154" t="s">
        <v>23</v>
      </c>
      <c r="C71" s="144" t="s">
        <v>61</v>
      </c>
      <c r="D71" s="145">
        <v>0</v>
      </c>
      <c r="E71" s="70">
        <v>0</v>
      </c>
    </row>
    <row r="72" spans="2:5">
      <c r="B72" s="155" t="s">
        <v>60</v>
      </c>
      <c r="C72" s="140" t="s">
        <v>63</v>
      </c>
      <c r="D72" s="141">
        <f>E14</f>
        <v>0</v>
      </c>
      <c r="E72" s="142">
        <v>0</v>
      </c>
    </row>
    <row r="73" spans="2:5">
      <c r="B73" s="156" t="s">
        <v>62</v>
      </c>
      <c r="C73" s="25" t="s">
        <v>65</v>
      </c>
      <c r="D73" s="26">
        <v>0</v>
      </c>
      <c r="E73" s="27">
        <v>0</v>
      </c>
    </row>
    <row r="74" spans="2:5">
      <c r="B74" s="154" t="s">
        <v>64</v>
      </c>
      <c r="C74" s="144" t="s">
        <v>66</v>
      </c>
      <c r="D74" s="145">
        <f>D58</f>
        <v>958424.03</v>
      </c>
      <c r="E74" s="70">
        <f>E58+E72-E73</f>
        <v>1</v>
      </c>
    </row>
    <row r="75" spans="2:5">
      <c r="B75" s="125" t="s">
        <v>4</v>
      </c>
      <c r="C75" s="16" t="s">
        <v>67</v>
      </c>
      <c r="D75" s="93">
        <v>0</v>
      </c>
      <c r="E75" s="94">
        <v>0</v>
      </c>
    </row>
    <row r="76" spans="2:5">
      <c r="B76" s="125" t="s">
        <v>6</v>
      </c>
      <c r="C76" s="16" t="s">
        <v>225</v>
      </c>
      <c r="D76" s="93">
        <f>D74</f>
        <v>958424.03</v>
      </c>
      <c r="E76" s="94">
        <f>E74</f>
        <v>1</v>
      </c>
    </row>
    <row r="77" spans="2:5" ht="13.5" thickBot="1">
      <c r="B77" s="126" t="s">
        <v>8</v>
      </c>
      <c r="C77" s="18" t="s">
        <v>226</v>
      </c>
      <c r="D77" s="97">
        <v>0</v>
      </c>
      <c r="E77" s="98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ageMargins left="0.7" right="0.7" top="0.75" bottom="0.75" header="0.3" footer="0.3"/>
  <pageSetup paperSize="9" orientation="portrait" r:id="rId1"/>
</worksheet>
</file>

<file path=xl/worksheets/sheet145.xml><?xml version="1.0" encoding="utf-8"?>
<worksheet xmlns="http://schemas.openxmlformats.org/spreadsheetml/2006/main" xmlns:r="http://schemas.openxmlformats.org/officeDocument/2006/relationships">
  <sheetPr codeName="Arkusz145"/>
  <dimension ref="A1:L81"/>
  <sheetViews>
    <sheetView zoomScale="80" zoomScaleNormal="80" workbookViewId="0">
      <selection activeCell="K2" sqref="K2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99" customWidth="1"/>
    <col min="6" max="6" width="7.42578125" customWidth="1"/>
    <col min="7" max="7" width="17.28515625" customWidth="1"/>
    <col min="8" max="8" width="19" customWidth="1"/>
    <col min="9" max="9" width="13.28515625" customWidth="1"/>
    <col min="10" max="10" width="13.5703125" customWidth="1"/>
  </cols>
  <sheetData>
    <row r="1" spans="2:12">
      <c r="B1" s="1"/>
      <c r="C1" s="1"/>
      <c r="D1" s="2"/>
      <c r="E1" s="2"/>
    </row>
    <row r="2" spans="2:12" ht="15.75">
      <c r="B2" s="333" t="s">
        <v>0</v>
      </c>
      <c r="C2" s="333"/>
      <c r="D2" s="333"/>
      <c r="E2" s="333"/>
      <c r="H2" s="188"/>
      <c r="I2" s="188"/>
      <c r="J2" s="190"/>
      <c r="L2" s="78"/>
    </row>
    <row r="3" spans="2:12" ht="15.75">
      <c r="B3" s="333" t="s">
        <v>263</v>
      </c>
      <c r="C3" s="333"/>
      <c r="D3" s="333"/>
      <c r="E3" s="333"/>
      <c r="H3" s="188"/>
      <c r="I3" s="188"/>
      <c r="J3" s="190"/>
    </row>
    <row r="4" spans="2:12" ht="15">
      <c r="B4" s="165"/>
      <c r="C4" s="165"/>
      <c r="D4" s="165"/>
      <c r="E4" s="165"/>
      <c r="H4" s="187"/>
      <c r="I4" s="187"/>
      <c r="J4" s="190"/>
    </row>
    <row r="5" spans="2:12" ht="21" customHeight="1">
      <c r="B5" s="334" t="s">
        <v>1</v>
      </c>
      <c r="C5" s="334"/>
      <c r="D5" s="334"/>
      <c r="E5" s="334"/>
    </row>
    <row r="6" spans="2:12" ht="14.25">
      <c r="B6" s="335" t="s">
        <v>147</v>
      </c>
      <c r="C6" s="335"/>
      <c r="D6" s="335"/>
      <c r="E6" s="335"/>
    </row>
    <row r="7" spans="2:12" ht="14.25">
      <c r="B7" s="163"/>
      <c r="C7" s="163"/>
      <c r="D7" s="163"/>
      <c r="E7" s="163"/>
    </row>
    <row r="8" spans="2:12" ht="13.5">
      <c r="B8" s="337" t="s">
        <v>18</v>
      </c>
      <c r="C8" s="339"/>
      <c r="D8" s="339"/>
      <c r="E8" s="339"/>
    </row>
    <row r="9" spans="2:12" ht="16.5" thickBot="1">
      <c r="B9" s="336" t="s">
        <v>209</v>
      </c>
      <c r="C9" s="336"/>
      <c r="D9" s="336"/>
      <c r="E9" s="336"/>
    </row>
    <row r="10" spans="2:12" ht="13.5" thickBot="1">
      <c r="B10" s="164"/>
      <c r="C10" s="87" t="s">
        <v>2</v>
      </c>
      <c r="D10" s="75" t="s">
        <v>246</v>
      </c>
      <c r="E10" s="30" t="s">
        <v>262</v>
      </c>
    </row>
    <row r="11" spans="2:12">
      <c r="B11" s="110" t="s">
        <v>3</v>
      </c>
      <c r="C11" s="151" t="s">
        <v>215</v>
      </c>
      <c r="D11" s="74">
        <v>2625616.23</v>
      </c>
      <c r="E11" s="9">
        <f>E12</f>
        <v>2466449.3199999998</v>
      </c>
    </row>
    <row r="12" spans="2:12">
      <c r="B12" s="129" t="s">
        <v>4</v>
      </c>
      <c r="C12" s="6" t="s">
        <v>5</v>
      </c>
      <c r="D12" s="89">
        <v>2625616.23</v>
      </c>
      <c r="E12" s="100">
        <v>2466449.3199999998</v>
      </c>
    </row>
    <row r="13" spans="2:12">
      <c r="B13" s="129" t="s">
        <v>6</v>
      </c>
      <c r="C13" s="72" t="s">
        <v>7</v>
      </c>
      <c r="D13" s="89"/>
      <c r="E13" s="100"/>
    </row>
    <row r="14" spans="2:12">
      <c r="B14" s="129" t="s">
        <v>8</v>
      </c>
      <c r="C14" s="72" t="s">
        <v>10</v>
      </c>
      <c r="D14" s="89"/>
      <c r="E14" s="100"/>
      <c r="G14" s="71"/>
    </row>
    <row r="15" spans="2:12">
      <c r="B15" s="129" t="s">
        <v>212</v>
      </c>
      <c r="C15" s="72" t="s">
        <v>11</v>
      </c>
      <c r="D15" s="89"/>
      <c r="E15" s="100"/>
    </row>
    <row r="16" spans="2:12">
      <c r="B16" s="130" t="s">
        <v>213</v>
      </c>
      <c r="C16" s="111" t="s">
        <v>12</v>
      </c>
      <c r="D16" s="90"/>
      <c r="E16" s="101"/>
    </row>
    <row r="17" spans="2:10">
      <c r="B17" s="10" t="s">
        <v>13</v>
      </c>
      <c r="C17" s="12" t="s">
        <v>65</v>
      </c>
      <c r="D17" s="152"/>
      <c r="E17" s="113"/>
    </row>
    <row r="18" spans="2:10">
      <c r="B18" s="129" t="s">
        <v>4</v>
      </c>
      <c r="C18" s="6" t="s">
        <v>11</v>
      </c>
      <c r="D18" s="89"/>
      <c r="E18" s="101"/>
    </row>
    <row r="19" spans="2:10" ht="13.5" customHeight="1">
      <c r="B19" s="129" t="s">
        <v>6</v>
      </c>
      <c r="C19" s="72" t="s">
        <v>214</v>
      </c>
      <c r="D19" s="89"/>
      <c r="E19" s="100"/>
    </row>
    <row r="20" spans="2:10" ht="13.5" thickBot="1">
      <c r="B20" s="131" t="s">
        <v>8</v>
      </c>
      <c r="C20" s="73" t="s">
        <v>14</v>
      </c>
      <c r="D20" s="91"/>
      <c r="E20" s="102"/>
    </row>
    <row r="21" spans="2:10" ht="13.5" thickBot="1">
      <c r="B21" s="343" t="s">
        <v>216</v>
      </c>
      <c r="C21" s="344"/>
      <c r="D21" s="92">
        <f>D11</f>
        <v>2625616.23</v>
      </c>
      <c r="E21" s="173">
        <f>E11</f>
        <v>2466449.3199999998</v>
      </c>
      <c r="F21" s="88"/>
      <c r="G21" s="88"/>
      <c r="H21" s="197"/>
      <c r="J21" s="71"/>
    </row>
    <row r="22" spans="2:10">
      <c r="B22" s="3"/>
      <c r="C22" s="7"/>
      <c r="D22" s="8"/>
      <c r="E22" s="8"/>
      <c r="G22" s="78"/>
    </row>
    <row r="23" spans="2:10" ht="13.5">
      <c r="B23" s="337" t="s">
        <v>210</v>
      </c>
      <c r="C23" s="345"/>
      <c r="D23" s="345"/>
      <c r="E23" s="345"/>
      <c r="G23" s="78"/>
    </row>
    <row r="24" spans="2:10" ht="15.75" customHeight="1" thickBot="1">
      <c r="B24" s="336" t="s">
        <v>211</v>
      </c>
      <c r="C24" s="346"/>
      <c r="D24" s="346"/>
      <c r="E24" s="346"/>
    </row>
    <row r="25" spans="2:10" ht="13.5" thickBot="1">
      <c r="B25" s="164"/>
      <c r="C25" s="5" t="s">
        <v>2</v>
      </c>
      <c r="D25" s="75" t="s">
        <v>264</v>
      </c>
      <c r="E25" s="30" t="s">
        <v>262</v>
      </c>
    </row>
    <row r="26" spans="2:10">
      <c r="B26" s="116" t="s">
        <v>15</v>
      </c>
      <c r="C26" s="117" t="s">
        <v>16</v>
      </c>
      <c r="D26" s="263">
        <v>5099462.5599999996</v>
      </c>
      <c r="E26" s="118">
        <f>D21</f>
        <v>2625616.23</v>
      </c>
      <c r="G26" s="83"/>
    </row>
    <row r="27" spans="2:10">
      <c r="B27" s="10" t="s">
        <v>17</v>
      </c>
      <c r="C27" s="11" t="s">
        <v>217</v>
      </c>
      <c r="D27" s="264">
        <v>-1268189.98</v>
      </c>
      <c r="E27" s="172">
        <f>E28-E32</f>
        <v>-429958.83999999997</v>
      </c>
      <c r="F27" s="78"/>
      <c r="G27" s="83"/>
      <c r="H27" s="78"/>
      <c r="I27" s="78"/>
      <c r="J27" s="83"/>
    </row>
    <row r="28" spans="2:10">
      <c r="B28" s="10" t="s">
        <v>18</v>
      </c>
      <c r="C28" s="11" t="s">
        <v>19</v>
      </c>
      <c r="D28" s="264">
        <v>659674.04999999993</v>
      </c>
      <c r="E28" s="80">
        <f>SUM(E29:E31)</f>
        <v>176679.14</v>
      </c>
      <c r="F28" s="78"/>
      <c r="G28" s="78"/>
      <c r="H28" s="78"/>
      <c r="I28" s="78"/>
      <c r="J28" s="83"/>
    </row>
    <row r="29" spans="2:10">
      <c r="B29" s="127" t="s">
        <v>4</v>
      </c>
      <c r="C29" s="6" t="s">
        <v>20</v>
      </c>
      <c r="D29" s="265"/>
      <c r="E29" s="103"/>
      <c r="F29" s="78"/>
      <c r="G29" s="78"/>
      <c r="H29" s="78"/>
      <c r="I29" s="78"/>
      <c r="J29" s="83"/>
    </row>
    <row r="30" spans="2:10">
      <c r="B30" s="127" t="s">
        <v>6</v>
      </c>
      <c r="C30" s="6" t="s">
        <v>21</v>
      </c>
      <c r="D30" s="265"/>
      <c r="E30" s="103"/>
      <c r="F30" s="78"/>
      <c r="G30" s="78"/>
      <c r="H30" s="78"/>
      <c r="I30" s="78"/>
      <c r="J30" s="83"/>
    </row>
    <row r="31" spans="2:10">
      <c r="B31" s="127" t="s">
        <v>8</v>
      </c>
      <c r="C31" s="6" t="s">
        <v>22</v>
      </c>
      <c r="D31" s="265">
        <v>659674.04999999993</v>
      </c>
      <c r="E31" s="103">
        <v>176679.14</v>
      </c>
      <c r="F31" s="78"/>
      <c r="G31" s="78"/>
      <c r="H31" s="78"/>
      <c r="I31" s="78"/>
      <c r="J31" s="83"/>
    </row>
    <row r="32" spans="2:10">
      <c r="B32" s="112" t="s">
        <v>23</v>
      </c>
      <c r="C32" s="12" t="s">
        <v>24</v>
      </c>
      <c r="D32" s="264">
        <v>1927864.03</v>
      </c>
      <c r="E32" s="80">
        <f>SUM(E33:E39)</f>
        <v>606637.98</v>
      </c>
      <c r="F32" s="78"/>
      <c r="G32" s="83"/>
      <c r="H32" s="78"/>
      <c r="I32" s="78"/>
      <c r="J32" s="83"/>
    </row>
    <row r="33" spans="2:10">
      <c r="B33" s="127" t="s">
        <v>4</v>
      </c>
      <c r="C33" s="6" t="s">
        <v>25</v>
      </c>
      <c r="D33" s="265">
        <v>1661608.96</v>
      </c>
      <c r="E33" s="103">
        <v>390009.91</v>
      </c>
      <c r="F33" s="78"/>
      <c r="G33" s="78"/>
      <c r="H33" s="78"/>
      <c r="I33" s="78"/>
      <c r="J33" s="83"/>
    </row>
    <row r="34" spans="2:10">
      <c r="B34" s="127" t="s">
        <v>6</v>
      </c>
      <c r="C34" s="6" t="s">
        <v>26</v>
      </c>
      <c r="D34" s="265"/>
      <c r="E34" s="103"/>
      <c r="F34" s="78"/>
      <c r="G34" s="78"/>
      <c r="H34" s="78"/>
      <c r="I34" s="78"/>
      <c r="J34" s="83"/>
    </row>
    <row r="35" spans="2:10">
      <c r="B35" s="127" t="s">
        <v>8</v>
      </c>
      <c r="C35" s="6" t="s">
        <v>27</v>
      </c>
      <c r="D35" s="265">
        <v>4241.83</v>
      </c>
      <c r="E35" s="103">
        <v>1873.01</v>
      </c>
      <c r="F35" s="78"/>
      <c r="G35" s="78"/>
      <c r="H35" s="78"/>
      <c r="I35" s="78"/>
      <c r="J35" s="83"/>
    </row>
    <row r="36" spans="2:10">
      <c r="B36" s="127" t="s">
        <v>9</v>
      </c>
      <c r="C36" s="6" t="s">
        <v>28</v>
      </c>
      <c r="D36" s="265"/>
      <c r="E36" s="103"/>
      <c r="F36" s="78"/>
      <c r="G36" s="78"/>
      <c r="H36" s="78"/>
      <c r="I36" s="78"/>
      <c r="J36" s="83"/>
    </row>
    <row r="37" spans="2:10" ht="25.5">
      <c r="B37" s="127" t="s">
        <v>29</v>
      </c>
      <c r="C37" s="6" t="s">
        <v>30</v>
      </c>
      <c r="D37" s="265">
        <v>39219.24</v>
      </c>
      <c r="E37" s="103">
        <v>19111.55</v>
      </c>
      <c r="F37" s="78"/>
      <c r="G37" s="78"/>
      <c r="H37" s="78"/>
      <c r="I37" s="78"/>
      <c r="J37" s="83"/>
    </row>
    <row r="38" spans="2:10">
      <c r="B38" s="127" t="s">
        <v>31</v>
      </c>
      <c r="C38" s="6" t="s">
        <v>32</v>
      </c>
      <c r="D38" s="265"/>
      <c r="E38" s="103"/>
      <c r="F38" s="78"/>
      <c r="G38" s="78"/>
      <c r="H38" s="78"/>
      <c r="I38" s="78"/>
      <c r="J38" s="83"/>
    </row>
    <row r="39" spans="2:10">
      <c r="B39" s="128" t="s">
        <v>33</v>
      </c>
      <c r="C39" s="13" t="s">
        <v>34</v>
      </c>
      <c r="D39" s="266">
        <v>222794</v>
      </c>
      <c r="E39" s="174">
        <v>195643.51</v>
      </c>
      <c r="F39" s="78"/>
      <c r="G39" s="78"/>
      <c r="H39" s="78"/>
      <c r="I39" s="78"/>
      <c r="J39" s="83"/>
    </row>
    <row r="40" spans="2:10" ht="13.5" thickBot="1">
      <c r="B40" s="119" t="s">
        <v>35</v>
      </c>
      <c r="C40" s="120" t="s">
        <v>36</v>
      </c>
      <c r="D40" s="267">
        <v>-397912.82</v>
      </c>
      <c r="E40" s="121">
        <v>270791.93</v>
      </c>
      <c r="G40" s="83"/>
    </row>
    <row r="41" spans="2:10" ht="13.5" thickBot="1">
      <c r="B41" s="122" t="s">
        <v>37</v>
      </c>
      <c r="C41" s="123" t="s">
        <v>38</v>
      </c>
      <c r="D41" s="268">
        <v>3433359.76</v>
      </c>
      <c r="E41" s="173">
        <f>E26+E27+E40</f>
        <v>2466449.3200000003</v>
      </c>
      <c r="F41" s="88"/>
      <c r="G41" s="83"/>
    </row>
    <row r="42" spans="2:10">
      <c r="B42" s="114"/>
      <c r="C42" s="114"/>
      <c r="D42" s="115"/>
      <c r="E42" s="115"/>
      <c r="F42" s="88"/>
      <c r="G42" s="71"/>
    </row>
    <row r="43" spans="2:10" ht="13.5">
      <c r="B43" s="338" t="s">
        <v>60</v>
      </c>
      <c r="C43" s="339"/>
      <c r="D43" s="339"/>
      <c r="E43" s="339"/>
      <c r="G43" s="78"/>
    </row>
    <row r="44" spans="2:10" ht="18" customHeight="1" thickBot="1">
      <c r="B44" s="336" t="s">
        <v>244</v>
      </c>
      <c r="C44" s="340"/>
      <c r="D44" s="340"/>
      <c r="E44" s="340"/>
      <c r="G44" s="78"/>
    </row>
    <row r="45" spans="2:10" ht="13.5" thickBot="1">
      <c r="B45" s="164"/>
      <c r="C45" s="31" t="s">
        <v>39</v>
      </c>
      <c r="D45" s="75" t="s">
        <v>264</v>
      </c>
      <c r="E45" s="30" t="s">
        <v>262</v>
      </c>
      <c r="G45" s="78"/>
    </row>
    <row r="46" spans="2:10">
      <c r="B46" s="14" t="s">
        <v>18</v>
      </c>
      <c r="C46" s="32" t="s">
        <v>218</v>
      </c>
      <c r="D46" s="124"/>
      <c r="E46" s="29"/>
      <c r="G46" s="78"/>
    </row>
    <row r="47" spans="2:10">
      <c r="B47" s="125" t="s">
        <v>4</v>
      </c>
      <c r="C47" s="16" t="s">
        <v>40</v>
      </c>
      <c r="D47" s="269">
        <v>49989.83</v>
      </c>
      <c r="E47" s="82">
        <v>25200.15</v>
      </c>
      <c r="G47" s="78"/>
    </row>
    <row r="48" spans="2:10">
      <c r="B48" s="146" t="s">
        <v>6</v>
      </c>
      <c r="C48" s="23" t="s">
        <v>41</v>
      </c>
      <c r="D48" s="270">
        <v>36984.14</v>
      </c>
      <c r="E48" s="175">
        <v>21122.720000000001</v>
      </c>
      <c r="G48" s="78"/>
    </row>
    <row r="49" spans="2:7">
      <c r="B49" s="143" t="s">
        <v>23</v>
      </c>
      <c r="C49" s="147" t="s">
        <v>219</v>
      </c>
      <c r="D49" s="271"/>
      <c r="E49" s="148"/>
    </row>
    <row r="50" spans="2:7">
      <c r="B50" s="125" t="s">
        <v>4</v>
      </c>
      <c r="C50" s="16" t="s">
        <v>40</v>
      </c>
      <c r="D50" s="269">
        <v>102.01</v>
      </c>
      <c r="E50" s="84">
        <v>104.1905</v>
      </c>
      <c r="G50" s="226"/>
    </row>
    <row r="51" spans="2:7">
      <c r="B51" s="125" t="s">
        <v>6</v>
      </c>
      <c r="C51" s="16" t="s">
        <v>220</v>
      </c>
      <c r="D51" s="272">
        <v>86.66</v>
      </c>
      <c r="E51" s="84">
        <v>104.1905</v>
      </c>
      <c r="G51" s="226"/>
    </row>
    <row r="52" spans="2:7">
      <c r="B52" s="125" t="s">
        <v>8</v>
      </c>
      <c r="C52" s="16" t="s">
        <v>221</v>
      </c>
      <c r="D52" s="272">
        <v>102.01</v>
      </c>
      <c r="E52" s="84">
        <v>120.8045</v>
      </c>
    </row>
    <row r="53" spans="2:7" ht="12.75" customHeight="1" thickBot="1">
      <c r="B53" s="126" t="s">
        <v>9</v>
      </c>
      <c r="C53" s="18" t="s">
        <v>41</v>
      </c>
      <c r="D53" s="273">
        <v>92.833299999999994</v>
      </c>
      <c r="E53" s="176">
        <v>116.7676</v>
      </c>
    </row>
    <row r="54" spans="2:7">
      <c r="B54" s="132"/>
      <c r="C54" s="133"/>
      <c r="D54" s="134"/>
      <c r="E54" s="134"/>
    </row>
    <row r="55" spans="2:7" ht="13.5">
      <c r="B55" s="338" t="s">
        <v>62</v>
      </c>
      <c r="C55" s="339"/>
      <c r="D55" s="339"/>
      <c r="E55" s="339"/>
    </row>
    <row r="56" spans="2:7" ht="16.5" customHeight="1" thickBot="1">
      <c r="B56" s="336" t="s">
        <v>222</v>
      </c>
      <c r="C56" s="340"/>
      <c r="D56" s="340"/>
      <c r="E56" s="340"/>
    </row>
    <row r="57" spans="2:7" ht="23.25" thickBot="1">
      <c r="B57" s="331" t="s">
        <v>42</v>
      </c>
      <c r="C57" s="332"/>
      <c r="D57" s="19" t="s">
        <v>245</v>
      </c>
      <c r="E57" s="20" t="s">
        <v>223</v>
      </c>
    </row>
    <row r="58" spans="2:7">
      <c r="B58" s="21" t="s">
        <v>18</v>
      </c>
      <c r="C58" s="149" t="s">
        <v>43</v>
      </c>
      <c r="D58" s="150">
        <f>D64</f>
        <v>2466449.3199999998</v>
      </c>
      <c r="E58" s="33">
        <f>D58/E21</f>
        <v>1</v>
      </c>
    </row>
    <row r="59" spans="2:7" ht="25.5">
      <c r="B59" s="146" t="s">
        <v>4</v>
      </c>
      <c r="C59" s="23" t="s">
        <v>44</v>
      </c>
      <c r="D59" s="95">
        <v>0</v>
      </c>
      <c r="E59" s="96">
        <v>0</v>
      </c>
    </row>
    <row r="60" spans="2:7" ht="25.5">
      <c r="B60" s="125" t="s">
        <v>6</v>
      </c>
      <c r="C60" s="16" t="s">
        <v>45</v>
      </c>
      <c r="D60" s="93">
        <v>0</v>
      </c>
      <c r="E60" s="94">
        <v>0</v>
      </c>
    </row>
    <row r="61" spans="2:7">
      <c r="B61" s="125" t="s">
        <v>8</v>
      </c>
      <c r="C61" s="16" t="s">
        <v>46</v>
      </c>
      <c r="D61" s="93">
        <v>0</v>
      </c>
      <c r="E61" s="94">
        <v>0</v>
      </c>
    </row>
    <row r="62" spans="2:7">
      <c r="B62" s="125" t="s">
        <v>9</v>
      </c>
      <c r="C62" s="16" t="s">
        <v>47</v>
      </c>
      <c r="D62" s="93">
        <v>0</v>
      </c>
      <c r="E62" s="94">
        <v>0</v>
      </c>
    </row>
    <row r="63" spans="2:7">
      <c r="B63" s="125" t="s">
        <v>29</v>
      </c>
      <c r="C63" s="16" t="s">
        <v>48</v>
      </c>
      <c r="D63" s="93">
        <v>0</v>
      </c>
      <c r="E63" s="94">
        <v>0</v>
      </c>
    </row>
    <row r="64" spans="2:7">
      <c r="B64" s="146" t="s">
        <v>31</v>
      </c>
      <c r="C64" s="23" t="s">
        <v>49</v>
      </c>
      <c r="D64" s="95">
        <f>E21</f>
        <v>2466449.3199999998</v>
      </c>
      <c r="E64" s="96">
        <f>E58</f>
        <v>1</v>
      </c>
    </row>
    <row r="65" spans="2:5">
      <c r="B65" s="146" t="s">
        <v>33</v>
      </c>
      <c r="C65" s="23" t="s">
        <v>224</v>
      </c>
      <c r="D65" s="95">
        <v>0</v>
      </c>
      <c r="E65" s="96">
        <v>0</v>
      </c>
    </row>
    <row r="66" spans="2:5">
      <c r="B66" s="146" t="s">
        <v>50</v>
      </c>
      <c r="C66" s="23" t="s">
        <v>51</v>
      </c>
      <c r="D66" s="95">
        <v>0</v>
      </c>
      <c r="E66" s="96">
        <v>0</v>
      </c>
    </row>
    <row r="67" spans="2:5">
      <c r="B67" s="125" t="s">
        <v>52</v>
      </c>
      <c r="C67" s="16" t="s">
        <v>53</v>
      </c>
      <c r="D67" s="93">
        <v>0</v>
      </c>
      <c r="E67" s="94">
        <v>0</v>
      </c>
    </row>
    <row r="68" spans="2:5">
      <c r="B68" s="125" t="s">
        <v>54</v>
      </c>
      <c r="C68" s="16" t="s">
        <v>55</v>
      </c>
      <c r="D68" s="93">
        <v>0</v>
      </c>
      <c r="E68" s="94">
        <v>0</v>
      </c>
    </row>
    <row r="69" spans="2:5">
      <c r="B69" s="125" t="s">
        <v>56</v>
      </c>
      <c r="C69" s="16" t="s">
        <v>57</v>
      </c>
      <c r="D69" s="93">
        <v>0</v>
      </c>
      <c r="E69" s="94">
        <v>0</v>
      </c>
    </row>
    <row r="70" spans="2:5">
      <c r="B70" s="153" t="s">
        <v>58</v>
      </c>
      <c r="C70" s="136" t="s">
        <v>59</v>
      </c>
      <c r="D70" s="137">
        <v>0</v>
      </c>
      <c r="E70" s="138">
        <v>0</v>
      </c>
    </row>
    <row r="71" spans="2:5">
      <c r="B71" s="154" t="s">
        <v>23</v>
      </c>
      <c r="C71" s="144" t="s">
        <v>61</v>
      </c>
      <c r="D71" s="145">
        <v>0</v>
      </c>
      <c r="E71" s="70">
        <v>0</v>
      </c>
    </row>
    <row r="72" spans="2:5">
      <c r="B72" s="155" t="s">
        <v>60</v>
      </c>
      <c r="C72" s="140" t="s">
        <v>63</v>
      </c>
      <c r="D72" s="141">
        <f>E14</f>
        <v>0</v>
      </c>
      <c r="E72" s="142">
        <v>0</v>
      </c>
    </row>
    <row r="73" spans="2:5">
      <c r="B73" s="156" t="s">
        <v>62</v>
      </c>
      <c r="C73" s="25" t="s">
        <v>65</v>
      </c>
      <c r="D73" s="26">
        <v>0</v>
      </c>
      <c r="E73" s="27">
        <v>0</v>
      </c>
    </row>
    <row r="74" spans="2:5">
      <c r="B74" s="154" t="s">
        <v>64</v>
      </c>
      <c r="C74" s="144" t="s">
        <v>66</v>
      </c>
      <c r="D74" s="145">
        <f>D58</f>
        <v>2466449.3199999998</v>
      </c>
      <c r="E74" s="70">
        <f>E58+E72-E73</f>
        <v>1</v>
      </c>
    </row>
    <row r="75" spans="2:5">
      <c r="B75" s="125" t="s">
        <v>4</v>
      </c>
      <c r="C75" s="16" t="s">
        <v>67</v>
      </c>
      <c r="D75" s="93">
        <v>0</v>
      </c>
      <c r="E75" s="94">
        <v>0</v>
      </c>
    </row>
    <row r="76" spans="2:5">
      <c r="B76" s="125" t="s">
        <v>6</v>
      </c>
      <c r="C76" s="16" t="s">
        <v>225</v>
      </c>
      <c r="D76" s="93">
        <f>D74</f>
        <v>2466449.3199999998</v>
      </c>
      <c r="E76" s="94">
        <f>E74</f>
        <v>1</v>
      </c>
    </row>
    <row r="77" spans="2:5" ht="13.5" thickBot="1">
      <c r="B77" s="126" t="s">
        <v>8</v>
      </c>
      <c r="C77" s="18" t="s">
        <v>226</v>
      </c>
      <c r="D77" s="97">
        <v>0</v>
      </c>
      <c r="E77" s="98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ageMargins left="0.7" right="0.7" top="0.75" bottom="0.75" header="0.3" footer="0.3"/>
  <pageSetup paperSize="9" orientation="portrait" r:id="rId1"/>
</worksheet>
</file>

<file path=xl/worksheets/sheet146.xml><?xml version="1.0" encoding="utf-8"?>
<worksheet xmlns="http://schemas.openxmlformats.org/spreadsheetml/2006/main" xmlns:r="http://schemas.openxmlformats.org/officeDocument/2006/relationships">
  <sheetPr codeName="Arkusz146">
    <pageSetUpPr fitToPage="1"/>
  </sheetPr>
  <dimension ref="A1:L81"/>
  <sheetViews>
    <sheetView zoomScale="80" zoomScaleNormal="80" workbookViewId="0">
      <selection activeCell="K2" sqref="K2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99" customWidth="1"/>
    <col min="6" max="6" width="7.42578125" customWidth="1"/>
    <col min="7" max="7" width="17.28515625" customWidth="1"/>
    <col min="8" max="8" width="19" customWidth="1"/>
    <col min="9" max="9" width="13.28515625" customWidth="1"/>
    <col min="10" max="10" width="13.5703125" customWidth="1"/>
  </cols>
  <sheetData>
    <row r="1" spans="2:12">
      <c r="B1" s="1"/>
      <c r="C1" s="1"/>
      <c r="D1" s="2"/>
      <c r="E1" s="2"/>
    </row>
    <row r="2" spans="2:12" ht="15.75">
      <c r="B2" s="333" t="s">
        <v>0</v>
      </c>
      <c r="C2" s="333"/>
      <c r="D2" s="333"/>
      <c r="E2" s="333"/>
      <c r="H2" s="188"/>
      <c r="I2" s="188"/>
      <c r="J2" s="190"/>
      <c r="L2" s="78"/>
    </row>
    <row r="3" spans="2:12" ht="15.75">
      <c r="B3" s="333" t="s">
        <v>263</v>
      </c>
      <c r="C3" s="333"/>
      <c r="D3" s="333"/>
      <c r="E3" s="333"/>
      <c r="H3" s="188"/>
      <c r="I3" s="188"/>
      <c r="J3" s="190"/>
    </row>
    <row r="4" spans="2:12" ht="15">
      <c r="B4" s="165"/>
      <c r="C4" s="165"/>
      <c r="D4" s="165"/>
      <c r="E4" s="165"/>
      <c r="H4" s="187"/>
      <c r="I4" s="187"/>
      <c r="J4" s="190"/>
    </row>
    <row r="5" spans="2:12" ht="21" customHeight="1">
      <c r="B5" s="334" t="s">
        <v>1</v>
      </c>
      <c r="C5" s="334"/>
      <c r="D5" s="334"/>
      <c r="E5" s="334"/>
    </row>
    <row r="6" spans="2:12" ht="14.25">
      <c r="B6" s="335" t="s">
        <v>148</v>
      </c>
      <c r="C6" s="335"/>
      <c r="D6" s="335"/>
      <c r="E6" s="335"/>
    </row>
    <row r="7" spans="2:12" ht="14.25">
      <c r="B7" s="163"/>
      <c r="C7" s="163"/>
      <c r="D7" s="163"/>
      <c r="E7" s="163"/>
    </row>
    <row r="8" spans="2:12" ht="13.5">
      <c r="B8" s="337" t="s">
        <v>18</v>
      </c>
      <c r="C8" s="339"/>
      <c r="D8" s="339"/>
      <c r="E8" s="339"/>
    </row>
    <row r="9" spans="2:12" ht="16.5" thickBot="1">
      <c r="B9" s="336" t="s">
        <v>209</v>
      </c>
      <c r="C9" s="336"/>
      <c r="D9" s="336"/>
      <c r="E9" s="336"/>
    </row>
    <row r="10" spans="2:12" ht="13.5" thickBot="1">
      <c r="B10" s="164"/>
      <c r="C10" s="87" t="s">
        <v>2</v>
      </c>
      <c r="D10" s="75" t="s">
        <v>246</v>
      </c>
      <c r="E10" s="30" t="s">
        <v>262</v>
      </c>
    </row>
    <row r="11" spans="2:12">
      <c r="B11" s="110" t="s">
        <v>3</v>
      </c>
      <c r="C11" s="151" t="s">
        <v>215</v>
      </c>
      <c r="D11" s="74">
        <v>1357280.67</v>
      </c>
      <c r="E11" s="9">
        <f>E12</f>
        <v>1491510.8900000001</v>
      </c>
    </row>
    <row r="12" spans="2:12">
      <c r="B12" s="129" t="s">
        <v>4</v>
      </c>
      <c r="C12" s="6" t="s">
        <v>5</v>
      </c>
      <c r="D12" s="89">
        <v>1357280.67</v>
      </c>
      <c r="E12" s="100">
        <f>1491537.85-26.96</f>
        <v>1491510.8900000001</v>
      </c>
    </row>
    <row r="13" spans="2:12">
      <c r="B13" s="129" t="s">
        <v>6</v>
      </c>
      <c r="C13" s="72" t="s">
        <v>7</v>
      </c>
      <c r="D13" s="89"/>
      <c r="E13" s="100"/>
    </row>
    <row r="14" spans="2:12">
      <c r="B14" s="129" t="s">
        <v>8</v>
      </c>
      <c r="C14" s="72" t="s">
        <v>10</v>
      </c>
      <c r="D14" s="89"/>
      <c r="E14" s="100"/>
      <c r="G14" s="71"/>
    </row>
    <row r="15" spans="2:12">
      <c r="B15" s="129" t="s">
        <v>212</v>
      </c>
      <c r="C15" s="72" t="s">
        <v>11</v>
      </c>
      <c r="D15" s="89"/>
      <c r="E15" s="100"/>
    </row>
    <row r="16" spans="2:12">
      <c r="B16" s="130" t="s">
        <v>213</v>
      </c>
      <c r="C16" s="111" t="s">
        <v>12</v>
      </c>
      <c r="D16" s="90"/>
      <c r="E16" s="101"/>
    </row>
    <row r="17" spans="2:10">
      <c r="B17" s="10" t="s">
        <v>13</v>
      </c>
      <c r="C17" s="12" t="s">
        <v>65</v>
      </c>
      <c r="D17" s="152"/>
      <c r="E17" s="113"/>
    </row>
    <row r="18" spans="2:10">
      <c r="B18" s="129" t="s">
        <v>4</v>
      </c>
      <c r="C18" s="6" t="s">
        <v>11</v>
      </c>
      <c r="D18" s="89"/>
      <c r="E18" s="101"/>
    </row>
    <row r="19" spans="2:10" ht="13.5" customHeight="1">
      <c r="B19" s="129" t="s">
        <v>6</v>
      </c>
      <c r="C19" s="72" t="s">
        <v>214</v>
      </c>
      <c r="D19" s="89"/>
      <c r="E19" s="100"/>
    </row>
    <row r="20" spans="2:10" ht="13.5" thickBot="1">
      <c r="B20" s="131" t="s">
        <v>8</v>
      </c>
      <c r="C20" s="73" t="s">
        <v>14</v>
      </c>
      <c r="D20" s="91"/>
      <c r="E20" s="102"/>
    </row>
    <row r="21" spans="2:10" ht="13.5" thickBot="1">
      <c r="B21" s="343" t="s">
        <v>216</v>
      </c>
      <c r="C21" s="344"/>
      <c r="D21" s="92">
        <f>D11</f>
        <v>1357280.67</v>
      </c>
      <c r="E21" s="173">
        <f>E11</f>
        <v>1491510.8900000001</v>
      </c>
      <c r="F21" s="88"/>
      <c r="G21" s="88"/>
      <c r="H21" s="197"/>
      <c r="J21" s="71"/>
    </row>
    <row r="22" spans="2:10">
      <c r="B22" s="3"/>
      <c r="C22" s="7"/>
      <c r="D22" s="8"/>
      <c r="E22" s="8"/>
      <c r="G22" s="78"/>
    </row>
    <row r="23" spans="2:10" ht="13.5">
      <c r="B23" s="337" t="s">
        <v>210</v>
      </c>
      <c r="C23" s="345"/>
      <c r="D23" s="345"/>
      <c r="E23" s="345"/>
      <c r="G23" s="78"/>
    </row>
    <row r="24" spans="2:10" ht="15.75" customHeight="1" thickBot="1">
      <c r="B24" s="336" t="s">
        <v>211</v>
      </c>
      <c r="C24" s="346"/>
      <c r="D24" s="346"/>
      <c r="E24" s="346"/>
    </row>
    <row r="25" spans="2:10" ht="13.5" thickBot="1">
      <c r="B25" s="164"/>
      <c r="C25" s="5" t="s">
        <v>2</v>
      </c>
      <c r="D25" s="75" t="s">
        <v>264</v>
      </c>
      <c r="E25" s="30" t="s">
        <v>262</v>
      </c>
    </row>
    <row r="26" spans="2:10">
      <c r="B26" s="116" t="s">
        <v>15</v>
      </c>
      <c r="C26" s="117" t="s">
        <v>16</v>
      </c>
      <c r="D26" s="263">
        <v>1393164.03</v>
      </c>
      <c r="E26" s="118">
        <f>D21</f>
        <v>1357280.67</v>
      </c>
      <c r="G26" s="83"/>
    </row>
    <row r="27" spans="2:10">
      <c r="B27" s="10" t="s">
        <v>17</v>
      </c>
      <c r="C27" s="11" t="s">
        <v>217</v>
      </c>
      <c r="D27" s="264">
        <v>-168910.70999999996</v>
      </c>
      <c r="E27" s="172">
        <f>E28-E32</f>
        <v>-76219.099999999991</v>
      </c>
      <c r="F27" s="78"/>
      <c r="G27" s="83"/>
      <c r="H27" s="78"/>
      <c r="I27" s="78"/>
      <c r="J27" s="83"/>
    </row>
    <row r="28" spans="2:10">
      <c r="B28" s="10" t="s">
        <v>18</v>
      </c>
      <c r="C28" s="11" t="s">
        <v>19</v>
      </c>
      <c r="D28" s="264">
        <v>823356.97</v>
      </c>
      <c r="E28" s="80">
        <f>SUM(E29:E31)</f>
        <v>91638.8</v>
      </c>
      <c r="F28" s="78"/>
      <c r="G28" s="78"/>
      <c r="H28" s="78"/>
      <c r="I28" s="78"/>
      <c r="J28" s="83"/>
    </row>
    <row r="29" spans="2:10">
      <c r="B29" s="127" t="s">
        <v>4</v>
      </c>
      <c r="C29" s="6" t="s">
        <v>20</v>
      </c>
      <c r="D29" s="265"/>
      <c r="E29" s="103"/>
      <c r="F29" s="78"/>
      <c r="G29" s="78"/>
      <c r="H29" s="78"/>
      <c r="I29" s="78"/>
      <c r="J29" s="83"/>
    </row>
    <row r="30" spans="2:10">
      <c r="B30" s="127" t="s">
        <v>6</v>
      </c>
      <c r="C30" s="6" t="s">
        <v>21</v>
      </c>
      <c r="D30" s="265"/>
      <c r="E30" s="103"/>
      <c r="F30" s="78"/>
      <c r="G30" s="78"/>
      <c r="H30" s="78"/>
      <c r="I30" s="78"/>
      <c r="J30" s="83"/>
    </row>
    <row r="31" spans="2:10">
      <c r="B31" s="127" t="s">
        <v>8</v>
      </c>
      <c r="C31" s="6" t="s">
        <v>22</v>
      </c>
      <c r="D31" s="265">
        <v>823356.97</v>
      </c>
      <c r="E31" s="103">
        <v>91638.8</v>
      </c>
      <c r="F31" s="78"/>
      <c r="G31" s="78"/>
      <c r="H31" s="78"/>
      <c r="I31" s="78"/>
      <c r="J31" s="83"/>
    </row>
    <row r="32" spans="2:10">
      <c r="B32" s="112" t="s">
        <v>23</v>
      </c>
      <c r="C32" s="12" t="s">
        <v>24</v>
      </c>
      <c r="D32" s="264">
        <v>992267.67999999993</v>
      </c>
      <c r="E32" s="80">
        <f>SUM(E33:E39)</f>
        <v>167857.9</v>
      </c>
      <c r="F32" s="78"/>
      <c r="G32" s="83"/>
      <c r="H32" s="78"/>
      <c r="I32" s="78"/>
      <c r="J32" s="83"/>
    </row>
    <row r="33" spans="2:10">
      <c r="B33" s="127" t="s">
        <v>4</v>
      </c>
      <c r="C33" s="6" t="s">
        <v>25</v>
      </c>
      <c r="D33" s="265">
        <v>918805.84</v>
      </c>
      <c r="E33" s="103">
        <f>149836.74+26.96</f>
        <v>149863.69999999998</v>
      </c>
      <c r="F33" s="78"/>
      <c r="G33" s="78"/>
      <c r="H33" s="78"/>
      <c r="I33" s="78"/>
      <c r="J33" s="83"/>
    </row>
    <row r="34" spans="2:10">
      <c r="B34" s="127" t="s">
        <v>6</v>
      </c>
      <c r="C34" s="6" t="s">
        <v>26</v>
      </c>
      <c r="D34" s="265"/>
      <c r="E34" s="103"/>
      <c r="F34" s="78"/>
      <c r="G34" s="78"/>
      <c r="H34" s="78"/>
      <c r="I34" s="78"/>
      <c r="J34" s="83"/>
    </row>
    <row r="35" spans="2:10">
      <c r="B35" s="127" t="s">
        <v>8</v>
      </c>
      <c r="C35" s="6" t="s">
        <v>27</v>
      </c>
      <c r="D35" s="265">
        <v>673.62</v>
      </c>
      <c r="E35" s="103">
        <v>419.2</v>
      </c>
      <c r="F35" s="78"/>
      <c r="G35" s="78"/>
      <c r="H35" s="78"/>
      <c r="I35" s="78"/>
      <c r="J35" s="83"/>
    </row>
    <row r="36" spans="2:10">
      <c r="B36" s="127" t="s">
        <v>9</v>
      </c>
      <c r="C36" s="6" t="s">
        <v>28</v>
      </c>
      <c r="D36" s="265"/>
      <c r="E36" s="103"/>
      <c r="F36" s="78"/>
      <c r="G36" s="78"/>
      <c r="H36" s="78"/>
      <c r="I36" s="78"/>
      <c r="J36" s="83"/>
    </row>
    <row r="37" spans="2:10" ht="25.5">
      <c r="B37" s="127" t="s">
        <v>29</v>
      </c>
      <c r="C37" s="6" t="s">
        <v>30</v>
      </c>
      <c r="D37" s="265">
        <v>15738.69</v>
      </c>
      <c r="E37" s="103">
        <v>10945.9</v>
      </c>
      <c r="F37" s="78"/>
      <c r="G37" s="78"/>
      <c r="H37" s="78"/>
      <c r="I37" s="78"/>
      <c r="J37" s="83"/>
    </row>
    <row r="38" spans="2:10">
      <c r="B38" s="127" t="s">
        <v>31</v>
      </c>
      <c r="C38" s="6" t="s">
        <v>32</v>
      </c>
      <c r="D38" s="265"/>
      <c r="E38" s="103"/>
      <c r="F38" s="78"/>
      <c r="G38" s="78"/>
      <c r="H38" s="78"/>
      <c r="I38" s="78"/>
      <c r="J38" s="83"/>
    </row>
    <row r="39" spans="2:10">
      <c r="B39" s="128" t="s">
        <v>33</v>
      </c>
      <c r="C39" s="13" t="s">
        <v>34</v>
      </c>
      <c r="D39" s="266">
        <v>57049.53</v>
      </c>
      <c r="E39" s="174">
        <v>6629.1</v>
      </c>
      <c r="F39" s="78"/>
      <c r="G39" s="78"/>
      <c r="H39" s="78"/>
      <c r="I39" s="78"/>
      <c r="J39" s="83"/>
    </row>
    <row r="40" spans="2:10" ht="13.5" thickBot="1">
      <c r="B40" s="119" t="s">
        <v>35</v>
      </c>
      <c r="C40" s="120" t="s">
        <v>36</v>
      </c>
      <c r="D40" s="267">
        <v>147962.07999999999</v>
      </c>
      <c r="E40" s="121">
        <v>210449.32</v>
      </c>
      <c r="G40" s="83"/>
    </row>
    <row r="41" spans="2:10" ht="13.5" thickBot="1">
      <c r="B41" s="122" t="s">
        <v>37</v>
      </c>
      <c r="C41" s="123" t="s">
        <v>38</v>
      </c>
      <c r="D41" s="268">
        <v>1372215.4000000001</v>
      </c>
      <c r="E41" s="173">
        <f>E26+E27+E40</f>
        <v>1491510.89</v>
      </c>
      <c r="F41" s="88"/>
      <c r="G41" s="83"/>
    </row>
    <row r="42" spans="2:10">
      <c r="B42" s="114"/>
      <c r="C42" s="114"/>
      <c r="D42" s="115"/>
      <c r="E42" s="115"/>
      <c r="F42" s="88"/>
      <c r="G42" s="71"/>
    </row>
    <row r="43" spans="2:10" ht="13.5">
      <c r="B43" s="338" t="s">
        <v>60</v>
      </c>
      <c r="C43" s="339"/>
      <c r="D43" s="339"/>
      <c r="E43" s="339"/>
      <c r="G43" s="78"/>
    </row>
    <row r="44" spans="2:10" ht="18" customHeight="1" thickBot="1">
      <c r="B44" s="336" t="s">
        <v>244</v>
      </c>
      <c r="C44" s="340"/>
      <c r="D44" s="340"/>
      <c r="E44" s="340"/>
      <c r="G44" s="78"/>
    </row>
    <row r="45" spans="2:10" ht="13.5" thickBot="1">
      <c r="B45" s="164"/>
      <c r="C45" s="31" t="s">
        <v>39</v>
      </c>
      <c r="D45" s="75" t="s">
        <v>264</v>
      </c>
      <c r="E45" s="30" t="s">
        <v>262</v>
      </c>
      <c r="G45" s="78"/>
    </row>
    <row r="46" spans="2:10">
      <c r="B46" s="14" t="s">
        <v>18</v>
      </c>
      <c r="C46" s="32" t="s">
        <v>218</v>
      </c>
      <c r="D46" s="124"/>
      <c r="E46" s="29"/>
      <c r="G46" s="78"/>
    </row>
    <row r="47" spans="2:10">
      <c r="B47" s="125" t="s">
        <v>4</v>
      </c>
      <c r="C47" s="16" t="s">
        <v>40</v>
      </c>
      <c r="D47" s="269">
        <v>4049.66</v>
      </c>
      <c r="E47" s="82">
        <v>3507.1</v>
      </c>
      <c r="G47" s="78"/>
    </row>
    <row r="48" spans="2:10">
      <c r="B48" s="146" t="s">
        <v>6</v>
      </c>
      <c r="C48" s="23" t="s">
        <v>41</v>
      </c>
      <c r="D48" s="270">
        <v>3807.63</v>
      </c>
      <c r="E48" s="175">
        <v>3319.060010792708</v>
      </c>
      <c r="G48" s="78"/>
    </row>
    <row r="49" spans="2:7">
      <c r="B49" s="143" t="s">
        <v>23</v>
      </c>
      <c r="C49" s="147" t="s">
        <v>219</v>
      </c>
      <c r="D49" s="271"/>
      <c r="E49" s="148"/>
    </row>
    <row r="50" spans="2:7">
      <c r="B50" s="125" t="s">
        <v>4</v>
      </c>
      <c r="C50" s="16" t="s">
        <v>40</v>
      </c>
      <c r="D50" s="269">
        <v>344.02</v>
      </c>
      <c r="E50" s="84">
        <v>387.00940000000003</v>
      </c>
      <c r="G50" s="226"/>
    </row>
    <row r="51" spans="2:7">
      <c r="B51" s="125" t="s">
        <v>6</v>
      </c>
      <c r="C51" s="16" t="s">
        <v>220</v>
      </c>
      <c r="D51" s="272">
        <v>301.18</v>
      </c>
      <c r="E51" s="225">
        <v>387.00940000000003</v>
      </c>
      <c r="G51" s="226"/>
    </row>
    <row r="52" spans="2:7">
      <c r="B52" s="125" t="s">
        <v>8</v>
      </c>
      <c r="C52" s="16" t="s">
        <v>221</v>
      </c>
      <c r="D52" s="272">
        <v>372.75830000000002</v>
      </c>
      <c r="E52" s="225">
        <v>455.56659999999999</v>
      </c>
    </row>
    <row r="53" spans="2:7" ht="12.75" customHeight="1" thickBot="1">
      <c r="B53" s="126" t="s">
        <v>9</v>
      </c>
      <c r="C53" s="18" t="s">
        <v>41</v>
      </c>
      <c r="D53" s="273">
        <v>360.38569999999999</v>
      </c>
      <c r="E53" s="176">
        <v>449.3775</v>
      </c>
    </row>
    <row r="54" spans="2:7">
      <c r="B54" s="132"/>
      <c r="C54" s="133"/>
      <c r="D54" s="134"/>
      <c r="E54" s="134"/>
    </row>
    <row r="55" spans="2:7" ht="13.5">
      <c r="B55" s="338" t="s">
        <v>62</v>
      </c>
      <c r="C55" s="339"/>
      <c r="D55" s="339"/>
      <c r="E55" s="339"/>
    </row>
    <row r="56" spans="2:7" ht="16.5" customHeight="1" thickBot="1">
      <c r="B56" s="336" t="s">
        <v>222</v>
      </c>
      <c r="C56" s="340"/>
      <c r="D56" s="340"/>
      <c r="E56" s="340"/>
    </row>
    <row r="57" spans="2:7" ht="23.25" thickBot="1">
      <c r="B57" s="331" t="s">
        <v>42</v>
      </c>
      <c r="C57" s="332"/>
      <c r="D57" s="19" t="s">
        <v>245</v>
      </c>
      <c r="E57" s="20" t="s">
        <v>223</v>
      </c>
    </row>
    <row r="58" spans="2:7">
      <c r="B58" s="21" t="s">
        <v>18</v>
      </c>
      <c r="C58" s="149" t="s">
        <v>43</v>
      </c>
      <c r="D58" s="150">
        <f>D64</f>
        <v>1491510.8900000001</v>
      </c>
      <c r="E58" s="33">
        <f>D58/E21</f>
        <v>1</v>
      </c>
    </row>
    <row r="59" spans="2:7" ht="25.5">
      <c r="B59" s="146" t="s">
        <v>4</v>
      </c>
      <c r="C59" s="23" t="s">
        <v>44</v>
      </c>
      <c r="D59" s="95">
        <v>0</v>
      </c>
      <c r="E59" s="96">
        <v>0</v>
      </c>
    </row>
    <row r="60" spans="2:7" ht="25.5">
      <c r="B60" s="125" t="s">
        <v>6</v>
      </c>
      <c r="C60" s="16" t="s">
        <v>45</v>
      </c>
      <c r="D60" s="93">
        <v>0</v>
      </c>
      <c r="E60" s="94">
        <v>0</v>
      </c>
    </row>
    <row r="61" spans="2:7" ht="12.75" customHeight="1">
      <c r="B61" s="125" t="s">
        <v>8</v>
      </c>
      <c r="C61" s="16" t="s">
        <v>46</v>
      </c>
      <c r="D61" s="93">
        <v>0</v>
      </c>
      <c r="E61" s="94">
        <v>0</v>
      </c>
    </row>
    <row r="62" spans="2:7">
      <c r="B62" s="125" t="s">
        <v>9</v>
      </c>
      <c r="C62" s="16" t="s">
        <v>47</v>
      </c>
      <c r="D62" s="93">
        <v>0</v>
      </c>
      <c r="E62" s="94">
        <v>0</v>
      </c>
    </row>
    <row r="63" spans="2:7">
      <c r="B63" s="125" t="s">
        <v>29</v>
      </c>
      <c r="C63" s="16" t="s">
        <v>48</v>
      </c>
      <c r="D63" s="93">
        <v>0</v>
      </c>
      <c r="E63" s="94">
        <v>0</v>
      </c>
    </row>
    <row r="64" spans="2:7">
      <c r="B64" s="146" t="s">
        <v>31</v>
      </c>
      <c r="C64" s="23" t="s">
        <v>49</v>
      </c>
      <c r="D64" s="95">
        <f>E21</f>
        <v>1491510.8900000001</v>
      </c>
      <c r="E64" s="96">
        <f>E58</f>
        <v>1</v>
      </c>
    </row>
    <row r="65" spans="2:5">
      <c r="B65" s="146" t="s">
        <v>33</v>
      </c>
      <c r="C65" s="23" t="s">
        <v>224</v>
      </c>
      <c r="D65" s="95">
        <v>0</v>
      </c>
      <c r="E65" s="96">
        <v>0</v>
      </c>
    </row>
    <row r="66" spans="2:5">
      <c r="B66" s="146" t="s">
        <v>50</v>
      </c>
      <c r="C66" s="23" t="s">
        <v>51</v>
      </c>
      <c r="D66" s="95">
        <v>0</v>
      </c>
      <c r="E66" s="96">
        <v>0</v>
      </c>
    </row>
    <row r="67" spans="2:5">
      <c r="B67" s="125" t="s">
        <v>52</v>
      </c>
      <c r="C67" s="16" t="s">
        <v>53</v>
      </c>
      <c r="D67" s="93">
        <v>0</v>
      </c>
      <c r="E67" s="94">
        <v>0</v>
      </c>
    </row>
    <row r="68" spans="2:5">
      <c r="B68" s="125" t="s">
        <v>54</v>
      </c>
      <c r="C68" s="16" t="s">
        <v>55</v>
      </c>
      <c r="D68" s="93">
        <v>0</v>
      </c>
      <c r="E68" s="94">
        <v>0</v>
      </c>
    </row>
    <row r="69" spans="2:5">
      <c r="B69" s="125" t="s">
        <v>56</v>
      </c>
      <c r="C69" s="16" t="s">
        <v>57</v>
      </c>
      <c r="D69" s="93">
        <v>0</v>
      </c>
      <c r="E69" s="94">
        <v>0</v>
      </c>
    </row>
    <row r="70" spans="2:5">
      <c r="B70" s="153" t="s">
        <v>58</v>
      </c>
      <c r="C70" s="136" t="s">
        <v>59</v>
      </c>
      <c r="D70" s="137">
        <v>0</v>
      </c>
      <c r="E70" s="138">
        <v>0</v>
      </c>
    </row>
    <row r="71" spans="2:5">
      <c r="B71" s="154" t="s">
        <v>23</v>
      </c>
      <c r="C71" s="144" t="s">
        <v>61</v>
      </c>
      <c r="D71" s="145">
        <v>0</v>
      </c>
      <c r="E71" s="70">
        <v>0</v>
      </c>
    </row>
    <row r="72" spans="2:5">
      <c r="B72" s="155" t="s">
        <v>60</v>
      </c>
      <c r="C72" s="140" t="s">
        <v>63</v>
      </c>
      <c r="D72" s="141">
        <f>E14</f>
        <v>0</v>
      </c>
      <c r="E72" s="142">
        <v>0</v>
      </c>
    </row>
    <row r="73" spans="2:5">
      <c r="B73" s="156" t="s">
        <v>62</v>
      </c>
      <c r="C73" s="25" t="s">
        <v>65</v>
      </c>
      <c r="D73" s="26">
        <v>0</v>
      </c>
      <c r="E73" s="27">
        <v>0</v>
      </c>
    </row>
    <row r="74" spans="2:5">
      <c r="B74" s="154" t="s">
        <v>64</v>
      </c>
      <c r="C74" s="144" t="s">
        <v>66</v>
      </c>
      <c r="D74" s="145">
        <f>D58</f>
        <v>1491510.8900000001</v>
      </c>
      <c r="E74" s="70">
        <f>E58+E72-E73</f>
        <v>1</v>
      </c>
    </row>
    <row r="75" spans="2:5">
      <c r="B75" s="125" t="s">
        <v>4</v>
      </c>
      <c r="C75" s="16" t="s">
        <v>67</v>
      </c>
      <c r="D75" s="93">
        <v>0</v>
      </c>
      <c r="E75" s="94">
        <v>0</v>
      </c>
    </row>
    <row r="76" spans="2:5">
      <c r="B76" s="125" t="s">
        <v>6</v>
      </c>
      <c r="C76" s="16" t="s">
        <v>225</v>
      </c>
      <c r="D76" s="93">
        <f>D74</f>
        <v>1491510.8900000001</v>
      </c>
      <c r="E76" s="94">
        <f>E74</f>
        <v>1</v>
      </c>
    </row>
    <row r="77" spans="2:5" ht="13.5" thickBot="1">
      <c r="B77" s="126" t="s">
        <v>8</v>
      </c>
      <c r="C77" s="18" t="s">
        <v>226</v>
      </c>
      <c r="D77" s="97">
        <v>0</v>
      </c>
      <c r="E77" s="98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ageMargins left="0.70866141732283472" right="0.70866141732283472" top="0.74803149606299213" bottom="0.74803149606299213" header="0.31496062992125984" footer="0.31496062992125984"/>
  <pageSetup paperSize="9" scale="74" orientation="portrait" r:id="rId1"/>
</worksheet>
</file>

<file path=xl/worksheets/sheet147.xml><?xml version="1.0" encoding="utf-8"?>
<worksheet xmlns="http://schemas.openxmlformats.org/spreadsheetml/2006/main" xmlns:r="http://schemas.openxmlformats.org/officeDocument/2006/relationships">
  <sheetPr codeName="Arkusz147">
    <pageSetUpPr fitToPage="1"/>
  </sheetPr>
  <dimension ref="A1:L81"/>
  <sheetViews>
    <sheetView zoomScale="80" zoomScaleNormal="80" workbookViewId="0">
      <selection activeCell="K2" sqref="K2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99" customWidth="1"/>
    <col min="6" max="6" width="7.42578125" customWidth="1"/>
    <col min="7" max="7" width="17.28515625" customWidth="1"/>
    <col min="8" max="8" width="19" customWidth="1"/>
    <col min="9" max="9" width="13.28515625" customWidth="1"/>
    <col min="10" max="10" width="13.5703125" customWidth="1"/>
  </cols>
  <sheetData>
    <row r="1" spans="2:12">
      <c r="B1" s="1"/>
      <c r="C1" s="1"/>
      <c r="D1" s="2"/>
      <c r="E1" s="2"/>
    </row>
    <row r="2" spans="2:12" ht="15.75">
      <c r="B2" s="333" t="s">
        <v>0</v>
      </c>
      <c r="C2" s="333"/>
      <c r="D2" s="333"/>
      <c r="E2" s="333"/>
      <c r="H2" s="188"/>
      <c r="I2" s="188"/>
      <c r="J2" s="190"/>
      <c r="L2" s="78"/>
    </row>
    <row r="3" spans="2:12" ht="15.75">
      <c r="B3" s="333" t="s">
        <v>263</v>
      </c>
      <c r="C3" s="333"/>
      <c r="D3" s="333"/>
      <c r="E3" s="333"/>
      <c r="H3" s="188"/>
      <c r="I3" s="188"/>
      <c r="J3" s="190"/>
    </row>
    <row r="4" spans="2:12" ht="15">
      <c r="B4" s="165"/>
      <c r="C4" s="165"/>
      <c r="D4" s="165"/>
      <c r="E4" s="165"/>
      <c r="H4" s="187"/>
      <c r="I4" s="187"/>
      <c r="J4" s="190"/>
    </row>
    <row r="5" spans="2:12" ht="21" customHeight="1">
      <c r="B5" s="334" t="s">
        <v>1</v>
      </c>
      <c r="C5" s="334"/>
      <c r="D5" s="334"/>
      <c r="E5" s="334"/>
    </row>
    <row r="6" spans="2:12" ht="14.25">
      <c r="B6" s="335" t="s">
        <v>149</v>
      </c>
      <c r="C6" s="335"/>
      <c r="D6" s="335"/>
      <c r="E6" s="335"/>
    </row>
    <row r="7" spans="2:12" ht="14.25">
      <c r="B7" s="163"/>
      <c r="C7" s="163"/>
      <c r="D7" s="163"/>
      <c r="E7" s="163"/>
    </row>
    <row r="8" spans="2:12" ht="13.5">
      <c r="B8" s="337" t="s">
        <v>18</v>
      </c>
      <c r="C8" s="339"/>
      <c r="D8" s="339"/>
      <c r="E8" s="339"/>
    </row>
    <row r="9" spans="2:12" ht="16.5" thickBot="1">
      <c r="B9" s="336" t="s">
        <v>209</v>
      </c>
      <c r="C9" s="336"/>
      <c r="D9" s="336"/>
      <c r="E9" s="336"/>
    </row>
    <row r="10" spans="2:12" ht="13.5" thickBot="1">
      <c r="B10" s="164"/>
      <c r="C10" s="87" t="s">
        <v>2</v>
      </c>
      <c r="D10" s="75" t="s">
        <v>246</v>
      </c>
      <c r="E10" s="30" t="s">
        <v>262</v>
      </c>
    </row>
    <row r="11" spans="2:12">
      <c r="B11" s="110" t="s">
        <v>3</v>
      </c>
      <c r="C11" s="151" t="s">
        <v>215</v>
      </c>
      <c r="D11" s="74">
        <v>1492826.51</v>
      </c>
      <c r="E11" s="9">
        <f>E12</f>
        <v>1115641.57</v>
      </c>
    </row>
    <row r="12" spans="2:12">
      <c r="B12" s="129" t="s">
        <v>4</v>
      </c>
      <c r="C12" s="6" t="s">
        <v>5</v>
      </c>
      <c r="D12" s="89">
        <v>1492826.51</v>
      </c>
      <c r="E12" s="100">
        <v>1115641.57</v>
      </c>
    </row>
    <row r="13" spans="2:12">
      <c r="B13" s="129" t="s">
        <v>6</v>
      </c>
      <c r="C13" s="72" t="s">
        <v>7</v>
      </c>
      <c r="D13" s="89"/>
      <c r="E13" s="100"/>
    </row>
    <row r="14" spans="2:12">
      <c r="B14" s="129" t="s">
        <v>8</v>
      </c>
      <c r="C14" s="72" t="s">
        <v>10</v>
      </c>
      <c r="D14" s="89"/>
      <c r="E14" s="100"/>
      <c r="G14" s="71"/>
    </row>
    <row r="15" spans="2:12">
      <c r="B15" s="129" t="s">
        <v>212</v>
      </c>
      <c r="C15" s="72" t="s">
        <v>11</v>
      </c>
      <c r="D15" s="89"/>
      <c r="E15" s="100"/>
    </row>
    <row r="16" spans="2:12">
      <c r="B16" s="130" t="s">
        <v>213</v>
      </c>
      <c r="C16" s="111" t="s">
        <v>12</v>
      </c>
      <c r="D16" s="90"/>
      <c r="E16" s="101"/>
    </row>
    <row r="17" spans="2:10">
      <c r="B17" s="10" t="s">
        <v>13</v>
      </c>
      <c r="C17" s="12" t="s">
        <v>65</v>
      </c>
      <c r="D17" s="152"/>
      <c r="E17" s="113"/>
    </row>
    <row r="18" spans="2:10">
      <c r="B18" s="129" t="s">
        <v>4</v>
      </c>
      <c r="C18" s="6" t="s">
        <v>11</v>
      </c>
      <c r="D18" s="89"/>
      <c r="E18" s="101"/>
    </row>
    <row r="19" spans="2:10" ht="13.5" customHeight="1">
      <c r="B19" s="129" t="s">
        <v>6</v>
      </c>
      <c r="C19" s="72" t="s">
        <v>214</v>
      </c>
      <c r="D19" s="89"/>
      <c r="E19" s="100"/>
    </row>
    <row r="20" spans="2:10" ht="13.5" thickBot="1">
      <c r="B20" s="131" t="s">
        <v>8</v>
      </c>
      <c r="C20" s="73" t="s">
        <v>14</v>
      </c>
      <c r="D20" s="91"/>
      <c r="E20" s="102"/>
    </row>
    <row r="21" spans="2:10" ht="13.5" thickBot="1">
      <c r="B21" s="343" t="s">
        <v>216</v>
      </c>
      <c r="C21" s="344"/>
      <c r="D21" s="92">
        <f>D11</f>
        <v>1492826.51</v>
      </c>
      <c r="E21" s="173">
        <f>E11</f>
        <v>1115641.57</v>
      </c>
      <c r="F21" s="88"/>
      <c r="G21" s="88"/>
      <c r="H21" s="197"/>
      <c r="J21" s="71"/>
    </row>
    <row r="22" spans="2:10">
      <c r="B22" s="3"/>
      <c r="C22" s="7"/>
      <c r="D22" s="8"/>
      <c r="E22" s="8"/>
      <c r="G22" s="78"/>
    </row>
    <row r="23" spans="2:10" ht="13.5">
      <c r="B23" s="337" t="s">
        <v>210</v>
      </c>
      <c r="C23" s="345"/>
      <c r="D23" s="345"/>
      <c r="E23" s="345"/>
      <c r="G23" s="78"/>
    </row>
    <row r="24" spans="2:10" ht="15.75" customHeight="1" thickBot="1">
      <c r="B24" s="336" t="s">
        <v>211</v>
      </c>
      <c r="C24" s="346"/>
      <c r="D24" s="346"/>
      <c r="E24" s="346"/>
    </row>
    <row r="25" spans="2:10" ht="13.5" thickBot="1">
      <c r="B25" s="164"/>
      <c r="C25" s="5" t="s">
        <v>2</v>
      </c>
      <c r="D25" s="75" t="s">
        <v>264</v>
      </c>
      <c r="E25" s="30" t="s">
        <v>262</v>
      </c>
    </row>
    <row r="26" spans="2:10">
      <c r="B26" s="116" t="s">
        <v>15</v>
      </c>
      <c r="C26" s="117" t="s">
        <v>16</v>
      </c>
      <c r="D26" s="263">
        <v>2832538.48</v>
      </c>
      <c r="E26" s="118">
        <f>D21</f>
        <v>1492826.51</v>
      </c>
      <c r="G26" s="83"/>
    </row>
    <row r="27" spans="2:10">
      <c r="B27" s="10" t="s">
        <v>17</v>
      </c>
      <c r="C27" s="11" t="s">
        <v>217</v>
      </c>
      <c r="D27" s="264">
        <v>-1377734.31</v>
      </c>
      <c r="E27" s="172">
        <f>E28-E32</f>
        <v>-427468.41000000003</v>
      </c>
      <c r="F27" s="78"/>
      <c r="G27" s="83"/>
      <c r="H27" s="78"/>
      <c r="I27" s="78"/>
      <c r="J27" s="83"/>
    </row>
    <row r="28" spans="2:10">
      <c r="B28" s="10" t="s">
        <v>18</v>
      </c>
      <c r="C28" s="11" t="s">
        <v>19</v>
      </c>
      <c r="D28" s="264">
        <v>0</v>
      </c>
      <c r="E28" s="80">
        <f>SUM(E29:E31)</f>
        <v>0</v>
      </c>
      <c r="F28" s="78"/>
      <c r="G28" s="78"/>
      <c r="H28" s="78"/>
      <c r="I28" s="78"/>
      <c r="J28" s="83"/>
    </row>
    <row r="29" spans="2:10">
      <c r="B29" s="127" t="s">
        <v>4</v>
      </c>
      <c r="C29" s="6" t="s">
        <v>20</v>
      </c>
      <c r="D29" s="265"/>
      <c r="E29" s="103"/>
      <c r="F29" s="78"/>
      <c r="G29" s="78"/>
      <c r="H29" s="78"/>
      <c r="I29" s="78"/>
      <c r="J29" s="83"/>
    </row>
    <row r="30" spans="2:10">
      <c r="B30" s="127" t="s">
        <v>6</v>
      </c>
      <c r="C30" s="6" t="s">
        <v>21</v>
      </c>
      <c r="D30" s="265"/>
      <c r="E30" s="103"/>
      <c r="F30" s="78"/>
      <c r="G30" s="78"/>
      <c r="H30" s="78"/>
      <c r="I30" s="78"/>
      <c r="J30" s="83"/>
    </row>
    <row r="31" spans="2:10">
      <c r="B31" s="127" t="s">
        <v>8</v>
      </c>
      <c r="C31" s="6" t="s">
        <v>22</v>
      </c>
      <c r="D31" s="265"/>
      <c r="E31" s="103"/>
      <c r="F31" s="78"/>
      <c r="G31" s="78"/>
      <c r="H31" s="78"/>
      <c r="I31" s="78"/>
      <c r="J31" s="83"/>
    </row>
    <row r="32" spans="2:10">
      <c r="B32" s="112" t="s">
        <v>23</v>
      </c>
      <c r="C32" s="12" t="s">
        <v>24</v>
      </c>
      <c r="D32" s="264">
        <v>1377734.31</v>
      </c>
      <c r="E32" s="80">
        <f>SUM(E33:E39)</f>
        <v>427468.41000000003</v>
      </c>
      <c r="F32" s="78"/>
      <c r="G32" s="83"/>
      <c r="H32" s="78"/>
      <c r="I32" s="78"/>
      <c r="J32" s="83"/>
    </row>
    <row r="33" spans="2:10">
      <c r="B33" s="127" t="s">
        <v>4</v>
      </c>
      <c r="C33" s="6" t="s">
        <v>25</v>
      </c>
      <c r="D33" s="265">
        <v>348771.63</v>
      </c>
      <c r="E33" s="103">
        <v>414939.77</v>
      </c>
      <c r="F33" s="78"/>
      <c r="G33" s="78"/>
      <c r="H33" s="78"/>
      <c r="I33" s="78"/>
      <c r="J33" s="83"/>
    </row>
    <row r="34" spans="2:10">
      <c r="B34" s="127" t="s">
        <v>6</v>
      </c>
      <c r="C34" s="6" t="s">
        <v>26</v>
      </c>
      <c r="D34" s="265"/>
      <c r="E34" s="103"/>
      <c r="F34" s="78"/>
      <c r="G34" s="78"/>
      <c r="H34" s="78"/>
      <c r="I34" s="78"/>
      <c r="J34" s="83"/>
    </row>
    <row r="35" spans="2:10">
      <c r="B35" s="127" t="s">
        <v>8</v>
      </c>
      <c r="C35" s="6" t="s">
        <v>27</v>
      </c>
      <c r="D35" s="265">
        <v>1007.74</v>
      </c>
      <c r="E35" s="103">
        <v>447.19</v>
      </c>
      <c r="F35" s="78"/>
      <c r="G35" s="78"/>
      <c r="H35" s="78"/>
      <c r="I35" s="78"/>
      <c r="J35" s="83"/>
    </row>
    <row r="36" spans="2:10">
      <c r="B36" s="127" t="s">
        <v>9</v>
      </c>
      <c r="C36" s="6" t="s">
        <v>28</v>
      </c>
      <c r="D36" s="265"/>
      <c r="E36" s="103"/>
      <c r="F36" s="78"/>
      <c r="G36" s="78"/>
      <c r="H36" s="78"/>
      <c r="I36" s="78"/>
      <c r="J36" s="83"/>
    </row>
    <row r="37" spans="2:10" ht="25.5">
      <c r="B37" s="127" t="s">
        <v>29</v>
      </c>
      <c r="C37" s="6" t="s">
        <v>30</v>
      </c>
      <c r="D37" s="265">
        <v>19419.16</v>
      </c>
      <c r="E37" s="103">
        <v>12081.45</v>
      </c>
      <c r="F37" s="78"/>
      <c r="G37" s="78"/>
      <c r="H37" s="78"/>
      <c r="I37" s="78"/>
      <c r="J37" s="83"/>
    </row>
    <row r="38" spans="2:10">
      <c r="B38" s="127" t="s">
        <v>31</v>
      </c>
      <c r="C38" s="6" t="s">
        <v>32</v>
      </c>
      <c r="D38" s="265"/>
      <c r="E38" s="103"/>
      <c r="F38" s="78"/>
      <c r="G38" s="78"/>
      <c r="H38" s="78"/>
      <c r="I38" s="78"/>
      <c r="J38" s="83"/>
    </row>
    <row r="39" spans="2:10">
      <c r="B39" s="128" t="s">
        <v>33</v>
      </c>
      <c r="C39" s="13" t="s">
        <v>34</v>
      </c>
      <c r="D39" s="266">
        <v>1008535.78</v>
      </c>
      <c r="E39" s="174"/>
      <c r="F39" s="78"/>
      <c r="G39" s="78"/>
      <c r="H39" s="78"/>
      <c r="I39" s="78"/>
      <c r="J39" s="83"/>
    </row>
    <row r="40" spans="2:10" ht="13.5" thickBot="1">
      <c r="B40" s="119" t="s">
        <v>35</v>
      </c>
      <c r="C40" s="120" t="s">
        <v>36</v>
      </c>
      <c r="D40" s="267">
        <v>-19346.5</v>
      </c>
      <c r="E40" s="121">
        <v>50283.47</v>
      </c>
      <c r="G40" s="83"/>
    </row>
    <row r="41" spans="2:10" ht="13.5" thickBot="1">
      <c r="B41" s="122" t="s">
        <v>37</v>
      </c>
      <c r="C41" s="123" t="s">
        <v>38</v>
      </c>
      <c r="D41" s="268">
        <v>1435457.67</v>
      </c>
      <c r="E41" s="173">
        <f>E26+E27+E40</f>
        <v>1115641.57</v>
      </c>
      <c r="F41" s="88"/>
      <c r="G41" s="83"/>
    </row>
    <row r="42" spans="2:10">
      <c r="B42" s="114"/>
      <c r="C42" s="114"/>
      <c r="D42" s="115"/>
      <c r="E42" s="115"/>
      <c r="F42" s="88"/>
      <c r="G42" s="71"/>
    </row>
    <row r="43" spans="2:10" ht="13.5">
      <c r="B43" s="338" t="s">
        <v>60</v>
      </c>
      <c r="C43" s="339"/>
      <c r="D43" s="339"/>
      <c r="E43" s="339"/>
      <c r="G43" s="78"/>
    </row>
    <row r="44" spans="2:10" ht="18" customHeight="1" thickBot="1">
      <c r="B44" s="336" t="s">
        <v>244</v>
      </c>
      <c r="C44" s="340"/>
      <c r="D44" s="340"/>
      <c r="E44" s="340"/>
      <c r="G44" s="78"/>
    </row>
    <row r="45" spans="2:10" ht="13.5" thickBot="1">
      <c r="B45" s="164"/>
      <c r="C45" s="31" t="s">
        <v>39</v>
      </c>
      <c r="D45" s="75" t="s">
        <v>264</v>
      </c>
      <c r="E45" s="30" t="s">
        <v>262</v>
      </c>
      <c r="G45" s="78"/>
    </row>
    <row r="46" spans="2:10">
      <c r="B46" s="14" t="s">
        <v>18</v>
      </c>
      <c r="C46" s="32" t="s">
        <v>218</v>
      </c>
      <c r="D46" s="124"/>
      <c r="E46" s="29"/>
      <c r="G46" s="78"/>
    </row>
    <row r="47" spans="2:10">
      <c r="B47" s="125" t="s">
        <v>4</v>
      </c>
      <c r="C47" s="16" t="s">
        <v>40</v>
      </c>
      <c r="D47" s="269">
        <v>5198.9399999999996</v>
      </c>
      <c r="E47" s="82">
        <v>2621.25</v>
      </c>
      <c r="G47" s="78"/>
    </row>
    <row r="48" spans="2:10">
      <c r="B48" s="146" t="s">
        <v>6</v>
      </c>
      <c r="C48" s="23" t="s">
        <v>41</v>
      </c>
      <c r="D48" s="270">
        <v>2645.08</v>
      </c>
      <c r="E48" s="175">
        <v>1896.61</v>
      </c>
      <c r="G48" s="78"/>
    </row>
    <row r="49" spans="2:7">
      <c r="B49" s="143" t="s">
        <v>23</v>
      </c>
      <c r="C49" s="147" t="s">
        <v>219</v>
      </c>
      <c r="D49" s="271"/>
      <c r="E49" s="148"/>
    </row>
    <row r="50" spans="2:7">
      <c r="B50" s="125" t="s">
        <v>4</v>
      </c>
      <c r="C50" s="16" t="s">
        <v>40</v>
      </c>
      <c r="D50" s="269">
        <v>544.83000000000004</v>
      </c>
      <c r="E50" s="84">
        <v>569.50940000000003</v>
      </c>
      <c r="G50" s="226"/>
    </row>
    <row r="51" spans="2:7">
      <c r="B51" s="125" t="s">
        <v>6</v>
      </c>
      <c r="C51" s="16" t="s">
        <v>220</v>
      </c>
      <c r="D51" s="272">
        <v>507.7</v>
      </c>
      <c r="E51" s="84">
        <v>568.92539999999997</v>
      </c>
      <c r="G51" s="226"/>
    </row>
    <row r="52" spans="2:7">
      <c r="B52" s="125" t="s">
        <v>8</v>
      </c>
      <c r="C52" s="16" t="s">
        <v>221</v>
      </c>
      <c r="D52" s="272">
        <v>547.54070000000002</v>
      </c>
      <c r="E52" s="84">
        <v>593.40340000000003</v>
      </c>
    </row>
    <row r="53" spans="2:7" ht="13.5" customHeight="1" thickBot="1">
      <c r="B53" s="126" t="s">
        <v>9</v>
      </c>
      <c r="C53" s="18" t="s">
        <v>41</v>
      </c>
      <c r="D53" s="273">
        <v>542.68970000000002</v>
      </c>
      <c r="E53" s="176">
        <v>588.22929999999997</v>
      </c>
    </row>
    <row r="54" spans="2:7">
      <c r="B54" s="132"/>
      <c r="C54" s="133"/>
      <c r="D54" s="134"/>
      <c r="E54" s="134"/>
    </row>
    <row r="55" spans="2:7" ht="13.5">
      <c r="B55" s="338" t="s">
        <v>62</v>
      </c>
      <c r="C55" s="339"/>
      <c r="D55" s="339"/>
      <c r="E55" s="339"/>
    </row>
    <row r="56" spans="2:7" ht="16.5" customHeight="1" thickBot="1">
      <c r="B56" s="336" t="s">
        <v>222</v>
      </c>
      <c r="C56" s="340"/>
      <c r="D56" s="340"/>
      <c r="E56" s="340"/>
    </row>
    <row r="57" spans="2:7" ht="23.25" thickBot="1">
      <c r="B57" s="331" t="s">
        <v>42</v>
      </c>
      <c r="C57" s="332"/>
      <c r="D57" s="19" t="s">
        <v>245</v>
      </c>
      <c r="E57" s="20" t="s">
        <v>223</v>
      </c>
    </row>
    <row r="58" spans="2:7">
      <c r="B58" s="21" t="s">
        <v>18</v>
      </c>
      <c r="C58" s="149" t="s">
        <v>43</v>
      </c>
      <c r="D58" s="150">
        <f>D64</f>
        <v>1115641.57</v>
      </c>
      <c r="E58" s="33">
        <f>D58/E21</f>
        <v>1</v>
      </c>
    </row>
    <row r="59" spans="2:7" ht="25.5">
      <c r="B59" s="146" t="s">
        <v>4</v>
      </c>
      <c r="C59" s="23" t="s">
        <v>44</v>
      </c>
      <c r="D59" s="95">
        <v>0</v>
      </c>
      <c r="E59" s="96">
        <v>0</v>
      </c>
    </row>
    <row r="60" spans="2:7" ht="25.5">
      <c r="B60" s="125" t="s">
        <v>6</v>
      </c>
      <c r="C60" s="16" t="s">
        <v>45</v>
      </c>
      <c r="D60" s="93">
        <v>0</v>
      </c>
      <c r="E60" s="94">
        <v>0</v>
      </c>
    </row>
    <row r="61" spans="2:7" ht="12" customHeight="1">
      <c r="B61" s="125" t="s">
        <v>8</v>
      </c>
      <c r="C61" s="16" t="s">
        <v>46</v>
      </c>
      <c r="D61" s="93">
        <v>0</v>
      </c>
      <c r="E61" s="94">
        <v>0</v>
      </c>
    </row>
    <row r="62" spans="2:7">
      <c r="B62" s="125" t="s">
        <v>9</v>
      </c>
      <c r="C62" s="16" t="s">
        <v>47</v>
      </c>
      <c r="D62" s="93">
        <v>0</v>
      </c>
      <c r="E62" s="94">
        <v>0</v>
      </c>
    </row>
    <row r="63" spans="2:7">
      <c r="B63" s="125" t="s">
        <v>29</v>
      </c>
      <c r="C63" s="16" t="s">
        <v>48</v>
      </c>
      <c r="D63" s="93">
        <v>0</v>
      </c>
      <c r="E63" s="94">
        <v>0</v>
      </c>
    </row>
    <row r="64" spans="2:7">
      <c r="B64" s="146" t="s">
        <v>31</v>
      </c>
      <c r="C64" s="23" t="s">
        <v>49</v>
      </c>
      <c r="D64" s="95">
        <f>E21</f>
        <v>1115641.57</v>
      </c>
      <c r="E64" s="96">
        <f>E58</f>
        <v>1</v>
      </c>
    </row>
    <row r="65" spans="2:5">
      <c r="B65" s="146" t="s">
        <v>33</v>
      </c>
      <c r="C65" s="23" t="s">
        <v>224</v>
      </c>
      <c r="D65" s="95">
        <v>0</v>
      </c>
      <c r="E65" s="96">
        <v>0</v>
      </c>
    </row>
    <row r="66" spans="2:5">
      <c r="B66" s="146" t="s">
        <v>50</v>
      </c>
      <c r="C66" s="23" t="s">
        <v>51</v>
      </c>
      <c r="D66" s="95">
        <v>0</v>
      </c>
      <c r="E66" s="96">
        <v>0</v>
      </c>
    </row>
    <row r="67" spans="2:5">
      <c r="B67" s="125" t="s">
        <v>52</v>
      </c>
      <c r="C67" s="16" t="s">
        <v>53</v>
      </c>
      <c r="D67" s="93">
        <v>0</v>
      </c>
      <c r="E67" s="94">
        <v>0</v>
      </c>
    </row>
    <row r="68" spans="2:5">
      <c r="B68" s="125" t="s">
        <v>54</v>
      </c>
      <c r="C68" s="16" t="s">
        <v>55</v>
      </c>
      <c r="D68" s="93">
        <v>0</v>
      </c>
      <c r="E68" s="94">
        <v>0</v>
      </c>
    </row>
    <row r="69" spans="2:5">
      <c r="B69" s="125" t="s">
        <v>56</v>
      </c>
      <c r="C69" s="16" t="s">
        <v>57</v>
      </c>
      <c r="D69" s="93">
        <v>0</v>
      </c>
      <c r="E69" s="94">
        <v>0</v>
      </c>
    </row>
    <row r="70" spans="2:5">
      <c r="B70" s="153" t="s">
        <v>58</v>
      </c>
      <c r="C70" s="136" t="s">
        <v>59</v>
      </c>
      <c r="D70" s="137">
        <v>0</v>
      </c>
      <c r="E70" s="138">
        <v>0</v>
      </c>
    </row>
    <row r="71" spans="2:5">
      <c r="B71" s="154" t="s">
        <v>23</v>
      </c>
      <c r="C71" s="144" t="s">
        <v>61</v>
      </c>
      <c r="D71" s="145">
        <v>0</v>
      </c>
      <c r="E71" s="70">
        <v>0</v>
      </c>
    </row>
    <row r="72" spans="2:5">
      <c r="B72" s="155" t="s">
        <v>60</v>
      </c>
      <c r="C72" s="140" t="s">
        <v>63</v>
      </c>
      <c r="D72" s="141">
        <f>E14</f>
        <v>0</v>
      </c>
      <c r="E72" s="142">
        <v>0</v>
      </c>
    </row>
    <row r="73" spans="2:5">
      <c r="B73" s="156" t="s">
        <v>62</v>
      </c>
      <c r="C73" s="25" t="s">
        <v>65</v>
      </c>
      <c r="D73" s="26">
        <v>0</v>
      </c>
      <c r="E73" s="27">
        <v>0</v>
      </c>
    </row>
    <row r="74" spans="2:5">
      <c r="B74" s="154" t="s">
        <v>64</v>
      </c>
      <c r="C74" s="144" t="s">
        <v>66</v>
      </c>
      <c r="D74" s="145">
        <f>D58</f>
        <v>1115641.57</v>
      </c>
      <c r="E74" s="70">
        <f>E58+E72-E73</f>
        <v>1</v>
      </c>
    </row>
    <row r="75" spans="2:5">
      <c r="B75" s="125" t="s">
        <v>4</v>
      </c>
      <c r="C75" s="16" t="s">
        <v>67</v>
      </c>
      <c r="D75" s="93">
        <v>0</v>
      </c>
      <c r="E75" s="94">
        <v>0</v>
      </c>
    </row>
    <row r="76" spans="2:5">
      <c r="B76" s="125" t="s">
        <v>6</v>
      </c>
      <c r="C76" s="16" t="s">
        <v>225</v>
      </c>
      <c r="D76" s="93">
        <f>D74</f>
        <v>1115641.57</v>
      </c>
      <c r="E76" s="94">
        <f>E74</f>
        <v>1</v>
      </c>
    </row>
    <row r="77" spans="2:5" ht="13.5" thickBot="1">
      <c r="B77" s="126" t="s">
        <v>8</v>
      </c>
      <c r="C77" s="18" t="s">
        <v>226</v>
      </c>
      <c r="D77" s="97">
        <v>0</v>
      </c>
      <c r="E77" s="98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ageMargins left="0.70866141732283472" right="0.70866141732283472" top="0.74803149606299213" bottom="0.74803149606299213" header="0.31496062992125984" footer="0.31496062992125984"/>
  <pageSetup paperSize="9" scale="74" orientation="portrait" r:id="rId1"/>
</worksheet>
</file>

<file path=xl/worksheets/sheet148.xml><?xml version="1.0" encoding="utf-8"?>
<worksheet xmlns="http://schemas.openxmlformats.org/spreadsheetml/2006/main" xmlns:r="http://schemas.openxmlformats.org/officeDocument/2006/relationships">
  <sheetPr codeName="Arkusz148">
    <pageSetUpPr fitToPage="1"/>
  </sheetPr>
  <dimension ref="A1:L81"/>
  <sheetViews>
    <sheetView zoomScale="80" zoomScaleNormal="80" workbookViewId="0">
      <selection activeCell="K2" sqref="K2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99" customWidth="1"/>
    <col min="6" max="6" width="7.42578125" customWidth="1"/>
    <col min="7" max="7" width="17.28515625" customWidth="1"/>
    <col min="8" max="8" width="19" customWidth="1"/>
    <col min="9" max="9" width="13.28515625" customWidth="1"/>
    <col min="10" max="10" width="13.5703125" customWidth="1"/>
  </cols>
  <sheetData>
    <row r="1" spans="2:12">
      <c r="B1" s="1"/>
      <c r="C1" s="1"/>
      <c r="D1" s="2"/>
      <c r="E1" s="2"/>
      <c r="H1" s="187"/>
      <c r="I1" s="187"/>
      <c r="J1" s="187"/>
    </row>
    <row r="2" spans="2:12" ht="15.75">
      <c r="B2" s="333" t="s">
        <v>0</v>
      </c>
      <c r="C2" s="333"/>
      <c r="D2" s="333"/>
      <c r="E2" s="333"/>
      <c r="H2" s="188"/>
      <c r="I2" s="188"/>
      <c r="J2" s="190"/>
      <c r="L2" s="78"/>
    </row>
    <row r="3" spans="2:12" ht="15.75">
      <c r="B3" s="333" t="s">
        <v>263</v>
      </c>
      <c r="C3" s="333"/>
      <c r="D3" s="333"/>
      <c r="E3" s="333"/>
      <c r="H3" s="188"/>
      <c r="I3" s="188"/>
      <c r="J3" s="190"/>
    </row>
    <row r="4" spans="2:12" ht="15">
      <c r="B4" s="165"/>
      <c r="C4" s="165"/>
      <c r="D4" s="165"/>
      <c r="E4" s="165"/>
      <c r="H4" s="187"/>
      <c r="I4" s="187"/>
      <c r="J4" s="190"/>
    </row>
    <row r="5" spans="2:12" ht="21" customHeight="1">
      <c r="B5" s="334" t="s">
        <v>1</v>
      </c>
      <c r="C5" s="334"/>
      <c r="D5" s="334"/>
      <c r="E5" s="334"/>
    </row>
    <row r="6" spans="2:12" ht="14.25">
      <c r="B6" s="335" t="s">
        <v>150</v>
      </c>
      <c r="C6" s="335"/>
      <c r="D6" s="335"/>
      <c r="E6" s="335"/>
    </row>
    <row r="7" spans="2:12" ht="14.25">
      <c r="B7" s="163"/>
      <c r="C7" s="163"/>
      <c r="D7" s="163"/>
      <c r="E7" s="163"/>
    </row>
    <row r="8" spans="2:12" ht="13.5">
      <c r="B8" s="337" t="s">
        <v>18</v>
      </c>
      <c r="C8" s="339"/>
      <c r="D8" s="339"/>
      <c r="E8" s="339"/>
    </row>
    <row r="9" spans="2:12" ht="16.5" thickBot="1">
      <c r="B9" s="336" t="s">
        <v>209</v>
      </c>
      <c r="C9" s="336"/>
      <c r="D9" s="336"/>
      <c r="E9" s="336"/>
    </row>
    <row r="10" spans="2:12" ht="13.5" thickBot="1">
      <c r="B10" s="164"/>
      <c r="C10" s="87" t="s">
        <v>2</v>
      </c>
      <c r="D10" s="75" t="s">
        <v>246</v>
      </c>
      <c r="E10" s="30" t="s">
        <v>262</v>
      </c>
    </row>
    <row r="11" spans="2:12">
      <c r="B11" s="110" t="s">
        <v>3</v>
      </c>
      <c r="C11" s="151" t="s">
        <v>215</v>
      </c>
      <c r="D11" s="74">
        <v>504749.21</v>
      </c>
      <c r="E11" s="9">
        <f>E12</f>
        <v>519036.33</v>
      </c>
    </row>
    <row r="12" spans="2:12">
      <c r="B12" s="129" t="s">
        <v>4</v>
      </c>
      <c r="C12" s="6" t="s">
        <v>5</v>
      </c>
      <c r="D12" s="89">
        <v>504749.21</v>
      </c>
      <c r="E12" s="100">
        <v>519036.33</v>
      </c>
    </row>
    <row r="13" spans="2:12">
      <c r="B13" s="129" t="s">
        <v>6</v>
      </c>
      <c r="C13" s="72" t="s">
        <v>7</v>
      </c>
      <c r="D13" s="89"/>
      <c r="E13" s="100"/>
    </row>
    <row r="14" spans="2:12">
      <c r="B14" s="129" t="s">
        <v>8</v>
      </c>
      <c r="C14" s="72" t="s">
        <v>10</v>
      </c>
      <c r="D14" s="89"/>
      <c r="E14" s="100"/>
      <c r="G14" s="71"/>
    </row>
    <row r="15" spans="2:12">
      <c r="B15" s="129" t="s">
        <v>212</v>
      </c>
      <c r="C15" s="72" t="s">
        <v>11</v>
      </c>
      <c r="D15" s="89"/>
      <c r="E15" s="100"/>
    </row>
    <row r="16" spans="2:12">
      <c r="B16" s="130" t="s">
        <v>213</v>
      </c>
      <c r="C16" s="111" t="s">
        <v>12</v>
      </c>
      <c r="D16" s="90"/>
      <c r="E16" s="101"/>
    </row>
    <row r="17" spans="2:10">
      <c r="B17" s="10" t="s">
        <v>13</v>
      </c>
      <c r="C17" s="12" t="s">
        <v>65</v>
      </c>
      <c r="D17" s="152"/>
      <c r="E17" s="113"/>
    </row>
    <row r="18" spans="2:10">
      <c r="B18" s="129" t="s">
        <v>4</v>
      </c>
      <c r="C18" s="6" t="s">
        <v>11</v>
      </c>
      <c r="D18" s="89"/>
      <c r="E18" s="101"/>
    </row>
    <row r="19" spans="2:10" ht="13.5" customHeight="1">
      <c r="B19" s="129" t="s">
        <v>6</v>
      </c>
      <c r="C19" s="72" t="s">
        <v>214</v>
      </c>
      <c r="D19" s="89"/>
      <c r="E19" s="100"/>
    </row>
    <row r="20" spans="2:10" ht="13.5" thickBot="1">
      <c r="B20" s="131" t="s">
        <v>8</v>
      </c>
      <c r="C20" s="73" t="s">
        <v>14</v>
      </c>
      <c r="D20" s="91"/>
      <c r="E20" s="102"/>
    </row>
    <row r="21" spans="2:10" ht="13.5" thickBot="1">
      <c r="B21" s="343" t="s">
        <v>216</v>
      </c>
      <c r="C21" s="344"/>
      <c r="D21" s="92">
        <f>D11</f>
        <v>504749.21</v>
      </c>
      <c r="E21" s="173">
        <f>E11</f>
        <v>519036.33</v>
      </c>
      <c r="F21" s="88"/>
      <c r="G21" s="88"/>
      <c r="H21" s="197"/>
      <c r="J21" s="71"/>
    </row>
    <row r="22" spans="2:10">
      <c r="B22" s="3"/>
      <c r="C22" s="7"/>
      <c r="D22" s="8"/>
      <c r="E22" s="8"/>
      <c r="G22" s="78"/>
    </row>
    <row r="23" spans="2:10" ht="13.5">
      <c r="B23" s="337" t="s">
        <v>210</v>
      </c>
      <c r="C23" s="345"/>
      <c r="D23" s="345"/>
      <c r="E23" s="345"/>
      <c r="G23" s="78"/>
    </row>
    <row r="24" spans="2:10" ht="15.75" customHeight="1" thickBot="1">
      <c r="B24" s="336" t="s">
        <v>211</v>
      </c>
      <c r="C24" s="346"/>
      <c r="D24" s="346"/>
      <c r="E24" s="346"/>
    </row>
    <row r="25" spans="2:10" ht="13.5" thickBot="1">
      <c r="B25" s="164"/>
      <c r="C25" s="5" t="s">
        <v>2</v>
      </c>
      <c r="D25" s="75" t="s">
        <v>264</v>
      </c>
      <c r="E25" s="30" t="s">
        <v>262</v>
      </c>
    </row>
    <row r="26" spans="2:10">
      <c r="B26" s="116" t="s">
        <v>15</v>
      </c>
      <c r="C26" s="117" t="s">
        <v>16</v>
      </c>
      <c r="D26" s="263">
        <v>547467.30000000005</v>
      </c>
      <c r="E26" s="118">
        <f>D21</f>
        <v>504749.21</v>
      </c>
      <c r="G26" s="83"/>
    </row>
    <row r="27" spans="2:10">
      <c r="B27" s="10" t="s">
        <v>17</v>
      </c>
      <c r="C27" s="11" t="s">
        <v>217</v>
      </c>
      <c r="D27" s="264">
        <v>-103072.9</v>
      </c>
      <c r="E27" s="172">
        <f>E28-E32</f>
        <v>-22327.760000000002</v>
      </c>
      <c r="F27" s="78"/>
      <c r="G27" s="83"/>
      <c r="H27" s="78"/>
      <c r="I27" s="78"/>
      <c r="J27" s="83"/>
    </row>
    <row r="28" spans="2:10">
      <c r="B28" s="10" t="s">
        <v>18</v>
      </c>
      <c r="C28" s="11" t="s">
        <v>19</v>
      </c>
      <c r="D28" s="264">
        <v>10340</v>
      </c>
      <c r="E28" s="80">
        <f>SUM(E29:E31)</f>
        <v>0</v>
      </c>
      <c r="F28" s="78"/>
      <c r="G28" s="78"/>
      <c r="H28" s="78"/>
      <c r="I28" s="78"/>
      <c r="J28" s="83"/>
    </row>
    <row r="29" spans="2:10">
      <c r="B29" s="127" t="s">
        <v>4</v>
      </c>
      <c r="C29" s="6" t="s">
        <v>20</v>
      </c>
      <c r="D29" s="265"/>
      <c r="E29" s="103"/>
      <c r="F29" s="78"/>
      <c r="G29" s="78"/>
      <c r="H29" s="78"/>
      <c r="I29" s="78"/>
      <c r="J29" s="83"/>
    </row>
    <row r="30" spans="2:10">
      <c r="B30" s="127" t="s">
        <v>6</v>
      </c>
      <c r="C30" s="6" t="s">
        <v>21</v>
      </c>
      <c r="D30" s="265"/>
      <c r="E30" s="103"/>
      <c r="F30" s="78"/>
      <c r="G30" s="78"/>
      <c r="H30" s="78"/>
      <c r="I30" s="78"/>
      <c r="J30" s="83"/>
    </row>
    <row r="31" spans="2:10">
      <c r="B31" s="127" t="s">
        <v>8</v>
      </c>
      <c r="C31" s="6" t="s">
        <v>22</v>
      </c>
      <c r="D31" s="265">
        <v>10340</v>
      </c>
      <c r="E31" s="103"/>
      <c r="F31" s="78"/>
      <c r="G31" s="78"/>
      <c r="H31" s="78"/>
      <c r="I31" s="78"/>
      <c r="J31" s="83"/>
    </row>
    <row r="32" spans="2:10">
      <c r="B32" s="112" t="s">
        <v>23</v>
      </c>
      <c r="C32" s="12" t="s">
        <v>24</v>
      </c>
      <c r="D32" s="264">
        <v>113412.9</v>
      </c>
      <c r="E32" s="80">
        <f>SUM(E33:E39)</f>
        <v>22327.760000000002</v>
      </c>
      <c r="F32" s="78"/>
      <c r="G32" s="83"/>
      <c r="H32" s="78"/>
      <c r="I32" s="78"/>
      <c r="J32" s="83"/>
    </row>
    <row r="33" spans="2:10">
      <c r="B33" s="127" t="s">
        <v>4</v>
      </c>
      <c r="C33" s="6" t="s">
        <v>25</v>
      </c>
      <c r="D33" s="265">
        <v>3699.95</v>
      </c>
      <c r="E33" s="103">
        <v>18065.7</v>
      </c>
      <c r="F33" s="78"/>
      <c r="G33" s="78"/>
      <c r="H33" s="78"/>
      <c r="I33" s="78"/>
      <c r="J33" s="83"/>
    </row>
    <row r="34" spans="2:10">
      <c r="B34" s="127" t="s">
        <v>6</v>
      </c>
      <c r="C34" s="6" t="s">
        <v>26</v>
      </c>
      <c r="D34" s="265"/>
      <c r="E34" s="103"/>
      <c r="F34" s="78"/>
      <c r="G34" s="78"/>
      <c r="H34" s="78"/>
      <c r="I34" s="78"/>
      <c r="J34" s="83"/>
    </row>
    <row r="35" spans="2:10">
      <c r="B35" s="127" t="s">
        <v>8</v>
      </c>
      <c r="C35" s="6" t="s">
        <v>27</v>
      </c>
      <c r="D35" s="265">
        <v>693.37</v>
      </c>
      <c r="E35" s="103">
        <v>74.459999999999994</v>
      </c>
      <c r="F35" s="78"/>
      <c r="G35" s="78"/>
      <c r="H35" s="78"/>
      <c r="I35" s="78"/>
      <c r="J35" s="83"/>
    </row>
    <row r="36" spans="2:10">
      <c r="B36" s="127" t="s">
        <v>9</v>
      </c>
      <c r="C36" s="6" t="s">
        <v>28</v>
      </c>
      <c r="D36" s="265"/>
      <c r="E36" s="103"/>
      <c r="F36" s="78"/>
      <c r="G36" s="78"/>
      <c r="H36" s="78"/>
      <c r="I36" s="78"/>
      <c r="J36" s="83"/>
    </row>
    <row r="37" spans="2:10" ht="25.5">
      <c r="B37" s="127" t="s">
        <v>29</v>
      </c>
      <c r="C37" s="6" t="s">
        <v>30</v>
      </c>
      <c r="D37" s="265">
        <v>3921.16</v>
      </c>
      <c r="E37" s="103">
        <v>4187.6000000000004</v>
      </c>
      <c r="F37" s="78"/>
      <c r="G37" s="78"/>
      <c r="H37" s="78"/>
      <c r="I37" s="78"/>
      <c r="J37" s="83"/>
    </row>
    <row r="38" spans="2:10">
      <c r="B38" s="127" t="s">
        <v>31</v>
      </c>
      <c r="C38" s="6" t="s">
        <v>32</v>
      </c>
      <c r="D38" s="265"/>
      <c r="E38" s="103"/>
      <c r="F38" s="78"/>
      <c r="G38" s="78"/>
      <c r="H38" s="78"/>
      <c r="I38" s="78"/>
      <c r="J38" s="83"/>
    </row>
    <row r="39" spans="2:10">
      <c r="B39" s="128" t="s">
        <v>33</v>
      </c>
      <c r="C39" s="13" t="s">
        <v>34</v>
      </c>
      <c r="D39" s="266">
        <v>105098.42</v>
      </c>
      <c r="E39" s="174"/>
      <c r="F39" s="78"/>
      <c r="G39" s="78"/>
      <c r="H39" s="78"/>
      <c r="I39" s="78"/>
      <c r="J39" s="83"/>
    </row>
    <row r="40" spans="2:10" ht="13.5" thickBot="1">
      <c r="B40" s="119" t="s">
        <v>35</v>
      </c>
      <c r="C40" s="120" t="s">
        <v>36</v>
      </c>
      <c r="D40" s="267">
        <v>49652.57</v>
      </c>
      <c r="E40" s="121">
        <v>36614.879999999997</v>
      </c>
      <c r="G40" s="83"/>
    </row>
    <row r="41" spans="2:10" ht="13.5" thickBot="1">
      <c r="B41" s="122" t="s">
        <v>37</v>
      </c>
      <c r="C41" s="123" t="s">
        <v>38</v>
      </c>
      <c r="D41" s="268">
        <v>494046.97000000003</v>
      </c>
      <c r="E41" s="173">
        <f>E26+E27+E40</f>
        <v>519036.33</v>
      </c>
      <c r="F41" s="88"/>
      <c r="G41" s="83"/>
    </row>
    <row r="42" spans="2:10">
      <c r="B42" s="114"/>
      <c r="C42" s="114"/>
      <c r="D42" s="115"/>
      <c r="E42" s="115"/>
      <c r="F42" s="88"/>
      <c r="G42" s="71"/>
    </row>
    <row r="43" spans="2:10" ht="13.5">
      <c r="B43" s="338" t="s">
        <v>60</v>
      </c>
      <c r="C43" s="339"/>
      <c r="D43" s="339"/>
      <c r="E43" s="339"/>
      <c r="G43" s="78"/>
    </row>
    <row r="44" spans="2:10" ht="18" customHeight="1" thickBot="1">
      <c r="B44" s="336" t="s">
        <v>244</v>
      </c>
      <c r="C44" s="340"/>
      <c r="D44" s="340"/>
      <c r="E44" s="340"/>
      <c r="G44" s="78"/>
    </row>
    <row r="45" spans="2:10" ht="13.5" thickBot="1">
      <c r="B45" s="164"/>
      <c r="C45" s="31" t="s">
        <v>39</v>
      </c>
      <c r="D45" s="75" t="s">
        <v>264</v>
      </c>
      <c r="E45" s="30" t="s">
        <v>262</v>
      </c>
      <c r="G45" s="78"/>
    </row>
    <row r="46" spans="2:10">
      <c r="B46" s="14" t="s">
        <v>18</v>
      </c>
      <c r="C46" s="32" t="s">
        <v>218</v>
      </c>
      <c r="D46" s="124"/>
      <c r="E46" s="29"/>
      <c r="G46" s="78"/>
    </row>
    <row r="47" spans="2:10">
      <c r="B47" s="125" t="s">
        <v>4</v>
      </c>
      <c r="C47" s="16" t="s">
        <v>40</v>
      </c>
      <c r="D47" s="269">
        <v>1796.86</v>
      </c>
      <c r="E47" s="82">
        <v>1420.35</v>
      </c>
      <c r="G47" s="78"/>
    </row>
    <row r="48" spans="2:10">
      <c r="B48" s="146" t="s">
        <v>6</v>
      </c>
      <c r="C48" s="23" t="s">
        <v>41</v>
      </c>
      <c r="D48" s="270">
        <v>1446.22</v>
      </c>
      <c r="E48" s="175">
        <v>1360.5</v>
      </c>
      <c r="G48" s="78"/>
    </row>
    <row r="49" spans="2:7">
      <c r="B49" s="143" t="s">
        <v>23</v>
      </c>
      <c r="C49" s="147" t="s">
        <v>219</v>
      </c>
      <c r="D49" s="271"/>
      <c r="E49" s="148"/>
    </row>
    <row r="50" spans="2:7">
      <c r="B50" s="125" t="s">
        <v>4</v>
      </c>
      <c r="C50" s="16" t="s">
        <v>40</v>
      </c>
      <c r="D50" s="269">
        <v>304.68</v>
      </c>
      <c r="E50" s="84">
        <v>355.36959999999999</v>
      </c>
      <c r="G50" s="226"/>
    </row>
    <row r="51" spans="2:7">
      <c r="B51" s="125" t="s">
        <v>6</v>
      </c>
      <c r="C51" s="16" t="s">
        <v>220</v>
      </c>
      <c r="D51" s="272">
        <v>290.75</v>
      </c>
      <c r="E51" s="84">
        <v>354.3304</v>
      </c>
      <c r="G51" s="226"/>
    </row>
    <row r="52" spans="2:7">
      <c r="B52" s="125" t="s">
        <v>8</v>
      </c>
      <c r="C52" s="16" t="s">
        <v>221</v>
      </c>
      <c r="D52" s="272">
        <v>343.31380000000001</v>
      </c>
      <c r="E52" s="84">
        <v>384.86290000000002</v>
      </c>
    </row>
    <row r="53" spans="2:7" ht="14.25" customHeight="1" thickBot="1">
      <c r="B53" s="126" t="s">
        <v>9</v>
      </c>
      <c r="C53" s="18" t="s">
        <v>41</v>
      </c>
      <c r="D53" s="273">
        <v>341.61259999999999</v>
      </c>
      <c r="E53" s="176">
        <v>381.50409999999999</v>
      </c>
    </row>
    <row r="54" spans="2:7">
      <c r="B54" s="132"/>
      <c r="C54" s="133"/>
      <c r="D54" s="134"/>
      <c r="E54" s="134"/>
    </row>
    <row r="55" spans="2:7" ht="13.5">
      <c r="B55" s="338" t="s">
        <v>62</v>
      </c>
      <c r="C55" s="339"/>
      <c r="D55" s="339"/>
      <c r="E55" s="339"/>
    </row>
    <row r="56" spans="2:7" ht="15.75" customHeight="1" thickBot="1">
      <c r="B56" s="336" t="s">
        <v>222</v>
      </c>
      <c r="C56" s="340"/>
      <c r="D56" s="340"/>
      <c r="E56" s="340"/>
    </row>
    <row r="57" spans="2:7" ht="23.25" thickBot="1">
      <c r="B57" s="331" t="s">
        <v>42</v>
      </c>
      <c r="C57" s="332"/>
      <c r="D57" s="19" t="s">
        <v>245</v>
      </c>
      <c r="E57" s="20" t="s">
        <v>223</v>
      </c>
    </row>
    <row r="58" spans="2:7">
      <c r="B58" s="21" t="s">
        <v>18</v>
      </c>
      <c r="C58" s="149" t="s">
        <v>43</v>
      </c>
      <c r="D58" s="150">
        <f>D64</f>
        <v>519036.33</v>
      </c>
      <c r="E58" s="33">
        <f>D58/E21</f>
        <v>1</v>
      </c>
    </row>
    <row r="59" spans="2:7" ht="25.5">
      <c r="B59" s="146" t="s">
        <v>4</v>
      </c>
      <c r="C59" s="23" t="s">
        <v>44</v>
      </c>
      <c r="D59" s="95">
        <v>0</v>
      </c>
      <c r="E59" s="96">
        <v>0</v>
      </c>
    </row>
    <row r="60" spans="2:7" ht="25.5">
      <c r="B60" s="125" t="s">
        <v>6</v>
      </c>
      <c r="C60" s="16" t="s">
        <v>45</v>
      </c>
      <c r="D60" s="93">
        <v>0</v>
      </c>
      <c r="E60" s="94">
        <v>0</v>
      </c>
    </row>
    <row r="61" spans="2:7" ht="12.75" customHeight="1">
      <c r="B61" s="125" t="s">
        <v>8</v>
      </c>
      <c r="C61" s="16" t="s">
        <v>46</v>
      </c>
      <c r="D61" s="93">
        <v>0</v>
      </c>
      <c r="E61" s="94">
        <v>0</v>
      </c>
    </row>
    <row r="62" spans="2:7">
      <c r="B62" s="125" t="s">
        <v>9</v>
      </c>
      <c r="C62" s="16" t="s">
        <v>47</v>
      </c>
      <c r="D62" s="93">
        <v>0</v>
      </c>
      <c r="E62" s="94">
        <v>0</v>
      </c>
    </row>
    <row r="63" spans="2:7">
      <c r="B63" s="125" t="s">
        <v>29</v>
      </c>
      <c r="C63" s="16" t="s">
        <v>48</v>
      </c>
      <c r="D63" s="93">
        <v>0</v>
      </c>
      <c r="E63" s="94">
        <v>0</v>
      </c>
    </row>
    <row r="64" spans="2:7">
      <c r="B64" s="146" t="s">
        <v>31</v>
      </c>
      <c r="C64" s="23" t="s">
        <v>49</v>
      </c>
      <c r="D64" s="95">
        <f>E21</f>
        <v>519036.33</v>
      </c>
      <c r="E64" s="96">
        <f>E58</f>
        <v>1</v>
      </c>
    </row>
    <row r="65" spans="2:5">
      <c r="B65" s="146" t="s">
        <v>33</v>
      </c>
      <c r="C65" s="23" t="s">
        <v>224</v>
      </c>
      <c r="D65" s="95">
        <v>0</v>
      </c>
      <c r="E65" s="96">
        <v>0</v>
      </c>
    </row>
    <row r="66" spans="2:5">
      <c r="B66" s="146" t="s">
        <v>50</v>
      </c>
      <c r="C66" s="23" t="s">
        <v>51</v>
      </c>
      <c r="D66" s="95">
        <v>0</v>
      </c>
      <c r="E66" s="96">
        <v>0</v>
      </c>
    </row>
    <row r="67" spans="2:5">
      <c r="B67" s="125" t="s">
        <v>52</v>
      </c>
      <c r="C67" s="16" t="s">
        <v>53</v>
      </c>
      <c r="D67" s="93">
        <v>0</v>
      </c>
      <c r="E67" s="94">
        <v>0</v>
      </c>
    </row>
    <row r="68" spans="2:5">
      <c r="B68" s="125" t="s">
        <v>54</v>
      </c>
      <c r="C68" s="16" t="s">
        <v>55</v>
      </c>
      <c r="D68" s="93">
        <v>0</v>
      </c>
      <c r="E68" s="94">
        <v>0</v>
      </c>
    </row>
    <row r="69" spans="2:5">
      <c r="B69" s="125" t="s">
        <v>56</v>
      </c>
      <c r="C69" s="16" t="s">
        <v>57</v>
      </c>
      <c r="D69" s="93">
        <v>0</v>
      </c>
      <c r="E69" s="94">
        <v>0</v>
      </c>
    </row>
    <row r="70" spans="2:5">
      <c r="B70" s="153" t="s">
        <v>58</v>
      </c>
      <c r="C70" s="136" t="s">
        <v>59</v>
      </c>
      <c r="D70" s="137">
        <v>0</v>
      </c>
      <c r="E70" s="138">
        <v>0</v>
      </c>
    </row>
    <row r="71" spans="2:5">
      <c r="B71" s="154" t="s">
        <v>23</v>
      </c>
      <c r="C71" s="144" t="s">
        <v>61</v>
      </c>
      <c r="D71" s="145">
        <v>0</v>
      </c>
      <c r="E71" s="70">
        <v>0</v>
      </c>
    </row>
    <row r="72" spans="2:5">
      <c r="B72" s="155" t="s">
        <v>60</v>
      </c>
      <c r="C72" s="140" t="s">
        <v>63</v>
      </c>
      <c r="D72" s="141">
        <f>E14</f>
        <v>0</v>
      </c>
      <c r="E72" s="142">
        <v>0</v>
      </c>
    </row>
    <row r="73" spans="2:5">
      <c r="B73" s="156" t="s">
        <v>62</v>
      </c>
      <c r="C73" s="25" t="s">
        <v>65</v>
      </c>
      <c r="D73" s="26">
        <v>0</v>
      </c>
      <c r="E73" s="27">
        <v>0</v>
      </c>
    </row>
    <row r="74" spans="2:5">
      <c r="B74" s="154" t="s">
        <v>64</v>
      </c>
      <c r="C74" s="144" t="s">
        <v>66</v>
      </c>
      <c r="D74" s="145">
        <f>D58</f>
        <v>519036.33</v>
      </c>
      <c r="E74" s="70">
        <f>E58+E72-E73</f>
        <v>1</v>
      </c>
    </row>
    <row r="75" spans="2:5">
      <c r="B75" s="125" t="s">
        <v>4</v>
      </c>
      <c r="C75" s="16" t="s">
        <v>67</v>
      </c>
      <c r="D75" s="93">
        <v>0</v>
      </c>
      <c r="E75" s="94">
        <v>0</v>
      </c>
    </row>
    <row r="76" spans="2:5">
      <c r="B76" s="125" t="s">
        <v>6</v>
      </c>
      <c r="C76" s="16" t="s">
        <v>225</v>
      </c>
      <c r="D76" s="93">
        <f>D74</f>
        <v>519036.33</v>
      </c>
      <c r="E76" s="94">
        <f>E74</f>
        <v>1</v>
      </c>
    </row>
    <row r="77" spans="2:5" ht="13.5" thickBot="1">
      <c r="B77" s="126" t="s">
        <v>8</v>
      </c>
      <c r="C77" s="18" t="s">
        <v>226</v>
      </c>
      <c r="D77" s="97">
        <v>0</v>
      </c>
      <c r="E77" s="98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ageMargins left="0.70866141732283472" right="0.70866141732283472" top="0.74803149606299213" bottom="0.74803149606299213" header="0.31496062992125984" footer="0.31496062992125984"/>
  <pageSetup paperSize="9" scale="73" orientation="portrait" r:id="rId1"/>
</worksheet>
</file>

<file path=xl/worksheets/sheet149.xml><?xml version="1.0" encoding="utf-8"?>
<worksheet xmlns="http://schemas.openxmlformats.org/spreadsheetml/2006/main" xmlns:r="http://schemas.openxmlformats.org/officeDocument/2006/relationships">
  <sheetPr codeName="Arkusz149">
    <pageSetUpPr fitToPage="1"/>
  </sheetPr>
  <dimension ref="A1:L81"/>
  <sheetViews>
    <sheetView zoomScale="80" zoomScaleNormal="80" workbookViewId="0">
      <selection activeCell="K2" sqref="K2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99" customWidth="1"/>
    <col min="6" max="6" width="7.42578125" customWidth="1"/>
    <col min="7" max="7" width="17.28515625" customWidth="1"/>
    <col min="8" max="8" width="19" customWidth="1"/>
    <col min="9" max="9" width="13.28515625" customWidth="1"/>
    <col min="10" max="10" width="13.5703125" customWidth="1"/>
  </cols>
  <sheetData>
    <row r="1" spans="2:12">
      <c r="B1" s="1"/>
      <c r="C1" s="1"/>
      <c r="D1" s="2"/>
      <c r="E1" s="2"/>
    </row>
    <row r="2" spans="2:12" ht="15.75">
      <c r="B2" s="333" t="s">
        <v>0</v>
      </c>
      <c r="C2" s="333"/>
      <c r="D2" s="333"/>
      <c r="E2" s="333"/>
      <c r="H2" s="188"/>
      <c r="I2" s="188"/>
      <c r="J2" s="190"/>
      <c r="L2" s="78"/>
    </row>
    <row r="3" spans="2:12" ht="15.75">
      <c r="B3" s="333" t="s">
        <v>263</v>
      </c>
      <c r="C3" s="333"/>
      <c r="D3" s="333"/>
      <c r="E3" s="333"/>
      <c r="H3" s="188"/>
      <c r="I3" s="188"/>
      <c r="J3" s="190"/>
    </row>
    <row r="4" spans="2:12" ht="15">
      <c r="B4" s="165"/>
      <c r="C4" s="165"/>
      <c r="D4" s="165"/>
      <c r="E4" s="165"/>
      <c r="H4" s="187"/>
      <c r="I4" s="187"/>
      <c r="J4" s="190"/>
    </row>
    <row r="5" spans="2:12" ht="21" customHeight="1">
      <c r="B5" s="334" t="s">
        <v>1</v>
      </c>
      <c r="C5" s="334"/>
      <c r="D5" s="334"/>
      <c r="E5" s="334"/>
    </row>
    <row r="6" spans="2:12" ht="14.25">
      <c r="B6" s="335" t="s">
        <v>230</v>
      </c>
      <c r="C6" s="335"/>
      <c r="D6" s="335"/>
      <c r="E6" s="335"/>
    </row>
    <row r="7" spans="2:12" ht="14.25">
      <c r="B7" s="163"/>
      <c r="C7" s="163"/>
      <c r="D7" s="163"/>
      <c r="E7" s="163"/>
    </row>
    <row r="8" spans="2:12" ht="13.5">
      <c r="B8" s="337" t="s">
        <v>18</v>
      </c>
      <c r="C8" s="339"/>
      <c r="D8" s="339"/>
      <c r="E8" s="339"/>
    </row>
    <row r="9" spans="2:12" ht="16.5" thickBot="1">
      <c r="B9" s="336" t="s">
        <v>209</v>
      </c>
      <c r="C9" s="336"/>
      <c r="D9" s="336"/>
      <c r="E9" s="336"/>
    </row>
    <row r="10" spans="2:12" ht="13.5" thickBot="1">
      <c r="B10" s="164"/>
      <c r="C10" s="87" t="s">
        <v>2</v>
      </c>
      <c r="D10" s="75" t="s">
        <v>246</v>
      </c>
      <c r="E10" s="30" t="s">
        <v>262</v>
      </c>
      <c r="G10" s="78"/>
    </row>
    <row r="11" spans="2:12">
      <c r="B11" s="110" t="s">
        <v>3</v>
      </c>
      <c r="C11" s="151" t="s">
        <v>215</v>
      </c>
      <c r="D11" s="74">
        <v>19669.080000000002</v>
      </c>
      <c r="E11" s="9">
        <f>E12</f>
        <v>5481.55</v>
      </c>
    </row>
    <row r="12" spans="2:12">
      <c r="B12" s="129" t="s">
        <v>4</v>
      </c>
      <c r="C12" s="6" t="s">
        <v>5</v>
      </c>
      <c r="D12" s="89">
        <v>19669.080000000002</v>
      </c>
      <c r="E12" s="100">
        <f>5525.42-43.87</f>
        <v>5481.55</v>
      </c>
    </row>
    <row r="13" spans="2:12">
      <c r="B13" s="129" t="s">
        <v>6</v>
      </c>
      <c r="C13" s="72" t="s">
        <v>7</v>
      </c>
      <c r="D13" s="89"/>
      <c r="E13" s="100"/>
    </row>
    <row r="14" spans="2:12">
      <c r="B14" s="129" t="s">
        <v>8</v>
      </c>
      <c r="C14" s="72" t="s">
        <v>10</v>
      </c>
      <c r="D14" s="89"/>
      <c r="E14" s="100"/>
      <c r="G14" s="71"/>
    </row>
    <row r="15" spans="2:12">
      <c r="B15" s="129" t="s">
        <v>212</v>
      </c>
      <c r="C15" s="72" t="s">
        <v>11</v>
      </c>
      <c r="D15" s="89"/>
      <c r="E15" s="100"/>
    </row>
    <row r="16" spans="2:12">
      <c r="B16" s="130" t="s">
        <v>213</v>
      </c>
      <c r="C16" s="111" t="s">
        <v>12</v>
      </c>
      <c r="D16" s="90"/>
      <c r="E16" s="101"/>
    </row>
    <row r="17" spans="2:10">
      <c r="B17" s="10" t="s">
        <v>13</v>
      </c>
      <c r="C17" s="12" t="s">
        <v>65</v>
      </c>
      <c r="D17" s="152"/>
      <c r="E17" s="113"/>
    </row>
    <row r="18" spans="2:10">
      <c r="B18" s="129" t="s">
        <v>4</v>
      </c>
      <c r="C18" s="6" t="s">
        <v>11</v>
      </c>
      <c r="D18" s="89"/>
      <c r="E18" s="101"/>
    </row>
    <row r="19" spans="2:10" ht="13.5" customHeight="1">
      <c r="B19" s="129" t="s">
        <v>6</v>
      </c>
      <c r="C19" s="72" t="s">
        <v>214</v>
      </c>
      <c r="D19" s="89"/>
      <c r="E19" s="100"/>
    </row>
    <row r="20" spans="2:10" ht="13.5" thickBot="1">
      <c r="B20" s="131" t="s">
        <v>8</v>
      </c>
      <c r="C20" s="73" t="s">
        <v>14</v>
      </c>
      <c r="D20" s="91"/>
      <c r="E20" s="102"/>
    </row>
    <row r="21" spans="2:10" ht="13.5" thickBot="1">
      <c r="B21" s="343" t="s">
        <v>216</v>
      </c>
      <c r="C21" s="344"/>
      <c r="D21" s="92">
        <f>D11</f>
        <v>19669.080000000002</v>
      </c>
      <c r="E21" s="173">
        <f>E11-E17</f>
        <v>5481.55</v>
      </c>
      <c r="F21" s="88"/>
      <c r="G21" s="88"/>
      <c r="H21" s="197"/>
      <c r="J21" s="71"/>
    </row>
    <row r="22" spans="2:10">
      <c r="B22" s="3"/>
      <c r="C22" s="7"/>
      <c r="D22" s="8"/>
      <c r="E22" s="8"/>
      <c r="G22" s="78"/>
    </row>
    <row r="23" spans="2:10" ht="13.5">
      <c r="B23" s="337" t="s">
        <v>210</v>
      </c>
      <c r="C23" s="345"/>
      <c r="D23" s="345"/>
      <c r="E23" s="345"/>
      <c r="G23" s="78"/>
    </row>
    <row r="24" spans="2:10" ht="15.75" customHeight="1" thickBot="1">
      <c r="B24" s="336" t="s">
        <v>211</v>
      </c>
      <c r="C24" s="346"/>
      <c r="D24" s="346"/>
      <c r="E24" s="346"/>
    </row>
    <row r="25" spans="2:10" ht="13.5" thickBot="1">
      <c r="B25" s="164"/>
      <c r="C25" s="5" t="s">
        <v>2</v>
      </c>
      <c r="D25" s="75" t="s">
        <v>264</v>
      </c>
      <c r="E25" s="30" t="s">
        <v>262</v>
      </c>
    </row>
    <row r="26" spans="2:10">
      <c r="B26" s="116" t="s">
        <v>15</v>
      </c>
      <c r="C26" s="117" t="s">
        <v>16</v>
      </c>
      <c r="D26" s="263">
        <v>33970.050000000003</v>
      </c>
      <c r="E26" s="118">
        <f>D21</f>
        <v>19669.080000000002</v>
      </c>
      <c r="G26" s="83"/>
    </row>
    <row r="27" spans="2:10">
      <c r="B27" s="10" t="s">
        <v>17</v>
      </c>
      <c r="C27" s="11" t="s">
        <v>217</v>
      </c>
      <c r="D27" s="264">
        <v>-10395.280000000002</v>
      </c>
      <c r="E27" s="172">
        <f>E28-E32</f>
        <v>-14321.099999999999</v>
      </c>
      <c r="F27" s="78"/>
      <c r="G27" s="83"/>
      <c r="H27" s="78"/>
      <c r="I27" s="78"/>
      <c r="J27" s="83"/>
    </row>
    <row r="28" spans="2:10">
      <c r="B28" s="10" t="s">
        <v>18</v>
      </c>
      <c r="C28" s="11" t="s">
        <v>19</v>
      </c>
      <c r="D28" s="264">
        <v>19831.809999999998</v>
      </c>
      <c r="E28" s="80">
        <f>SUM(E29:E31)</f>
        <v>6574.27</v>
      </c>
      <c r="F28" s="78"/>
      <c r="G28" s="78"/>
      <c r="H28" s="78"/>
      <c r="I28" s="78"/>
      <c r="J28" s="83"/>
    </row>
    <row r="29" spans="2:10">
      <c r="B29" s="235" t="s">
        <v>4</v>
      </c>
      <c r="C29" s="228" t="s">
        <v>20</v>
      </c>
      <c r="D29" s="265"/>
      <c r="E29" s="103"/>
      <c r="F29" s="78"/>
      <c r="G29" s="78"/>
      <c r="H29" s="78"/>
      <c r="I29" s="78"/>
      <c r="J29" s="83"/>
    </row>
    <row r="30" spans="2:10">
      <c r="B30" s="235" t="s">
        <v>6</v>
      </c>
      <c r="C30" s="228" t="s">
        <v>21</v>
      </c>
      <c r="D30" s="265"/>
      <c r="E30" s="103"/>
      <c r="F30" s="78"/>
      <c r="G30" s="78"/>
      <c r="H30" s="78"/>
      <c r="I30" s="78"/>
      <c r="J30" s="83"/>
    </row>
    <row r="31" spans="2:10">
      <c r="B31" s="235" t="s">
        <v>8</v>
      </c>
      <c r="C31" s="228" t="s">
        <v>22</v>
      </c>
      <c r="D31" s="265">
        <v>19831.809999999998</v>
      </c>
      <c r="E31" s="103">
        <v>6574.27</v>
      </c>
      <c r="F31" s="78"/>
      <c r="G31" s="78"/>
      <c r="H31" s="78"/>
      <c r="I31" s="78"/>
      <c r="J31" s="83"/>
    </row>
    <row r="32" spans="2:10">
      <c r="B32" s="112" t="s">
        <v>23</v>
      </c>
      <c r="C32" s="12" t="s">
        <v>24</v>
      </c>
      <c r="D32" s="264">
        <v>30227.09</v>
      </c>
      <c r="E32" s="80">
        <f>SUM(E33:E39)</f>
        <v>20895.37</v>
      </c>
      <c r="F32" s="78"/>
      <c r="G32" s="83"/>
      <c r="H32" s="78"/>
      <c r="I32" s="78"/>
      <c r="J32" s="83"/>
    </row>
    <row r="33" spans="2:10">
      <c r="B33" s="235" t="s">
        <v>4</v>
      </c>
      <c r="C33" s="228" t="s">
        <v>25</v>
      </c>
      <c r="D33" s="265">
        <v>29896.71</v>
      </c>
      <c r="E33" s="103">
        <f>1148.02+1.43</f>
        <v>1149.45</v>
      </c>
      <c r="F33" s="78"/>
      <c r="G33" s="78"/>
      <c r="H33" s="78"/>
      <c r="I33" s="78"/>
      <c r="J33" s="83"/>
    </row>
    <row r="34" spans="2:10">
      <c r="B34" s="235" t="s">
        <v>6</v>
      </c>
      <c r="C34" s="228" t="s">
        <v>26</v>
      </c>
      <c r="D34" s="265"/>
      <c r="E34" s="103"/>
      <c r="F34" s="78"/>
      <c r="G34" s="78"/>
      <c r="H34" s="78"/>
      <c r="I34" s="78"/>
      <c r="J34" s="83"/>
    </row>
    <row r="35" spans="2:10">
      <c r="B35" s="235" t="s">
        <v>8</v>
      </c>
      <c r="C35" s="228" t="s">
        <v>27</v>
      </c>
      <c r="D35" s="265">
        <v>25.11</v>
      </c>
      <c r="E35" s="103">
        <v>4.59</v>
      </c>
      <c r="F35" s="78"/>
      <c r="G35" s="78"/>
      <c r="H35" s="78"/>
      <c r="I35" s="78"/>
      <c r="J35" s="83"/>
    </row>
    <row r="36" spans="2:10">
      <c r="B36" s="235" t="s">
        <v>9</v>
      </c>
      <c r="C36" s="228" t="s">
        <v>28</v>
      </c>
      <c r="D36" s="265"/>
      <c r="E36" s="103"/>
      <c r="F36" s="78"/>
      <c r="G36" s="78"/>
      <c r="H36" s="78"/>
      <c r="I36" s="78"/>
      <c r="J36" s="83"/>
    </row>
    <row r="37" spans="2:10" ht="25.5">
      <c r="B37" s="235" t="s">
        <v>29</v>
      </c>
      <c r="C37" s="228" t="s">
        <v>30</v>
      </c>
      <c r="D37" s="265">
        <v>305.27</v>
      </c>
      <c r="E37" s="103">
        <v>49.96</v>
      </c>
      <c r="F37" s="78"/>
      <c r="G37" s="78"/>
      <c r="H37" s="78"/>
      <c r="I37" s="78"/>
      <c r="J37" s="83"/>
    </row>
    <row r="38" spans="2:10">
      <c r="B38" s="235" t="s">
        <v>31</v>
      </c>
      <c r="C38" s="228" t="s">
        <v>32</v>
      </c>
      <c r="D38" s="265"/>
      <c r="E38" s="103"/>
      <c r="F38" s="78"/>
      <c r="G38" s="78"/>
      <c r="H38" s="78"/>
      <c r="I38" s="78"/>
      <c r="J38" s="83"/>
    </row>
    <row r="39" spans="2:10">
      <c r="B39" s="236" t="s">
        <v>33</v>
      </c>
      <c r="C39" s="237" t="s">
        <v>34</v>
      </c>
      <c r="D39" s="266"/>
      <c r="E39" s="174">
        <v>19691.37</v>
      </c>
      <c r="F39" s="78"/>
      <c r="G39" s="78"/>
      <c r="H39" s="78"/>
      <c r="I39" s="78"/>
      <c r="J39" s="83"/>
    </row>
    <row r="40" spans="2:10" ht="13.5" thickBot="1">
      <c r="B40" s="119" t="s">
        <v>35</v>
      </c>
      <c r="C40" s="120" t="s">
        <v>36</v>
      </c>
      <c r="D40" s="267">
        <v>263.8</v>
      </c>
      <c r="E40" s="121">
        <v>133.57</v>
      </c>
      <c r="G40" s="83"/>
    </row>
    <row r="41" spans="2:10" ht="13.5" thickBot="1">
      <c r="B41" s="122" t="s">
        <v>37</v>
      </c>
      <c r="C41" s="123" t="s">
        <v>38</v>
      </c>
      <c r="D41" s="268">
        <v>23838.57</v>
      </c>
      <c r="E41" s="173">
        <f>E26+E27+E40</f>
        <v>5481.5500000000029</v>
      </c>
      <c r="F41" s="88"/>
      <c r="G41" s="83"/>
    </row>
    <row r="42" spans="2:10">
      <c r="B42" s="114"/>
      <c r="C42" s="114"/>
      <c r="D42" s="115"/>
      <c r="E42" s="115"/>
      <c r="F42" s="88"/>
      <c r="G42" s="71"/>
    </row>
    <row r="43" spans="2:10" ht="13.5">
      <c r="B43" s="338" t="s">
        <v>60</v>
      </c>
      <c r="C43" s="348"/>
      <c r="D43" s="348"/>
      <c r="E43" s="348"/>
      <c r="G43" s="78"/>
    </row>
    <row r="44" spans="2:10" ht="18" customHeight="1" thickBot="1">
      <c r="B44" s="336" t="s">
        <v>244</v>
      </c>
      <c r="C44" s="340"/>
      <c r="D44" s="340"/>
      <c r="E44" s="340"/>
      <c r="G44" s="78"/>
    </row>
    <row r="45" spans="2:10" ht="13.5" thickBot="1">
      <c r="B45" s="164"/>
      <c r="C45" s="31" t="s">
        <v>39</v>
      </c>
      <c r="D45" s="75" t="s">
        <v>264</v>
      </c>
      <c r="E45" s="30" t="s">
        <v>262</v>
      </c>
      <c r="G45" s="78"/>
    </row>
    <row r="46" spans="2:10">
      <c r="B46" s="14" t="s">
        <v>18</v>
      </c>
      <c r="C46" s="32" t="s">
        <v>218</v>
      </c>
      <c r="D46" s="124"/>
      <c r="E46" s="29"/>
      <c r="G46" s="78"/>
    </row>
    <row r="47" spans="2:10">
      <c r="B47" s="125" t="s">
        <v>4</v>
      </c>
      <c r="C47" s="16" t="s">
        <v>40</v>
      </c>
      <c r="D47" s="269">
        <v>102.32250000000001</v>
      </c>
      <c r="E47" s="82">
        <v>58.533700000000003</v>
      </c>
      <c r="G47" s="246"/>
    </row>
    <row r="48" spans="2:10">
      <c r="B48" s="146" t="s">
        <v>6</v>
      </c>
      <c r="C48" s="23" t="s">
        <v>41</v>
      </c>
      <c r="D48" s="270">
        <v>71.308899999999994</v>
      </c>
      <c r="E48" s="175">
        <v>16.080113819707247</v>
      </c>
      <c r="G48" s="78"/>
    </row>
    <row r="49" spans="2:7">
      <c r="B49" s="143" t="s">
        <v>23</v>
      </c>
      <c r="C49" s="147" t="s">
        <v>219</v>
      </c>
      <c r="D49" s="271"/>
      <c r="E49" s="148"/>
    </row>
    <row r="50" spans="2:7">
      <c r="B50" s="125" t="s">
        <v>4</v>
      </c>
      <c r="C50" s="16" t="s">
        <v>40</v>
      </c>
      <c r="D50" s="269">
        <v>331.99</v>
      </c>
      <c r="E50" s="84">
        <v>336.03</v>
      </c>
      <c r="G50" s="226"/>
    </row>
    <row r="51" spans="2:7">
      <c r="B51" s="125" t="s">
        <v>6</v>
      </c>
      <c r="C51" s="16" t="s">
        <v>220</v>
      </c>
      <c r="D51" s="272">
        <v>331.90000000000003</v>
      </c>
      <c r="E51" s="225">
        <v>335.77</v>
      </c>
      <c r="G51" s="226"/>
    </row>
    <row r="52" spans="2:7">
      <c r="B52" s="125" t="s">
        <v>8</v>
      </c>
      <c r="C52" s="16" t="s">
        <v>221</v>
      </c>
      <c r="D52" s="272">
        <v>334.33</v>
      </c>
      <c r="E52" s="225">
        <v>340.89</v>
      </c>
    </row>
    <row r="53" spans="2:7" ht="12.75" customHeight="1" thickBot="1">
      <c r="B53" s="126" t="s">
        <v>9</v>
      </c>
      <c r="C53" s="18" t="s">
        <v>41</v>
      </c>
      <c r="D53" s="273">
        <v>334.3</v>
      </c>
      <c r="E53" s="176">
        <v>340.89</v>
      </c>
    </row>
    <row r="54" spans="2:7">
      <c r="B54" s="132"/>
      <c r="C54" s="133"/>
      <c r="D54" s="134"/>
      <c r="E54" s="134"/>
    </row>
    <row r="55" spans="2:7" ht="13.5">
      <c r="B55" s="338" t="s">
        <v>62</v>
      </c>
      <c r="C55" s="339"/>
      <c r="D55" s="339"/>
      <c r="E55" s="339"/>
    </row>
    <row r="56" spans="2:7" ht="16.5" customHeight="1" thickBot="1">
      <c r="B56" s="336" t="s">
        <v>222</v>
      </c>
      <c r="C56" s="340"/>
      <c r="D56" s="340"/>
      <c r="E56" s="340"/>
    </row>
    <row r="57" spans="2:7" ht="23.25" thickBot="1">
      <c r="B57" s="331" t="s">
        <v>42</v>
      </c>
      <c r="C57" s="332"/>
      <c r="D57" s="19" t="s">
        <v>245</v>
      </c>
      <c r="E57" s="20" t="s">
        <v>223</v>
      </c>
    </row>
    <row r="58" spans="2:7">
      <c r="B58" s="21" t="s">
        <v>18</v>
      </c>
      <c r="C58" s="149" t="s">
        <v>43</v>
      </c>
      <c r="D58" s="150">
        <f>D64</f>
        <v>5481.55</v>
      </c>
      <c r="E58" s="33">
        <f>D58/E21</f>
        <v>1</v>
      </c>
    </row>
    <row r="59" spans="2:7" ht="25.5">
      <c r="B59" s="146" t="s">
        <v>4</v>
      </c>
      <c r="C59" s="23" t="s">
        <v>44</v>
      </c>
      <c r="D59" s="95">
        <v>0</v>
      </c>
      <c r="E59" s="96">
        <v>0</v>
      </c>
    </row>
    <row r="60" spans="2:7" ht="25.5">
      <c r="B60" s="125" t="s">
        <v>6</v>
      </c>
      <c r="C60" s="16" t="s">
        <v>45</v>
      </c>
      <c r="D60" s="93">
        <v>0</v>
      </c>
      <c r="E60" s="94">
        <v>0</v>
      </c>
    </row>
    <row r="61" spans="2:7" ht="12.75" customHeight="1">
      <c r="B61" s="125" t="s">
        <v>8</v>
      </c>
      <c r="C61" s="16" t="s">
        <v>46</v>
      </c>
      <c r="D61" s="93">
        <v>0</v>
      </c>
      <c r="E61" s="94">
        <v>0</v>
      </c>
    </row>
    <row r="62" spans="2:7">
      <c r="B62" s="125" t="s">
        <v>9</v>
      </c>
      <c r="C62" s="16" t="s">
        <v>47</v>
      </c>
      <c r="D62" s="93">
        <v>0</v>
      </c>
      <c r="E62" s="94">
        <v>0</v>
      </c>
    </row>
    <row r="63" spans="2:7">
      <c r="B63" s="125" t="s">
        <v>29</v>
      </c>
      <c r="C63" s="16" t="s">
        <v>48</v>
      </c>
      <c r="D63" s="93">
        <v>0</v>
      </c>
      <c r="E63" s="94">
        <v>0</v>
      </c>
    </row>
    <row r="64" spans="2:7">
      <c r="B64" s="146" t="s">
        <v>31</v>
      </c>
      <c r="C64" s="23" t="s">
        <v>49</v>
      </c>
      <c r="D64" s="95">
        <f>E12</f>
        <v>5481.55</v>
      </c>
      <c r="E64" s="96">
        <f>E58</f>
        <v>1</v>
      </c>
    </row>
    <row r="65" spans="2:5">
      <c r="B65" s="146" t="s">
        <v>33</v>
      </c>
      <c r="C65" s="23" t="s">
        <v>224</v>
      </c>
      <c r="D65" s="95">
        <v>0</v>
      </c>
      <c r="E65" s="96">
        <v>0</v>
      </c>
    </row>
    <row r="66" spans="2:5">
      <c r="B66" s="146" t="s">
        <v>50</v>
      </c>
      <c r="C66" s="23" t="s">
        <v>51</v>
      </c>
      <c r="D66" s="95">
        <v>0</v>
      </c>
      <c r="E66" s="96">
        <v>0</v>
      </c>
    </row>
    <row r="67" spans="2:5">
      <c r="B67" s="125" t="s">
        <v>52</v>
      </c>
      <c r="C67" s="16" t="s">
        <v>53</v>
      </c>
      <c r="D67" s="93">
        <v>0</v>
      </c>
      <c r="E67" s="94">
        <v>0</v>
      </c>
    </row>
    <row r="68" spans="2:5">
      <c r="B68" s="125" t="s">
        <v>54</v>
      </c>
      <c r="C68" s="16" t="s">
        <v>55</v>
      </c>
      <c r="D68" s="93">
        <v>0</v>
      </c>
      <c r="E68" s="94">
        <v>0</v>
      </c>
    </row>
    <row r="69" spans="2:5">
      <c r="B69" s="125" t="s">
        <v>56</v>
      </c>
      <c r="C69" s="16" t="s">
        <v>57</v>
      </c>
      <c r="D69" s="93">
        <v>0</v>
      </c>
      <c r="E69" s="94">
        <v>0</v>
      </c>
    </row>
    <row r="70" spans="2:5">
      <c r="B70" s="153" t="s">
        <v>58</v>
      </c>
      <c r="C70" s="136" t="s">
        <v>59</v>
      </c>
      <c r="D70" s="137">
        <v>0</v>
      </c>
      <c r="E70" s="138">
        <v>0</v>
      </c>
    </row>
    <row r="71" spans="2:5">
      <c r="B71" s="154" t="s">
        <v>23</v>
      </c>
      <c r="C71" s="144" t="s">
        <v>61</v>
      </c>
      <c r="D71" s="145">
        <v>0</v>
      </c>
      <c r="E71" s="70">
        <v>0</v>
      </c>
    </row>
    <row r="72" spans="2:5">
      <c r="B72" s="155" t="s">
        <v>60</v>
      </c>
      <c r="C72" s="140" t="s">
        <v>63</v>
      </c>
      <c r="D72" s="141">
        <f>E14</f>
        <v>0</v>
      </c>
      <c r="E72" s="142">
        <v>0</v>
      </c>
    </row>
    <row r="73" spans="2:5">
      <c r="B73" s="156" t="s">
        <v>62</v>
      </c>
      <c r="C73" s="25" t="s">
        <v>65</v>
      </c>
      <c r="D73" s="26">
        <f>E17</f>
        <v>0</v>
      </c>
      <c r="E73" s="27">
        <f>D73/E21</f>
        <v>0</v>
      </c>
    </row>
    <row r="74" spans="2:5">
      <c r="B74" s="154" t="s">
        <v>64</v>
      </c>
      <c r="C74" s="144" t="s">
        <v>66</v>
      </c>
      <c r="D74" s="145">
        <f>D58-D73</f>
        <v>5481.55</v>
      </c>
      <c r="E74" s="70">
        <f>E58+E72-E73</f>
        <v>1</v>
      </c>
    </row>
    <row r="75" spans="2:5">
      <c r="B75" s="125" t="s">
        <v>4</v>
      </c>
      <c r="C75" s="16" t="s">
        <v>67</v>
      </c>
      <c r="D75" s="93">
        <f>D74</f>
        <v>5481.55</v>
      </c>
      <c r="E75" s="94">
        <f>E74</f>
        <v>1</v>
      </c>
    </row>
    <row r="76" spans="2:5">
      <c r="B76" s="125" t="s">
        <v>6</v>
      </c>
      <c r="C76" s="16" t="s">
        <v>225</v>
      </c>
      <c r="D76" s="93">
        <v>0</v>
      </c>
      <c r="E76" s="94">
        <v>0</v>
      </c>
    </row>
    <row r="77" spans="2:5" ht="13.5" thickBot="1">
      <c r="B77" s="126" t="s">
        <v>8</v>
      </c>
      <c r="C77" s="18" t="s">
        <v>226</v>
      </c>
      <c r="D77" s="97">
        <v>0</v>
      </c>
      <c r="E77" s="98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ageMargins left="0.70866141732283472" right="0.70866141732283472" top="0.74803149606299213" bottom="0.74803149606299213" header="0.31496062992125984" footer="0.31496062992125984"/>
  <pageSetup paperSize="9" scale="74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>
  <sheetPr codeName="Arkusz15"/>
  <dimension ref="A1:L81"/>
  <sheetViews>
    <sheetView zoomScale="80" zoomScaleNormal="80" workbookViewId="0">
      <selection activeCell="K26" sqref="K26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99" customWidth="1"/>
    <col min="6" max="6" width="7.42578125" customWidth="1"/>
    <col min="7" max="7" width="17.28515625" customWidth="1"/>
    <col min="8" max="8" width="19" customWidth="1"/>
    <col min="9" max="9" width="13.28515625" customWidth="1"/>
    <col min="10" max="10" width="13.5703125" customWidth="1"/>
    <col min="12" max="12" width="11.7109375" customWidth="1"/>
  </cols>
  <sheetData>
    <row r="1" spans="2:12">
      <c r="B1" s="1"/>
      <c r="C1" s="1"/>
      <c r="D1" s="2"/>
      <c r="E1" s="2"/>
    </row>
    <row r="2" spans="2:12" ht="15.75">
      <c r="B2" s="333" t="s">
        <v>0</v>
      </c>
      <c r="C2" s="333"/>
      <c r="D2" s="333"/>
      <c r="E2" s="333"/>
      <c r="H2" s="188"/>
      <c r="I2" s="188"/>
      <c r="J2" s="190"/>
      <c r="L2" s="78"/>
    </row>
    <row r="3" spans="2:12" ht="15.75">
      <c r="B3" s="333" t="s">
        <v>263</v>
      </c>
      <c r="C3" s="333"/>
      <c r="D3" s="333"/>
      <c r="E3" s="333"/>
      <c r="H3" s="188"/>
      <c r="I3" s="188"/>
      <c r="J3" s="190"/>
    </row>
    <row r="4" spans="2:12" ht="15">
      <c r="B4" s="105"/>
      <c r="C4" s="105"/>
      <c r="D4" s="105"/>
      <c r="E4" s="105"/>
      <c r="H4" s="187"/>
      <c r="I4" s="187"/>
      <c r="J4" s="190"/>
    </row>
    <row r="5" spans="2:12" ht="21" customHeight="1">
      <c r="B5" s="334" t="s">
        <v>1</v>
      </c>
      <c r="C5" s="334"/>
      <c r="D5" s="334"/>
      <c r="E5" s="334"/>
    </row>
    <row r="6" spans="2:12" ht="14.25">
      <c r="B6" s="335" t="s">
        <v>228</v>
      </c>
      <c r="C6" s="335"/>
      <c r="D6" s="335"/>
      <c r="E6" s="335"/>
    </row>
    <row r="7" spans="2:12" ht="14.25">
      <c r="B7" s="109"/>
      <c r="C7" s="109"/>
      <c r="D7" s="109"/>
      <c r="E7" s="109"/>
    </row>
    <row r="8" spans="2:12" ht="13.5">
      <c r="B8" s="337" t="s">
        <v>18</v>
      </c>
      <c r="C8" s="339"/>
      <c r="D8" s="339"/>
      <c r="E8" s="339"/>
    </row>
    <row r="9" spans="2:12" ht="16.5" thickBot="1">
      <c r="B9" s="336" t="s">
        <v>209</v>
      </c>
      <c r="C9" s="336"/>
      <c r="D9" s="336"/>
      <c r="E9" s="336"/>
    </row>
    <row r="10" spans="2:12" ht="13.5" thickBot="1">
      <c r="B10" s="106"/>
      <c r="C10" s="87" t="s">
        <v>2</v>
      </c>
      <c r="D10" s="75" t="s">
        <v>246</v>
      </c>
      <c r="E10" s="30" t="s">
        <v>262</v>
      </c>
      <c r="G10" s="78"/>
    </row>
    <row r="11" spans="2:12">
      <c r="B11" s="110" t="s">
        <v>3</v>
      </c>
      <c r="C11" s="151" t="s">
        <v>215</v>
      </c>
      <c r="D11" s="74">
        <v>15686212.550000001</v>
      </c>
      <c r="E11" s="9">
        <f>E12+E13+E14</f>
        <v>18050056.879999999</v>
      </c>
    </row>
    <row r="12" spans="2:12">
      <c r="B12" s="129" t="s">
        <v>4</v>
      </c>
      <c r="C12" s="6" t="s">
        <v>5</v>
      </c>
      <c r="D12" s="89">
        <v>15673234.500000002</v>
      </c>
      <c r="E12" s="100">
        <f>17688585.39+341427.97-1430.44</f>
        <v>18028582.919999998</v>
      </c>
    </row>
    <row r="13" spans="2:12">
      <c r="B13" s="129" t="s">
        <v>6</v>
      </c>
      <c r="C13" s="72" t="s">
        <v>7</v>
      </c>
      <c r="D13" s="89">
        <v>116.86</v>
      </c>
      <c r="E13" s="100"/>
    </row>
    <row r="14" spans="2:12">
      <c r="B14" s="129" t="s">
        <v>8</v>
      </c>
      <c r="C14" s="72" t="s">
        <v>10</v>
      </c>
      <c r="D14" s="89">
        <v>12861.19</v>
      </c>
      <c r="E14" s="100">
        <f>E15</f>
        <v>21473.96</v>
      </c>
    </row>
    <row r="15" spans="2:12">
      <c r="B15" s="129" t="s">
        <v>212</v>
      </c>
      <c r="C15" s="72" t="s">
        <v>11</v>
      </c>
      <c r="D15" s="89">
        <v>12861.19</v>
      </c>
      <c r="E15" s="100">
        <v>21473.96</v>
      </c>
    </row>
    <row r="16" spans="2:12">
      <c r="B16" s="130" t="s">
        <v>213</v>
      </c>
      <c r="C16" s="111" t="s">
        <v>12</v>
      </c>
      <c r="D16" s="90"/>
      <c r="E16" s="101"/>
    </row>
    <row r="17" spans="2:10">
      <c r="B17" s="10" t="s">
        <v>13</v>
      </c>
      <c r="C17" s="12" t="s">
        <v>65</v>
      </c>
      <c r="D17" s="152">
        <v>20721.32</v>
      </c>
      <c r="E17" s="113">
        <f>SUM(E18:E19)</f>
        <v>17005.71</v>
      </c>
    </row>
    <row r="18" spans="2:10">
      <c r="B18" s="129" t="s">
        <v>4</v>
      </c>
      <c r="C18" s="6" t="s">
        <v>11</v>
      </c>
      <c r="D18" s="89">
        <v>20721.32</v>
      </c>
      <c r="E18" s="101">
        <v>17005.71</v>
      </c>
    </row>
    <row r="19" spans="2:10" ht="13.5" customHeight="1">
      <c r="B19" s="129" t="s">
        <v>6</v>
      </c>
      <c r="C19" s="72" t="s">
        <v>214</v>
      </c>
      <c r="D19" s="89"/>
      <c r="E19" s="100"/>
    </row>
    <row r="20" spans="2:10" ht="13.5" thickBot="1">
      <c r="B20" s="131" t="s">
        <v>8</v>
      </c>
      <c r="C20" s="73" t="s">
        <v>14</v>
      </c>
      <c r="D20" s="91"/>
      <c r="E20" s="102"/>
    </row>
    <row r="21" spans="2:10" ht="13.5" thickBot="1">
      <c r="B21" s="343" t="s">
        <v>216</v>
      </c>
      <c r="C21" s="344"/>
      <c r="D21" s="92">
        <f>D11-D17</f>
        <v>15665491.23</v>
      </c>
      <c r="E21" s="173">
        <f>E11-E17</f>
        <v>18033051.169999998</v>
      </c>
      <c r="F21" s="88"/>
      <c r="G21" s="88"/>
      <c r="H21" s="197"/>
      <c r="J21" s="71"/>
    </row>
    <row r="22" spans="2:10">
      <c r="B22" s="3"/>
      <c r="C22" s="7"/>
      <c r="D22" s="8"/>
      <c r="E22" s="8"/>
      <c r="G22" s="78"/>
    </row>
    <row r="23" spans="2:10" ht="15.75">
      <c r="B23" s="337"/>
      <c r="C23" s="345"/>
      <c r="D23" s="345"/>
      <c r="E23" s="345"/>
      <c r="G23" s="78"/>
    </row>
    <row r="24" spans="2:10" ht="18" customHeight="1" thickBot="1">
      <c r="B24" s="336" t="s">
        <v>211</v>
      </c>
      <c r="C24" s="346"/>
      <c r="D24" s="346"/>
      <c r="E24" s="346"/>
    </row>
    <row r="25" spans="2:10" ht="13.5" thickBot="1">
      <c r="B25" s="106"/>
      <c r="C25" s="5" t="s">
        <v>2</v>
      </c>
      <c r="D25" s="75" t="s">
        <v>264</v>
      </c>
      <c r="E25" s="30" t="s">
        <v>262</v>
      </c>
    </row>
    <row r="26" spans="2:10">
      <c r="B26" s="116" t="s">
        <v>15</v>
      </c>
      <c r="C26" s="117" t="s">
        <v>16</v>
      </c>
      <c r="D26" s="263">
        <v>16814852.739999998</v>
      </c>
      <c r="E26" s="118">
        <f>D21</f>
        <v>15665491.23</v>
      </c>
      <c r="G26" s="83"/>
    </row>
    <row r="27" spans="2:10">
      <c r="B27" s="10" t="s">
        <v>17</v>
      </c>
      <c r="C27" s="11" t="s">
        <v>217</v>
      </c>
      <c r="D27" s="264">
        <v>-949634.07999999961</v>
      </c>
      <c r="E27" s="172">
        <f>E28-E32</f>
        <v>486765.3599999994</v>
      </c>
      <c r="F27" s="78"/>
      <c r="G27" s="83"/>
      <c r="I27" s="83"/>
      <c r="J27" s="83"/>
    </row>
    <row r="28" spans="2:10">
      <c r="B28" s="10" t="s">
        <v>18</v>
      </c>
      <c r="C28" s="11" t="s">
        <v>19</v>
      </c>
      <c r="D28" s="264">
        <v>1159595.3500000001</v>
      </c>
      <c r="E28" s="80">
        <f>SUM(E29:E31)</f>
        <v>3044258.56</v>
      </c>
      <c r="F28" s="78"/>
      <c r="G28" s="83"/>
      <c r="H28" s="78"/>
      <c r="I28" s="83"/>
      <c r="J28" s="83"/>
    </row>
    <row r="29" spans="2:10">
      <c r="B29" s="127" t="s">
        <v>4</v>
      </c>
      <c r="C29" s="6" t="s">
        <v>20</v>
      </c>
      <c r="D29" s="265">
        <v>1070585.07</v>
      </c>
      <c r="E29" s="103">
        <v>762610.73</v>
      </c>
      <c r="F29" s="78"/>
      <c r="G29" s="78"/>
      <c r="H29" s="78"/>
      <c r="I29" s="83"/>
      <c r="J29" s="83"/>
    </row>
    <row r="30" spans="2:10">
      <c r="B30" s="127" t="s">
        <v>6</v>
      </c>
      <c r="C30" s="6" t="s">
        <v>21</v>
      </c>
      <c r="D30" s="265"/>
      <c r="E30" s="103"/>
      <c r="F30" s="78"/>
      <c r="G30" s="78"/>
      <c r="H30" s="78"/>
      <c r="I30" s="83"/>
      <c r="J30" s="83"/>
    </row>
    <row r="31" spans="2:10">
      <c r="B31" s="127" t="s">
        <v>8</v>
      </c>
      <c r="C31" s="6" t="s">
        <v>22</v>
      </c>
      <c r="D31" s="265">
        <v>89010.28</v>
      </c>
      <c r="E31" s="103">
        <v>2281647.83</v>
      </c>
      <c r="F31" s="78"/>
      <c r="G31" s="78"/>
      <c r="H31" s="78"/>
      <c r="I31" s="83"/>
      <c r="J31" s="83"/>
    </row>
    <row r="32" spans="2:10">
      <c r="B32" s="112" t="s">
        <v>23</v>
      </c>
      <c r="C32" s="12" t="s">
        <v>24</v>
      </c>
      <c r="D32" s="264">
        <v>2109229.4299999997</v>
      </c>
      <c r="E32" s="80">
        <f>SUM(E33:E39)</f>
        <v>2557493.2000000007</v>
      </c>
      <c r="F32" s="78"/>
      <c r="G32" s="78"/>
      <c r="H32" s="78"/>
      <c r="I32" s="83"/>
      <c r="J32" s="83"/>
    </row>
    <row r="33" spans="2:10">
      <c r="B33" s="127" t="s">
        <v>4</v>
      </c>
      <c r="C33" s="6" t="s">
        <v>25</v>
      </c>
      <c r="D33" s="265">
        <v>1278716.2</v>
      </c>
      <c r="E33" s="103">
        <f>2222182.68+1411.24</f>
        <v>2223593.9200000004</v>
      </c>
      <c r="F33" s="78"/>
      <c r="G33" s="83"/>
      <c r="H33" s="78"/>
      <c r="I33" s="83"/>
      <c r="J33" s="83"/>
    </row>
    <row r="34" spans="2:10">
      <c r="B34" s="127" t="s">
        <v>6</v>
      </c>
      <c r="C34" s="6" t="s">
        <v>26</v>
      </c>
      <c r="D34" s="265"/>
      <c r="E34" s="103"/>
      <c r="F34" s="78"/>
      <c r="G34" s="78"/>
      <c r="H34" s="78"/>
      <c r="I34" s="83"/>
      <c r="J34" s="83"/>
    </row>
    <row r="35" spans="2:10">
      <c r="B35" s="127" t="s">
        <v>8</v>
      </c>
      <c r="C35" s="6" t="s">
        <v>27</v>
      </c>
      <c r="D35" s="265">
        <v>98796.17</v>
      </c>
      <c r="E35" s="103">
        <v>69838.58</v>
      </c>
      <c r="F35" s="78"/>
      <c r="G35" s="78"/>
      <c r="H35" s="78"/>
      <c r="I35" s="83"/>
      <c r="J35" s="83"/>
    </row>
    <row r="36" spans="2:10">
      <c r="B36" s="127" t="s">
        <v>9</v>
      </c>
      <c r="C36" s="6" t="s">
        <v>28</v>
      </c>
      <c r="D36" s="265"/>
      <c r="E36" s="103"/>
      <c r="F36" s="78"/>
      <c r="G36" s="78"/>
      <c r="H36" s="78"/>
      <c r="I36" s="83"/>
      <c r="J36" s="83"/>
    </row>
    <row r="37" spans="2:10" ht="25.5">
      <c r="B37" s="127" t="s">
        <v>29</v>
      </c>
      <c r="C37" s="6" t="s">
        <v>30</v>
      </c>
      <c r="D37" s="265">
        <v>139098.19</v>
      </c>
      <c r="E37" s="103">
        <v>145100.08000000002</v>
      </c>
      <c r="F37" s="78"/>
      <c r="G37" s="78"/>
      <c r="H37" s="78"/>
      <c r="I37" s="83"/>
      <c r="J37" s="83"/>
    </row>
    <row r="38" spans="2:10">
      <c r="B38" s="127" t="s">
        <v>31</v>
      </c>
      <c r="C38" s="6" t="s">
        <v>32</v>
      </c>
      <c r="D38" s="265"/>
      <c r="E38" s="103"/>
      <c r="F38" s="78"/>
      <c r="G38" s="78"/>
      <c r="H38" s="78"/>
      <c r="I38" s="83"/>
      <c r="J38" s="83"/>
    </row>
    <row r="39" spans="2:10">
      <c r="B39" s="128" t="s">
        <v>33</v>
      </c>
      <c r="C39" s="13" t="s">
        <v>34</v>
      </c>
      <c r="D39" s="266">
        <v>592618.87</v>
      </c>
      <c r="E39" s="174">
        <v>118960.62</v>
      </c>
      <c r="F39" s="78"/>
      <c r="G39" s="78"/>
      <c r="H39" s="78"/>
      <c r="I39" s="83"/>
      <c r="J39" s="83"/>
    </row>
    <row r="40" spans="2:10" ht="13.5" thickBot="1">
      <c r="B40" s="119" t="s">
        <v>35</v>
      </c>
      <c r="C40" s="120" t="s">
        <v>36</v>
      </c>
      <c r="D40" s="267">
        <v>-676733.35</v>
      </c>
      <c r="E40" s="121">
        <v>1880794.58</v>
      </c>
      <c r="G40" s="83"/>
    </row>
    <row r="41" spans="2:10" ht="13.5" thickBot="1">
      <c r="B41" s="122" t="s">
        <v>37</v>
      </c>
      <c r="C41" s="123" t="s">
        <v>38</v>
      </c>
      <c r="D41" s="268">
        <v>15188485.309999999</v>
      </c>
      <c r="E41" s="173">
        <f>E26+E27+E40</f>
        <v>18033051.170000002</v>
      </c>
      <c r="F41" s="88"/>
      <c r="G41" s="83"/>
    </row>
    <row r="42" spans="2:10">
      <c r="B42" s="114"/>
      <c r="C42" s="114"/>
      <c r="D42" s="115"/>
      <c r="E42" s="115"/>
      <c r="F42" s="88"/>
      <c r="G42" s="71"/>
    </row>
    <row r="43" spans="2:10" ht="13.5">
      <c r="B43" s="338" t="s">
        <v>60</v>
      </c>
      <c r="C43" s="339"/>
      <c r="D43" s="339"/>
      <c r="E43" s="339"/>
      <c r="G43" s="78"/>
    </row>
    <row r="44" spans="2:10" ht="17.25" customHeight="1" thickBot="1">
      <c r="B44" s="336" t="s">
        <v>244</v>
      </c>
      <c r="C44" s="340"/>
      <c r="D44" s="340"/>
      <c r="E44" s="340"/>
      <c r="G44" s="78"/>
    </row>
    <row r="45" spans="2:10" ht="13.5" thickBot="1">
      <c r="B45" s="106"/>
      <c r="C45" s="31" t="s">
        <v>39</v>
      </c>
      <c r="D45" s="75" t="s">
        <v>264</v>
      </c>
      <c r="E45" s="30" t="s">
        <v>262</v>
      </c>
      <c r="G45" s="78"/>
    </row>
    <row r="46" spans="2:10">
      <c r="B46" s="14" t="s">
        <v>18</v>
      </c>
      <c r="C46" s="32" t="s">
        <v>218</v>
      </c>
      <c r="D46" s="124"/>
      <c r="E46" s="29"/>
      <c r="G46" s="78"/>
    </row>
    <row r="47" spans="2:10">
      <c r="B47" s="125" t="s">
        <v>4</v>
      </c>
      <c r="C47" s="16" t="s">
        <v>40</v>
      </c>
      <c r="D47" s="269">
        <v>144253.4406</v>
      </c>
      <c r="E47" s="82">
        <v>126363.8998</v>
      </c>
      <c r="G47" s="78"/>
    </row>
    <row r="48" spans="2:10">
      <c r="B48" s="146" t="s">
        <v>6</v>
      </c>
      <c r="C48" s="23" t="s">
        <v>41</v>
      </c>
      <c r="D48" s="270">
        <v>135804.81280000001</v>
      </c>
      <c r="E48" s="82">
        <v>129926.67669537295</v>
      </c>
      <c r="G48" s="249"/>
    </row>
    <row r="49" spans="2:7">
      <c r="B49" s="143" t="s">
        <v>23</v>
      </c>
      <c r="C49" s="147" t="s">
        <v>219</v>
      </c>
      <c r="D49" s="271"/>
      <c r="E49" s="148"/>
    </row>
    <row r="50" spans="2:7">
      <c r="B50" s="125" t="s">
        <v>4</v>
      </c>
      <c r="C50" s="16" t="s">
        <v>40</v>
      </c>
      <c r="D50" s="269">
        <v>116.56465641347</v>
      </c>
      <c r="E50" s="82">
        <v>123.971254857177</v>
      </c>
      <c r="G50" s="226"/>
    </row>
    <row r="51" spans="2:7">
      <c r="B51" s="125" t="s">
        <v>6</v>
      </c>
      <c r="C51" s="16" t="s">
        <v>220</v>
      </c>
      <c r="D51" s="275">
        <v>106.96420000000001</v>
      </c>
      <c r="E51" s="225">
        <v>123.9713</v>
      </c>
      <c r="G51" s="226"/>
    </row>
    <row r="52" spans="2:7" ht="12.75" customHeight="1">
      <c r="B52" s="125" t="s">
        <v>8</v>
      </c>
      <c r="C52" s="16" t="s">
        <v>221</v>
      </c>
      <c r="D52" s="275">
        <v>118.81580000000001</v>
      </c>
      <c r="E52" s="225">
        <v>139.7799</v>
      </c>
    </row>
    <row r="53" spans="2:7" ht="13.5" thickBot="1">
      <c r="B53" s="126" t="s">
        <v>9</v>
      </c>
      <c r="C53" s="18" t="s">
        <v>41</v>
      </c>
      <c r="D53" s="273">
        <v>111.840552605216</v>
      </c>
      <c r="E53" s="176">
        <v>138.794061609691</v>
      </c>
    </row>
    <row r="54" spans="2:7">
      <c r="B54" s="132"/>
      <c r="C54" s="133"/>
      <c r="D54" s="134"/>
      <c r="E54" s="134"/>
    </row>
    <row r="55" spans="2:7" ht="13.5">
      <c r="B55" s="338" t="s">
        <v>62</v>
      </c>
      <c r="C55" s="339"/>
      <c r="D55" s="339"/>
      <c r="E55" s="339"/>
    </row>
    <row r="56" spans="2:7" ht="18" customHeight="1" thickBot="1">
      <c r="B56" s="336" t="s">
        <v>222</v>
      </c>
      <c r="C56" s="340"/>
      <c r="D56" s="340"/>
      <c r="E56" s="340"/>
    </row>
    <row r="57" spans="2:7" ht="23.25" thickBot="1">
      <c r="B57" s="331" t="s">
        <v>42</v>
      </c>
      <c r="C57" s="332"/>
      <c r="D57" s="19" t="s">
        <v>245</v>
      </c>
      <c r="E57" s="20" t="s">
        <v>223</v>
      </c>
    </row>
    <row r="58" spans="2:7">
      <c r="B58" s="21" t="s">
        <v>18</v>
      </c>
      <c r="C58" s="149" t="s">
        <v>43</v>
      </c>
      <c r="D58" s="150">
        <f>SUM(D59:D70)</f>
        <v>18028582.919999998</v>
      </c>
      <c r="E58" s="33">
        <f>D58/E21</f>
        <v>0.99975221885870136</v>
      </c>
    </row>
    <row r="59" spans="2:7" ht="25.5">
      <c r="B59" s="22" t="s">
        <v>4</v>
      </c>
      <c r="C59" s="23" t="s">
        <v>44</v>
      </c>
      <c r="D59" s="95">
        <v>0</v>
      </c>
      <c r="E59" s="96">
        <v>0</v>
      </c>
    </row>
    <row r="60" spans="2:7" ht="24" customHeight="1">
      <c r="B60" s="15" t="s">
        <v>6</v>
      </c>
      <c r="C60" s="16" t="s">
        <v>45</v>
      </c>
      <c r="D60" s="93">
        <v>0</v>
      </c>
      <c r="E60" s="94">
        <v>0</v>
      </c>
    </row>
    <row r="61" spans="2:7">
      <c r="B61" s="15" t="s">
        <v>8</v>
      </c>
      <c r="C61" s="16" t="s">
        <v>46</v>
      </c>
      <c r="D61" s="93">
        <v>0</v>
      </c>
      <c r="E61" s="94">
        <v>0</v>
      </c>
    </row>
    <row r="62" spans="2:7">
      <c r="B62" s="15" t="s">
        <v>9</v>
      </c>
      <c r="C62" s="16" t="s">
        <v>47</v>
      </c>
      <c r="D62" s="93">
        <v>0</v>
      </c>
      <c r="E62" s="94">
        <v>0</v>
      </c>
    </row>
    <row r="63" spans="2:7">
      <c r="B63" s="15" t="s">
        <v>29</v>
      </c>
      <c r="C63" s="16" t="s">
        <v>48</v>
      </c>
      <c r="D63" s="93">
        <v>0</v>
      </c>
      <c r="E63" s="94">
        <v>0</v>
      </c>
    </row>
    <row r="64" spans="2:7">
      <c r="B64" s="22" t="s">
        <v>31</v>
      </c>
      <c r="C64" s="23" t="s">
        <v>49</v>
      </c>
      <c r="D64" s="95">
        <f>17688585.39-1430.44</f>
        <v>17687154.949999999</v>
      </c>
      <c r="E64" s="96">
        <f>D64/E21</f>
        <v>0.98081876346164665</v>
      </c>
    </row>
    <row r="65" spans="2:5">
      <c r="B65" s="22" t="s">
        <v>33</v>
      </c>
      <c r="C65" s="23" t="s">
        <v>224</v>
      </c>
      <c r="D65" s="95">
        <v>0</v>
      </c>
      <c r="E65" s="96">
        <v>0</v>
      </c>
    </row>
    <row r="66" spans="2:5">
      <c r="B66" s="22" t="s">
        <v>50</v>
      </c>
      <c r="C66" s="23" t="s">
        <v>51</v>
      </c>
      <c r="D66" s="95">
        <v>0</v>
      </c>
      <c r="E66" s="96">
        <v>0</v>
      </c>
    </row>
    <row r="67" spans="2:5">
      <c r="B67" s="15" t="s">
        <v>52</v>
      </c>
      <c r="C67" s="16" t="s">
        <v>53</v>
      </c>
      <c r="D67" s="93">
        <v>0</v>
      </c>
      <c r="E67" s="94">
        <v>0</v>
      </c>
    </row>
    <row r="68" spans="2:5">
      <c r="B68" s="15" t="s">
        <v>54</v>
      </c>
      <c r="C68" s="16" t="s">
        <v>55</v>
      </c>
      <c r="D68" s="93">
        <v>0</v>
      </c>
      <c r="E68" s="94">
        <v>0</v>
      </c>
    </row>
    <row r="69" spans="2:5">
      <c r="B69" s="15" t="s">
        <v>56</v>
      </c>
      <c r="C69" s="16" t="s">
        <v>57</v>
      </c>
      <c r="D69" s="93">
        <v>341427.97</v>
      </c>
      <c r="E69" s="94">
        <f>D69/E21</f>
        <v>1.8933455397054696E-2</v>
      </c>
    </row>
    <row r="70" spans="2:5">
      <c r="B70" s="135" t="s">
        <v>58</v>
      </c>
      <c r="C70" s="136" t="s">
        <v>59</v>
      </c>
      <c r="D70" s="137">
        <v>0</v>
      </c>
      <c r="E70" s="138">
        <v>0</v>
      </c>
    </row>
    <row r="71" spans="2:5">
      <c r="B71" s="143" t="s">
        <v>23</v>
      </c>
      <c r="C71" s="144" t="s">
        <v>61</v>
      </c>
      <c r="D71" s="145">
        <f>E13</f>
        <v>0</v>
      </c>
      <c r="E71" s="70">
        <f>D71/E21</f>
        <v>0</v>
      </c>
    </row>
    <row r="72" spans="2:5">
      <c r="B72" s="139" t="s">
        <v>60</v>
      </c>
      <c r="C72" s="140" t="s">
        <v>63</v>
      </c>
      <c r="D72" s="141">
        <f>E14</f>
        <v>21473.96</v>
      </c>
      <c r="E72" s="142">
        <f>D72/E21</f>
        <v>1.1908112386285654E-3</v>
      </c>
    </row>
    <row r="73" spans="2:5">
      <c r="B73" s="24" t="s">
        <v>62</v>
      </c>
      <c r="C73" s="25" t="s">
        <v>65</v>
      </c>
      <c r="D73" s="26">
        <f>E17</f>
        <v>17005.71</v>
      </c>
      <c r="E73" s="27">
        <f>D73/E21</f>
        <v>9.4303009732989076E-4</v>
      </c>
    </row>
    <row r="74" spans="2:5">
      <c r="B74" s="143" t="s">
        <v>64</v>
      </c>
      <c r="C74" s="144" t="s">
        <v>66</v>
      </c>
      <c r="D74" s="145">
        <f>D58+D71+D72-D73</f>
        <v>18033051.169999998</v>
      </c>
      <c r="E74" s="70">
        <f>E58+E72-E73</f>
        <v>1</v>
      </c>
    </row>
    <row r="75" spans="2:5">
      <c r="B75" s="15" t="s">
        <v>4</v>
      </c>
      <c r="C75" s="16" t="s">
        <v>67</v>
      </c>
      <c r="D75" s="93">
        <f>D74</f>
        <v>18033051.169999998</v>
      </c>
      <c r="E75" s="94">
        <f>E74</f>
        <v>1</v>
      </c>
    </row>
    <row r="76" spans="2:5">
      <c r="B76" s="15" t="s">
        <v>6</v>
      </c>
      <c r="C76" s="16" t="s">
        <v>225</v>
      </c>
      <c r="D76" s="93">
        <v>0</v>
      </c>
      <c r="E76" s="94">
        <v>0</v>
      </c>
    </row>
    <row r="77" spans="2:5" ht="13.5" thickBot="1">
      <c r="B77" s="17" t="s">
        <v>8</v>
      </c>
      <c r="C77" s="18" t="s">
        <v>226</v>
      </c>
      <c r="D77" s="97">
        <v>0</v>
      </c>
      <c r="E77" s="98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honeticPr fontId="7" type="noConversion"/>
  <pageMargins left="0.94488188976377963" right="0.74803149606299213" top="0.55118110236220474" bottom="0.47244094488188981" header="0.51181102362204722" footer="0.51181102362204722"/>
  <pageSetup paperSize="9" scale="70" orientation="portrait" r:id="rId1"/>
  <headerFooter alignWithMargins="0"/>
</worksheet>
</file>

<file path=xl/worksheets/sheet150.xml><?xml version="1.0" encoding="utf-8"?>
<worksheet xmlns="http://schemas.openxmlformats.org/spreadsheetml/2006/main" xmlns:r="http://schemas.openxmlformats.org/officeDocument/2006/relationships">
  <sheetPr codeName="Arkusz150">
    <pageSetUpPr fitToPage="1"/>
  </sheetPr>
  <dimension ref="A1:L81"/>
  <sheetViews>
    <sheetView zoomScale="80" zoomScaleNormal="80" workbookViewId="0">
      <selection activeCell="K2" sqref="K2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99" customWidth="1"/>
    <col min="6" max="6" width="7.42578125" customWidth="1"/>
    <col min="7" max="7" width="17.28515625" customWidth="1"/>
    <col min="8" max="8" width="19" customWidth="1"/>
    <col min="9" max="9" width="13.28515625" customWidth="1"/>
    <col min="10" max="10" width="13.5703125" customWidth="1"/>
  </cols>
  <sheetData>
    <row r="1" spans="2:12">
      <c r="B1" s="1"/>
      <c r="C1" s="1"/>
      <c r="D1" s="2"/>
      <c r="E1" s="2"/>
    </row>
    <row r="2" spans="2:12" ht="15.75">
      <c r="B2" s="333" t="s">
        <v>0</v>
      </c>
      <c r="C2" s="333"/>
      <c r="D2" s="333"/>
      <c r="E2" s="333"/>
      <c r="H2" s="188"/>
      <c r="I2" s="188"/>
      <c r="J2" s="190"/>
      <c r="L2" s="78"/>
    </row>
    <row r="3" spans="2:12" ht="15.75">
      <c r="B3" s="333" t="s">
        <v>263</v>
      </c>
      <c r="C3" s="333"/>
      <c r="D3" s="333"/>
      <c r="E3" s="333"/>
      <c r="H3" s="188"/>
      <c r="I3" s="188"/>
      <c r="J3" s="190"/>
    </row>
    <row r="4" spans="2:12" ht="15">
      <c r="B4" s="168"/>
      <c r="C4" s="168"/>
      <c r="D4" s="168"/>
      <c r="E4" s="168"/>
      <c r="H4" s="187"/>
      <c r="I4" s="187"/>
      <c r="J4" s="190"/>
    </row>
    <row r="5" spans="2:12" ht="21" customHeight="1">
      <c r="B5" s="334" t="s">
        <v>1</v>
      </c>
      <c r="C5" s="334"/>
      <c r="D5" s="334"/>
      <c r="E5" s="334"/>
    </row>
    <row r="6" spans="2:12" ht="14.25">
      <c r="B6" s="335" t="s">
        <v>137</v>
      </c>
      <c r="C6" s="335"/>
      <c r="D6" s="335"/>
      <c r="E6" s="335"/>
    </row>
    <row r="7" spans="2:12" ht="14.25">
      <c r="B7" s="166"/>
      <c r="C7" s="166"/>
      <c r="D7" s="166"/>
      <c r="E7" s="166"/>
    </row>
    <row r="8" spans="2:12" ht="13.5">
      <c r="B8" s="337" t="s">
        <v>18</v>
      </c>
      <c r="C8" s="339"/>
      <c r="D8" s="339"/>
      <c r="E8" s="339"/>
    </row>
    <row r="9" spans="2:12" ht="16.5" thickBot="1">
      <c r="B9" s="336" t="s">
        <v>209</v>
      </c>
      <c r="C9" s="336"/>
      <c r="D9" s="336"/>
      <c r="E9" s="336"/>
    </row>
    <row r="10" spans="2:12" ht="13.5" thickBot="1">
      <c r="B10" s="167"/>
      <c r="C10" s="87" t="s">
        <v>2</v>
      </c>
      <c r="D10" s="75" t="s">
        <v>246</v>
      </c>
      <c r="E10" s="30" t="s">
        <v>262</v>
      </c>
    </row>
    <row r="11" spans="2:12">
      <c r="B11" s="110" t="s">
        <v>3</v>
      </c>
      <c r="C11" s="151" t="s">
        <v>215</v>
      </c>
      <c r="D11" s="74">
        <v>26997.35</v>
      </c>
      <c r="E11" s="9">
        <f>E12</f>
        <v>23185.82</v>
      </c>
    </row>
    <row r="12" spans="2:12">
      <c r="B12" s="129" t="s">
        <v>4</v>
      </c>
      <c r="C12" s="6" t="s">
        <v>5</v>
      </c>
      <c r="D12" s="89">
        <v>26997.35</v>
      </c>
      <c r="E12" s="100">
        <v>23185.82</v>
      </c>
    </row>
    <row r="13" spans="2:12">
      <c r="B13" s="129" t="s">
        <v>6</v>
      </c>
      <c r="C13" s="72" t="s">
        <v>7</v>
      </c>
      <c r="D13" s="89"/>
      <c r="E13" s="100"/>
    </row>
    <row r="14" spans="2:12">
      <c r="B14" s="129" t="s">
        <v>8</v>
      </c>
      <c r="C14" s="72" t="s">
        <v>10</v>
      </c>
      <c r="D14" s="89"/>
      <c r="E14" s="100"/>
      <c r="G14" s="71"/>
    </row>
    <row r="15" spans="2:12">
      <c r="B15" s="129" t="s">
        <v>212</v>
      </c>
      <c r="C15" s="72" t="s">
        <v>11</v>
      </c>
      <c r="D15" s="89"/>
      <c r="E15" s="100"/>
    </row>
    <row r="16" spans="2:12">
      <c r="B16" s="130" t="s">
        <v>213</v>
      </c>
      <c r="C16" s="111" t="s">
        <v>12</v>
      </c>
      <c r="D16" s="90"/>
      <c r="E16" s="101"/>
    </row>
    <row r="17" spans="2:10">
      <c r="B17" s="10" t="s">
        <v>13</v>
      </c>
      <c r="C17" s="12" t="s">
        <v>65</v>
      </c>
      <c r="D17" s="152"/>
      <c r="E17" s="113"/>
    </row>
    <row r="18" spans="2:10">
      <c r="B18" s="129" t="s">
        <v>4</v>
      </c>
      <c r="C18" s="6" t="s">
        <v>11</v>
      </c>
      <c r="D18" s="89"/>
      <c r="E18" s="101"/>
    </row>
    <row r="19" spans="2:10" ht="13.5" customHeight="1">
      <c r="B19" s="129" t="s">
        <v>6</v>
      </c>
      <c r="C19" s="72" t="s">
        <v>214</v>
      </c>
      <c r="D19" s="89"/>
      <c r="E19" s="100"/>
    </row>
    <row r="20" spans="2:10" ht="13.5" thickBot="1">
      <c r="B20" s="131" t="s">
        <v>8</v>
      </c>
      <c r="C20" s="73" t="s">
        <v>14</v>
      </c>
      <c r="D20" s="91"/>
      <c r="E20" s="102"/>
    </row>
    <row r="21" spans="2:10" ht="13.5" thickBot="1">
      <c r="B21" s="343" t="s">
        <v>216</v>
      </c>
      <c r="C21" s="344"/>
      <c r="D21" s="92">
        <f>D11</f>
        <v>26997.35</v>
      </c>
      <c r="E21" s="173">
        <f>E11</f>
        <v>23185.82</v>
      </c>
      <c r="F21" s="88"/>
      <c r="G21" s="88"/>
      <c r="H21" s="197"/>
      <c r="J21" s="71"/>
    </row>
    <row r="22" spans="2:10">
      <c r="B22" s="3"/>
      <c r="C22" s="7"/>
      <c r="D22" s="8"/>
      <c r="E22" s="8"/>
      <c r="G22" s="78"/>
    </row>
    <row r="23" spans="2:10" ht="13.5">
      <c r="B23" s="337" t="s">
        <v>210</v>
      </c>
      <c r="C23" s="345"/>
      <c r="D23" s="345"/>
      <c r="E23" s="345"/>
      <c r="G23" s="78"/>
    </row>
    <row r="24" spans="2:10" ht="15.75" customHeight="1" thickBot="1">
      <c r="B24" s="336" t="s">
        <v>211</v>
      </c>
      <c r="C24" s="346"/>
      <c r="D24" s="346"/>
      <c r="E24" s="346"/>
    </row>
    <row r="25" spans="2:10" ht="13.5" thickBot="1">
      <c r="B25" s="167"/>
      <c r="C25" s="5" t="s">
        <v>2</v>
      </c>
      <c r="D25" s="75" t="s">
        <v>264</v>
      </c>
      <c r="E25" s="30" t="s">
        <v>262</v>
      </c>
    </row>
    <row r="26" spans="2:10">
      <c r="B26" s="116" t="s">
        <v>15</v>
      </c>
      <c r="C26" s="117" t="s">
        <v>16</v>
      </c>
      <c r="D26" s="263">
        <v>21641.759999999998</v>
      </c>
      <c r="E26" s="118">
        <f>D21</f>
        <v>26997.35</v>
      </c>
      <c r="G26" s="83"/>
    </row>
    <row r="27" spans="2:10">
      <c r="B27" s="10" t="s">
        <v>17</v>
      </c>
      <c r="C27" s="11" t="s">
        <v>217</v>
      </c>
      <c r="D27" s="264">
        <v>-306.14</v>
      </c>
      <c r="E27" s="172">
        <f>E28-E32</f>
        <v>-4342.08</v>
      </c>
      <c r="F27" s="78"/>
      <c r="G27" s="83"/>
      <c r="H27" s="78"/>
      <c r="I27" s="78"/>
      <c r="J27" s="83"/>
    </row>
    <row r="28" spans="2:10">
      <c r="B28" s="10" t="s">
        <v>18</v>
      </c>
      <c r="C28" s="11" t="s">
        <v>19</v>
      </c>
      <c r="D28" s="264">
        <v>0</v>
      </c>
      <c r="E28" s="80">
        <f>SUM(E29:E31)</f>
        <v>0</v>
      </c>
      <c r="F28" s="78"/>
      <c r="G28" s="78"/>
      <c r="H28" s="78"/>
      <c r="I28" s="78"/>
      <c r="J28" s="83"/>
    </row>
    <row r="29" spans="2:10">
      <c r="B29" s="127" t="s">
        <v>4</v>
      </c>
      <c r="C29" s="6" t="s">
        <v>20</v>
      </c>
      <c r="D29" s="265"/>
      <c r="E29" s="103"/>
      <c r="F29" s="78"/>
      <c r="G29" s="78"/>
      <c r="H29" s="78"/>
      <c r="I29" s="78"/>
      <c r="J29" s="83"/>
    </row>
    <row r="30" spans="2:10">
      <c r="B30" s="127" t="s">
        <v>6</v>
      </c>
      <c r="C30" s="6" t="s">
        <v>21</v>
      </c>
      <c r="D30" s="265"/>
      <c r="E30" s="103"/>
      <c r="F30" s="78"/>
      <c r="G30" s="78"/>
      <c r="H30" s="78"/>
      <c r="I30" s="78"/>
      <c r="J30" s="83"/>
    </row>
    <row r="31" spans="2:10">
      <c r="B31" s="127" t="s">
        <v>8</v>
      </c>
      <c r="C31" s="6" t="s">
        <v>22</v>
      </c>
      <c r="D31" s="265"/>
      <c r="E31" s="103"/>
      <c r="F31" s="78"/>
      <c r="G31" s="78"/>
      <c r="H31" s="78"/>
      <c r="I31" s="78"/>
      <c r="J31" s="83"/>
    </row>
    <row r="32" spans="2:10">
      <c r="B32" s="112" t="s">
        <v>23</v>
      </c>
      <c r="C32" s="12" t="s">
        <v>24</v>
      </c>
      <c r="D32" s="264">
        <v>306.14</v>
      </c>
      <c r="E32" s="80">
        <f>SUM(E33:E39)</f>
        <v>4342.08</v>
      </c>
      <c r="F32" s="78"/>
      <c r="G32" s="83"/>
      <c r="H32" s="78"/>
      <c r="I32" s="78"/>
      <c r="J32" s="83"/>
    </row>
    <row r="33" spans="2:10">
      <c r="B33" s="127" t="s">
        <v>4</v>
      </c>
      <c r="C33" s="6" t="s">
        <v>25</v>
      </c>
      <c r="D33" s="265"/>
      <c r="E33" s="103"/>
      <c r="F33" s="78"/>
      <c r="G33" s="78"/>
      <c r="H33" s="78"/>
      <c r="I33" s="78"/>
      <c r="J33" s="83"/>
    </row>
    <row r="34" spans="2:10">
      <c r="B34" s="127" t="s">
        <v>6</v>
      </c>
      <c r="C34" s="6" t="s">
        <v>26</v>
      </c>
      <c r="D34" s="265"/>
      <c r="E34" s="103"/>
      <c r="F34" s="78"/>
      <c r="G34" s="78"/>
      <c r="H34" s="78"/>
      <c r="I34" s="78"/>
      <c r="J34" s="83"/>
    </row>
    <row r="35" spans="2:10">
      <c r="B35" s="127" t="s">
        <v>8</v>
      </c>
      <c r="C35" s="6" t="s">
        <v>27</v>
      </c>
      <c r="D35" s="265">
        <v>50.8</v>
      </c>
      <c r="E35" s="103">
        <v>67.11</v>
      </c>
      <c r="F35" s="78"/>
      <c r="G35" s="78"/>
      <c r="H35" s="78"/>
      <c r="I35" s="78"/>
      <c r="J35" s="83"/>
    </row>
    <row r="36" spans="2:10">
      <c r="B36" s="127" t="s">
        <v>9</v>
      </c>
      <c r="C36" s="6" t="s">
        <v>28</v>
      </c>
      <c r="D36" s="265"/>
      <c r="E36" s="103"/>
      <c r="F36" s="78"/>
      <c r="G36" s="78"/>
      <c r="H36" s="78"/>
      <c r="I36" s="78"/>
      <c r="J36" s="83"/>
    </row>
    <row r="37" spans="2:10" ht="25.5">
      <c r="B37" s="127" t="s">
        <v>29</v>
      </c>
      <c r="C37" s="6" t="s">
        <v>30</v>
      </c>
      <c r="D37" s="265">
        <v>255.34</v>
      </c>
      <c r="E37" s="103">
        <v>238.87</v>
      </c>
      <c r="F37" s="78"/>
      <c r="G37" s="78"/>
      <c r="H37" s="78"/>
      <c r="I37" s="78"/>
      <c r="J37" s="83"/>
    </row>
    <row r="38" spans="2:10">
      <c r="B38" s="127" t="s">
        <v>31</v>
      </c>
      <c r="C38" s="6" t="s">
        <v>32</v>
      </c>
      <c r="D38" s="265"/>
      <c r="E38" s="103"/>
      <c r="F38" s="78"/>
      <c r="G38" s="78"/>
      <c r="H38" s="78"/>
      <c r="I38" s="78"/>
      <c r="J38" s="83"/>
    </row>
    <row r="39" spans="2:10">
      <c r="B39" s="128" t="s">
        <v>33</v>
      </c>
      <c r="C39" s="13" t="s">
        <v>34</v>
      </c>
      <c r="D39" s="266"/>
      <c r="E39" s="174">
        <v>4036.1</v>
      </c>
      <c r="F39" s="78"/>
      <c r="G39" s="78"/>
      <c r="H39" s="78"/>
      <c r="I39" s="78"/>
      <c r="J39" s="83"/>
    </row>
    <row r="40" spans="2:10" ht="13.5" thickBot="1">
      <c r="B40" s="119" t="s">
        <v>35</v>
      </c>
      <c r="C40" s="120" t="s">
        <v>36</v>
      </c>
      <c r="D40" s="267">
        <v>717.51</v>
      </c>
      <c r="E40" s="121">
        <v>530.54999999999995</v>
      </c>
      <c r="G40" s="83"/>
    </row>
    <row r="41" spans="2:10" ht="13.5" thickBot="1">
      <c r="B41" s="122" t="s">
        <v>37</v>
      </c>
      <c r="C41" s="123" t="s">
        <v>38</v>
      </c>
      <c r="D41" s="268">
        <v>22053.129999999997</v>
      </c>
      <c r="E41" s="173">
        <f>E26+E27+E40</f>
        <v>23185.819999999996</v>
      </c>
      <c r="F41" s="88"/>
      <c r="G41" s="83"/>
    </row>
    <row r="42" spans="2:10">
      <c r="B42" s="114"/>
      <c r="C42" s="114"/>
      <c r="D42" s="115"/>
      <c r="E42" s="115"/>
      <c r="F42" s="88"/>
      <c r="G42" s="71"/>
    </row>
    <row r="43" spans="2:10" ht="13.5">
      <c r="B43" s="338" t="s">
        <v>60</v>
      </c>
      <c r="C43" s="339"/>
      <c r="D43" s="339"/>
      <c r="E43" s="339"/>
      <c r="G43" s="78"/>
    </row>
    <row r="44" spans="2:10" ht="18" customHeight="1" thickBot="1">
      <c r="B44" s="336" t="s">
        <v>244</v>
      </c>
      <c r="C44" s="340"/>
      <c r="D44" s="340"/>
      <c r="E44" s="340"/>
      <c r="G44" s="78"/>
    </row>
    <row r="45" spans="2:10" ht="13.5" thickBot="1">
      <c r="B45" s="167"/>
      <c r="C45" s="31" t="s">
        <v>39</v>
      </c>
      <c r="D45" s="75" t="s">
        <v>264</v>
      </c>
      <c r="E45" s="30" t="s">
        <v>262</v>
      </c>
      <c r="G45" s="78"/>
    </row>
    <row r="46" spans="2:10">
      <c r="B46" s="14" t="s">
        <v>18</v>
      </c>
      <c r="C46" s="32" t="s">
        <v>218</v>
      </c>
      <c r="D46" s="124"/>
      <c r="E46" s="29"/>
      <c r="G46" s="78"/>
    </row>
    <row r="47" spans="2:10">
      <c r="B47" s="125" t="s">
        <v>4</v>
      </c>
      <c r="C47" s="16" t="s">
        <v>40</v>
      </c>
      <c r="D47" s="269">
        <v>172.00569999999999</v>
      </c>
      <c r="E47" s="82">
        <v>202.47</v>
      </c>
      <c r="G47" s="78"/>
    </row>
    <row r="48" spans="2:10">
      <c r="B48" s="146" t="s">
        <v>6</v>
      </c>
      <c r="C48" s="23" t="s">
        <v>41</v>
      </c>
      <c r="D48" s="270">
        <v>169.6003</v>
      </c>
      <c r="E48" s="175">
        <v>170.0214</v>
      </c>
      <c r="G48" s="78"/>
    </row>
    <row r="49" spans="2:7">
      <c r="B49" s="143" t="s">
        <v>23</v>
      </c>
      <c r="C49" s="147" t="s">
        <v>219</v>
      </c>
      <c r="D49" s="271"/>
      <c r="E49" s="148"/>
    </row>
    <row r="50" spans="2:7">
      <c r="B50" s="125" t="s">
        <v>4</v>
      </c>
      <c r="C50" s="16" t="s">
        <v>40</v>
      </c>
      <c r="D50" s="269">
        <v>125.82</v>
      </c>
      <c r="E50" s="84">
        <v>133.34</v>
      </c>
      <c r="G50" s="226"/>
    </row>
    <row r="51" spans="2:7">
      <c r="B51" s="125" t="s">
        <v>6</v>
      </c>
      <c r="C51" s="16" t="s">
        <v>220</v>
      </c>
      <c r="D51" s="272">
        <v>122.5</v>
      </c>
      <c r="E51" s="84">
        <v>133.34</v>
      </c>
      <c r="G51" s="226"/>
    </row>
    <row r="52" spans="2:7">
      <c r="B52" s="125" t="s">
        <v>8</v>
      </c>
      <c r="C52" s="16" t="s">
        <v>221</v>
      </c>
      <c r="D52" s="272">
        <v>130.39000000000001</v>
      </c>
      <c r="E52" s="84">
        <v>136.66</v>
      </c>
    </row>
    <row r="53" spans="2:7" ht="12.75" customHeight="1" thickBot="1">
      <c r="B53" s="126" t="s">
        <v>9</v>
      </c>
      <c r="C53" s="18" t="s">
        <v>41</v>
      </c>
      <c r="D53" s="273">
        <v>130.03</v>
      </c>
      <c r="E53" s="176">
        <v>136.37</v>
      </c>
    </row>
    <row r="54" spans="2:7">
      <c r="B54" s="132"/>
      <c r="C54" s="133"/>
      <c r="D54" s="134"/>
      <c r="E54" s="134"/>
    </row>
    <row r="55" spans="2:7" ht="13.5">
      <c r="B55" s="338" t="s">
        <v>62</v>
      </c>
      <c r="C55" s="339"/>
      <c r="D55" s="339"/>
      <c r="E55" s="339"/>
    </row>
    <row r="56" spans="2:7" ht="16.5" customHeight="1" thickBot="1">
      <c r="B56" s="336" t="s">
        <v>222</v>
      </c>
      <c r="C56" s="340"/>
      <c r="D56" s="340"/>
      <c r="E56" s="340"/>
    </row>
    <row r="57" spans="2:7" ht="23.25" thickBot="1">
      <c r="B57" s="331" t="s">
        <v>42</v>
      </c>
      <c r="C57" s="332"/>
      <c r="D57" s="19" t="s">
        <v>245</v>
      </c>
      <c r="E57" s="20" t="s">
        <v>223</v>
      </c>
    </row>
    <row r="58" spans="2:7">
      <c r="B58" s="21" t="s">
        <v>18</v>
      </c>
      <c r="C58" s="149" t="s">
        <v>43</v>
      </c>
      <c r="D58" s="150">
        <f>D64</f>
        <v>23185.82</v>
      </c>
      <c r="E58" s="33">
        <f>D58/E21</f>
        <v>1</v>
      </c>
    </row>
    <row r="59" spans="2:7" ht="25.5">
      <c r="B59" s="146" t="s">
        <v>4</v>
      </c>
      <c r="C59" s="23" t="s">
        <v>44</v>
      </c>
      <c r="D59" s="95">
        <v>0</v>
      </c>
      <c r="E59" s="96">
        <v>0</v>
      </c>
    </row>
    <row r="60" spans="2:7" ht="25.5">
      <c r="B60" s="125" t="s">
        <v>6</v>
      </c>
      <c r="C60" s="16" t="s">
        <v>45</v>
      </c>
      <c r="D60" s="93">
        <v>0</v>
      </c>
      <c r="E60" s="94">
        <v>0</v>
      </c>
    </row>
    <row r="61" spans="2:7" ht="13.5" customHeight="1">
      <c r="B61" s="125" t="s">
        <v>8</v>
      </c>
      <c r="C61" s="16" t="s">
        <v>46</v>
      </c>
      <c r="D61" s="93">
        <v>0</v>
      </c>
      <c r="E61" s="94">
        <v>0</v>
      </c>
    </row>
    <row r="62" spans="2:7">
      <c r="B62" s="125" t="s">
        <v>9</v>
      </c>
      <c r="C62" s="16" t="s">
        <v>47</v>
      </c>
      <c r="D62" s="93">
        <v>0</v>
      </c>
      <c r="E62" s="94">
        <v>0</v>
      </c>
    </row>
    <row r="63" spans="2:7">
      <c r="B63" s="125" t="s">
        <v>29</v>
      </c>
      <c r="C63" s="16" t="s">
        <v>48</v>
      </c>
      <c r="D63" s="93">
        <v>0</v>
      </c>
      <c r="E63" s="94">
        <v>0</v>
      </c>
    </row>
    <row r="64" spans="2:7">
      <c r="B64" s="146" t="s">
        <v>31</v>
      </c>
      <c r="C64" s="23" t="s">
        <v>49</v>
      </c>
      <c r="D64" s="95">
        <f>E21</f>
        <v>23185.82</v>
      </c>
      <c r="E64" s="96">
        <f>E58</f>
        <v>1</v>
      </c>
    </row>
    <row r="65" spans="2:5">
      <c r="B65" s="146" t="s">
        <v>33</v>
      </c>
      <c r="C65" s="23" t="s">
        <v>224</v>
      </c>
      <c r="D65" s="95">
        <v>0</v>
      </c>
      <c r="E65" s="96">
        <v>0</v>
      </c>
    </row>
    <row r="66" spans="2:5">
      <c r="B66" s="146" t="s">
        <v>50</v>
      </c>
      <c r="C66" s="23" t="s">
        <v>51</v>
      </c>
      <c r="D66" s="95">
        <v>0</v>
      </c>
      <c r="E66" s="96">
        <v>0</v>
      </c>
    </row>
    <row r="67" spans="2:5">
      <c r="B67" s="125" t="s">
        <v>52</v>
      </c>
      <c r="C67" s="16" t="s">
        <v>53</v>
      </c>
      <c r="D67" s="93">
        <v>0</v>
      </c>
      <c r="E67" s="94">
        <v>0</v>
      </c>
    </row>
    <row r="68" spans="2:5">
      <c r="B68" s="125" t="s">
        <v>54</v>
      </c>
      <c r="C68" s="16" t="s">
        <v>55</v>
      </c>
      <c r="D68" s="93">
        <v>0</v>
      </c>
      <c r="E68" s="94">
        <v>0</v>
      </c>
    </row>
    <row r="69" spans="2:5">
      <c r="B69" s="125" t="s">
        <v>56</v>
      </c>
      <c r="C69" s="16" t="s">
        <v>57</v>
      </c>
      <c r="D69" s="93">
        <v>0</v>
      </c>
      <c r="E69" s="94">
        <v>0</v>
      </c>
    </row>
    <row r="70" spans="2:5">
      <c r="B70" s="153" t="s">
        <v>58</v>
      </c>
      <c r="C70" s="136" t="s">
        <v>59</v>
      </c>
      <c r="D70" s="137">
        <v>0</v>
      </c>
      <c r="E70" s="138">
        <v>0</v>
      </c>
    </row>
    <row r="71" spans="2:5">
      <c r="B71" s="154" t="s">
        <v>23</v>
      </c>
      <c r="C71" s="144" t="s">
        <v>61</v>
      </c>
      <c r="D71" s="145">
        <v>0</v>
      </c>
      <c r="E71" s="70">
        <v>0</v>
      </c>
    </row>
    <row r="72" spans="2:5">
      <c r="B72" s="155" t="s">
        <v>60</v>
      </c>
      <c r="C72" s="140" t="s">
        <v>63</v>
      </c>
      <c r="D72" s="141">
        <f>E14</f>
        <v>0</v>
      </c>
      <c r="E72" s="142">
        <v>0</v>
      </c>
    </row>
    <row r="73" spans="2:5">
      <c r="B73" s="156" t="s">
        <v>62</v>
      </c>
      <c r="C73" s="25" t="s">
        <v>65</v>
      </c>
      <c r="D73" s="26">
        <v>0</v>
      </c>
      <c r="E73" s="27">
        <v>0</v>
      </c>
    </row>
    <row r="74" spans="2:5">
      <c r="B74" s="154" t="s">
        <v>64</v>
      </c>
      <c r="C74" s="144" t="s">
        <v>66</v>
      </c>
      <c r="D74" s="145">
        <f>D58</f>
        <v>23185.82</v>
      </c>
      <c r="E74" s="70">
        <f>E58+E72-E73</f>
        <v>1</v>
      </c>
    </row>
    <row r="75" spans="2:5">
      <c r="B75" s="125" t="s">
        <v>4</v>
      </c>
      <c r="C75" s="16" t="s">
        <v>67</v>
      </c>
      <c r="D75" s="93">
        <f>D74</f>
        <v>23185.82</v>
      </c>
      <c r="E75" s="94">
        <f>E74</f>
        <v>1</v>
      </c>
    </row>
    <row r="76" spans="2:5">
      <c r="B76" s="125" t="s">
        <v>6</v>
      </c>
      <c r="C76" s="16" t="s">
        <v>225</v>
      </c>
      <c r="D76" s="93">
        <v>0</v>
      </c>
      <c r="E76" s="94">
        <v>0</v>
      </c>
    </row>
    <row r="77" spans="2:5" ht="13.5" thickBot="1">
      <c r="B77" s="126" t="s">
        <v>8</v>
      </c>
      <c r="C77" s="18" t="s">
        <v>226</v>
      </c>
      <c r="D77" s="97">
        <v>0</v>
      </c>
      <c r="E77" s="98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ageMargins left="0.70866141732283472" right="0.70866141732283472" top="0.74803149606299213" bottom="0.74803149606299213" header="0.31496062992125984" footer="0.31496062992125984"/>
  <pageSetup paperSize="9" scale="73" orientation="portrait" r:id="rId1"/>
</worksheet>
</file>

<file path=xl/worksheets/sheet151.xml><?xml version="1.0" encoding="utf-8"?>
<worksheet xmlns="http://schemas.openxmlformats.org/spreadsheetml/2006/main" xmlns:r="http://schemas.openxmlformats.org/officeDocument/2006/relationships">
  <sheetPr codeName="Arkusz151"/>
  <dimension ref="A1:L81"/>
  <sheetViews>
    <sheetView zoomScale="80" zoomScaleNormal="80" workbookViewId="0">
      <selection activeCell="K2" sqref="K2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99" customWidth="1"/>
    <col min="6" max="6" width="7.42578125" customWidth="1"/>
    <col min="7" max="7" width="17.28515625" customWidth="1"/>
    <col min="8" max="8" width="19" customWidth="1"/>
    <col min="9" max="9" width="13.28515625" customWidth="1"/>
    <col min="10" max="10" width="13.5703125" customWidth="1"/>
  </cols>
  <sheetData>
    <row r="1" spans="2:12">
      <c r="B1" s="1"/>
      <c r="C1" s="1"/>
      <c r="D1" s="2"/>
      <c r="E1" s="2"/>
    </row>
    <row r="2" spans="2:12" ht="15.75">
      <c r="B2" s="333" t="s">
        <v>0</v>
      </c>
      <c r="C2" s="333"/>
      <c r="D2" s="333"/>
      <c r="E2" s="333"/>
      <c r="H2" s="188"/>
      <c r="I2" s="188"/>
      <c r="J2" s="190"/>
      <c r="L2" s="78"/>
    </row>
    <row r="3" spans="2:12" ht="15.75">
      <c r="B3" s="333" t="s">
        <v>263</v>
      </c>
      <c r="C3" s="333"/>
      <c r="D3" s="333"/>
      <c r="E3" s="333"/>
      <c r="H3" s="188"/>
      <c r="I3" s="188"/>
      <c r="J3" s="190"/>
    </row>
    <row r="4" spans="2:12" ht="15">
      <c r="B4" s="168"/>
      <c r="C4" s="168"/>
      <c r="D4" s="168"/>
      <c r="E4" s="168"/>
      <c r="H4" s="187"/>
      <c r="I4" s="187"/>
      <c r="J4" s="190"/>
    </row>
    <row r="5" spans="2:12" ht="21" customHeight="1">
      <c r="B5" s="334" t="s">
        <v>1</v>
      </c>
      <c r="C5" s="334"/>
      <c r="D5" s="334"/>
      <c r="E5" s="334"/>
    </row>
    <row r="6" spans="2:12" ht="14.25">
      <c r="B6" s="335" t="s">
        <v>188</v>
      </c>
      <c r="C6" s="335"/>
      <c r="D6" s="335"/>
      <c r="E6" s="335"/>
    </row>
    <row r="7" spans="2:12" ht="14.25">
      <c r="B7" s="166"/>
      <c r="C7" s="166"/>
      <c r="D7" s="166"/>
      <c r="E7" s="166"/>
    </row>
    <row r="8" spans="2:12" ht="13.5">
      <c r="B8" s="337" t="s">
        <v>18</v>
      </c>
      <c r="C8" s="339"/>
      <c r="D8" s="339"/>
      <c r="E8" s="339"/>
    </row>
    <row r="9" spans="2:12" ht="16.5" thickBot="1">
      <c r="B9" s="336" t="s">
        <v>209</v>
      </c>
      <c r="C9" s="336"/>
      <c r="D9" s="336"/>
      <c r="E9" s="336"/>
    </row>
    <row r="10" spans="2:12" ht="13.5" thickBot="1">
      <c r="B10" s="167"/>
      <c r="C10" s="87" t="s">
        <v>2</v>
      </c>
      <c r="D10" s="75" t="s">
        <v>246</v>
      </c>
      <c r="E10" s="30" t="s">
        <v>262</v>
      </c>
    </row>
    <row r="11" spans="2:12">
      <c r="B11" s="110" t="s">
        <v>3</v>
      </c>
      <c r="C11" s="151" t="s">
        <v>215</v>
      </c>
      <c r="D11" s="74">
        <v>95507.51</v>
      </c>
      <c r="E11" s="9">
        <f>E12</f>
        <v>107732.59</v>
      </c>
    </row>
    <row r="12" spans="2:12">
      <c r="B12" s="129" t="s">
        <v>4</v>
      </c>
      <c r="C12" s="6" t="s">
        <v>5</v>
      </c>
      <c r="D12" s="89">
        <v>95507.51</v>
      </c>
      <c r="E12" s="100">
        <v>107732.59</v>
      </c>
    </row>
    <row r="13" spans="2:12">
      <c r="B13" s="129" t="s">
        <v>6</v>
      </c>
      <c r="C13" s="72" t="s">
        <v>7</v>
      </c>
      <c r="D13" s="89"/>
      <c r="E13" s="100"/>
    </row>
    <row r="14" spans="2:12">
      <c r="B14" s="129" t="s">
        <v>8</v>
      </c>
      <c r="C14" s="72" t="s">
        <v>10</v>
      </c>
      <c r="D14" s="89"/>
      <c r="E14" s="100"/>
      <c r="G14" s="71"/>
    </row>
    <row r="15" spans="2:12">
      <c r="B15" s="129" t="s">
        <v>212</v>
      </c>
      <c r="C15" s="72" t="s">
        <v>11</v>
      </c>
      <c r="D15" s="89"/>
      <c r="E15" s="100"/>
    </row>
    <row r="16" spans="2:12">
      <c r="B16" s="130" t="s">
        <v>213</v>
      </c>
      <c r="C16" s="111" t="s">
        <v>12</v>
      </c>
      <c r="D16" s="90"/>
      <c r="E16" s="101"/>
    </row>
    <row r="17" spans="2:10">
      <c r="B17" s="10" t="s">
        <v>13</v>
      </c>
      <c r="C17" s="12" t="s">
        <v>65</v>
      </c>
      <c r="D17" s="152"/>
      <c r="E17" s="113"/>
    </row>
    <row r="18" spans="2:10">
      <c r="B18" s="129" t="s">
        <v>4</v>
      </c>
      <c r="C18" s="6" t="s">
        <v>11</v>
      </c>
      <c r="D18" s="89"/>
      <c r="E18" s="101"/>
    </row>
    <row r="19" spans="2:10" ht="13.5" customHeight="1">
      <c r="B19" s="129" t="s">
        <v>6</v>
      </c>
      <c r="C19" s="72" t="s">
        <v>214</v>
      </c>
      <c r="D19" s="89"/>
      <c r="E19" s="100"/>
    </row>
    <row r="20" spans="2:10" ht="13.5" thickBot="1">
      <c r="B20" s="131" t="s">
        <v>8</v>
      </c>
      <c r="C20" s="73" t="s">
        <v>14</v>
      </c>
      <c r="D20" s="91"/>
      <c r="E20" s="102"/>
    </row>
    <row r="21" spans="2:10" ht="13.5" thickBot="1">
      <c r="B21" s="343" t="s">
        <v>216</v>
      </c>
      <c r="C21" s="344"/>
      <c r="D21" s="92">
        <f>D11</f>
        <v>95507.51</v>
      </c>
      <c r="E21" s="173">
        <f>E11</f>
        <v>107732.59</v>
      </c>
      <c r="F21" s="88"/>
      <c r="G21" s="88"/>
      <c r="H21" s="197"/>
      <c r="J21" s="71"/>
    </row>
    <row r="22" spans="2:10">
      <c r="B22" s="3"/>
      <c r="C22" s="7"/>
      <c r="D22" s="8"/>
      <c r="E22" s="8"/>
      <c r="G22" s="78"/>
    </row>
    <row r="23" spans="2:10" ht="13.5">
      <c r="B23" s="337" t="s">
        <v>210</v>
      </c>
      <c r="C23" s="345"/>
      <c r="D23" s="345"/>
      <c r="E23" s="345"/>
      <c r="G23" s="78"/>
    </row>
    <row r="24" spans="2:10" ht="15.75" customHeight="1" thickBot="1">
      <c r="B24" s="336" t="s">
        <v>211</v>
      </c>
      <c r="C24" s="346"/>
      <c r="D24" s="346"/>
      <c r="E24" s="346"/>
    </row>
    <row r="25" spans="2:10" ht="13.5" thickBot="1">
      <c r="B25" s="167"/>
      <c r="C25" s="5" t="s">
        <v>2</v>
      </c>
      <c r="D25" s="75" t="s">
        <v>264</v>
      </c>
      <c r="E25" s="30" t="s">
        <v>262</v>
      </c>
    </row>
    <row r="26" spans="2:10">
      <c r="B26" s="116" t="s">
        <v>15</v>
      </c>
      <c r="C26" s="117" t="s">
        <v>16</v>
      </c>
      <c r="D26" s="263">
        <v>39051.660000000003</v>
      </c>
      <c r="E26" s="118">
        <f>D21</f>
        <v>95507.51</v>
      </c>
      <c r="G26" s="83"/>
    </row>
    <row r="27" spans="2:10">
      <c r="B27" s="10" t="s">
        <v>17</v>
      </c>
      <c r="C27" s="11" t="s">
        <v>217</v>
      </c>
      <c r="D27" s="264">
        <v>-385.53999999999996</v>
      </c>
      <c r="E27" s="172">
        <f>E28-E32</f>
        <v>-5705.68</v>
      </c>
      <c r="F27" s="78"/>
      <c r="G27" s="83"/>
      <c r="H27" s="78"/>
      <c r="I27" s="78"/>
      <c r="J27" s="83"/>
    </row>
    <row r="28" spans="2:10">
      <c r="B28" s="10" t="s">
        <v>18</v>
      </c>
      <c r="C28" s="11" t="s">
        <v>19</v>
      </c>
      <c r="D28" s="264">
        <v>0</v>
      </c>
      <c r="E28" s="80">
        <f>SUM(E29:E31)</f>
        <v>0</v>
      </c>
      <c r="F28" s="78"/>
      <c r="G28" s="78"/>
      <c r="H28" s="78"/>
      <c r="I28" s="78"/>
      <c r="J28" s="83"/>
    </row>
    <row r="29" spans="2:10">
      <c r="B29" s="127" t="s">
        <v>4</v>
      </c>
      <c r="C29" s="6" t="s">
        <v>20</v>
      </c>
      <c r="D29" s="265"/>
      <c r="E29" s="103"/>
      <c r="F29" s="78"/>
      <c r="G29" s="78"/>
      <c r="H29" s="78"/>
      <c r="I29" s="78"/>
      <c r="J29" s="83"/>
    </row>
    <row r="30" spans="2:10">
      <c r="B30" s="127" t="s">
        <v>6</v>
      </c>
      <c r="C30" s="6" t="s">
        <v>21</v>
      </c>
      <c r="D30" s="265"/>
      <c r="E30" s="103"/>
      <c r="F30" s="78"/>
      <c r="G30" s="78"/>
      <c r="H30" s="78"/>
      <c r="I30" s="78"/>
      <c r="J30" s="83"/>
    </row>
    <row r="31" spans="2:10">
      <c r="B31" s="127" t="s">
        <v>8</v>
      </c>
      <c r="C31" s="6" t="s">
        <v>22</v>
      </c>
      <c r="D31" s="265"/>
      <c r="E31" s="103"/>
      <c r="F31" s="78"/>
      <c r="G31" s="78"/>
      <c r="H31" s="78"/>
      <c r="I31" s="78"/>
      <c r="J31" s="83"/>
    </row>
    <row r="32" spans="2:10">
      <c r="B32" s="112" t="s">
        <v>23</v>
      </c>
      <c r="C32" s="12" t="s">
        <v>24</v>
      </c>
      <c r="D32" s="264">
        <v>385.53999999999996</v>
      </c>
      <c r="E32" s="80">
        <f>SUM(E33:E39)</f>
        <v>5705.68</v>
      </c>
      <c r="F32" s="78"/>
      <c r="G32" s="83"/>
      <c r="H32" s="78"/>
      <c r="I32" s="78"/>
      <c r="J32" s="83"/>
    </row>
    <row r="33" spans="2:10">
      <c r="B33" s="127" t="s">
        <v>4</v>
      </c>
      <c r="C33" s="6" t="s">
        <v>25</v>
      </c>
      <c r="D33" s="265"/>
      <c r="E33" s="103">
        <v>4711.3</v>
      </c>
      <c r="F33" s="78"/>
      <c r="G33" s="78"/>
      <c r="H33" s="78"/>
      <c r="I33" s="78"/>
      <c r="J33" s="83"/>
    </row>
    <row r="34" spans="2:10">
      <c r="B34" s="127" t="s">
        <v>6</v>
      </c>
      <c r="C34" s="6" t="s">
        <v>26</v>
      </c>
      <c r="D34" s="265"/>
      <c r="E34" s="103"/>
      <c r="F34" s="78"/>
      <c r="G34" s="78"/>
      <c r="H34" s="78"/>
      <c r="I34" s="78"/>
      <c r="J34" s="83"/>
    </row>
    <row r="35" spans="2:10">
      <c r="B35" s="127" t="s">
        <v>8</v>
      </c>
      <c r="C35" s="6" t="s">
        <v>27</v>
      </c>
      <c r="D35" s="265">
        <v>26.09</v>
      </c>
      <c r="E35" s="103">
        <v>20.2</v>
      </c>
      <c r="F35" s="78"/>
      <c r="G35" s="78"/>
      <c r="H35" s="78"/>
      <c r="I35" s="78"/>
      <c r="J35" s="83"/>
    </row>
    <row r="36" spans="2:10">
      <c r="B36" s="127" t="s">
        <v>9</v>
      </c>
      <c r="C36" s="6" t="s">
        <v>28</v>
      </c>
      <c r="D36" s="265"/>
      <c r="E36" s="103"/>
      <c r="F36" s="78"/>
      <c r="G36" s="78"/>
      <c r="H36" s="78"/>
      <c r="I36" s="78"/>
      <c r="J36" s="83"/>
    </row>
    <row r="37" spans="2:10" ht="25.5">
      <c r="B37" s="127" t="s">
        <v>29</v>
      </c>
      <c r="C37" s="6" t="s">
        <v>30</v>
      </c>
      <c r="D37" s="265">
        <v>359.45</v>
      </c>
      <c r="E37" s="103">
        <v>974.18</v>
      </c>
      <c r="F37" s="78"/>
      <c r="G37" s="78"/>
      <c r="H37" s="78"/>
      <c r="I37" s="78"/>
      <c r="J37" s="83"/>
    </row>
    <row r="38" spans="2:10">
      <c r="B38" s="127" t="s">
        <v>31</v>
      </c>
      <c r="C38" s="6" t="s">
        <v>32</v>
      </c>
      <c r="D38" s="265"/>
      <c r="E38" s="103"/>
      <c r="F38" s="78"/>
      <c r="G38" s="78"/>
      <c r="H38" s="78"/>
      <c r="I38" s="78"/>
      <c r="J38" s="83"/>
    </row>
    <row r="39" spans="2:10">
      <c r="B39" s="128" t="s">
        <v>33</v>
      </c>
      <c r="C39" s="13" t="s">
        <v>34</v>
      </c>
      <c r="D39" s="266"/>
      <c r="E39" s="174"/>
      <c r="F39" s="78"/>
      <c r="G39" s="78"/>
      <c r="H39" s="78"/>
      <c r="I39" s="78"/>
      <c r="J39" s="83"/>
    </row>
    <row r="40" spans="2:10" ht="13.5" thickBot="1">
      <c r="B40" s="119" t="s">
        <v>35</v>
      </c>
      <c r="C40" s="120" t="s">
        <v>36</v>
      </c>
      <c r="D40" s="267">
        <v>-958.54</v>
      </c>
      <c r="E40" s="121">
        <v>17930.759999999998</v>
      </c>
      <c r="G40" s="83"/>
    </row>
    <row r="41" spans="2:10" ht="13.5" thickBot="1">
      <c r="B41" s="122" t="s">
        <v>37</v>
      </c>
      <c r="C41" s="123" t="s">
        <v>38</v>
      </c>
      <c r="D41" s="268">
        <v>37707.58</v>
      </c>
      <c r="E41" s="173">
        <f>E26+E27+E40</f>
        <v>107732.58999999998</v>
      </c>
      <c r="F41" s="88"/>
      <c r="G41" s="83"/>
    </row>
    <row r="42" spans="2:10">
      <c r="B42" s="114"/>
      <c r="C42" s="114"/>
      <c r="D42" s="115"/>
      <c r="E42" s="115"/>
      <c r="F42" s="88"/>
      <c r="G42" s="71"/>
    </row>
    <row r="43" spans="2:10" ht="13.5">
      <c r="B43" s="338" t="s">
        <v>60</v>
      </c>
      <c r="C43" s="339"/>
      <c r="D43" s="339"/>
      <c r="E43" s="339"/>
      <c r="G43" s="78"/>
    </row>
    <row r="44" spans="2:10" ht="18" customHeight="1" thickBot="1">
      <c r="B44" s="336" t="s">
        <v>244</v>
      </c>
      <c r="C44" s="340"/>
      <c r="D44" s="340"/>
      <c r="E44" s="340"/>
      <c r="G44" s="78"/>
    </row>
    <row r="45" spans="2:10" ht="13.5" thickBot="1">
      <c r="B45" s="167"/>
      <c r="C45" s="31" t="s">
        <v>39</v>
      </c>
      <c r="D45" s="75" t="s">
        <v>264</v>
      </c>
      <c r="E45" s="30" t="s">
        <v>262</v>
      </c>
      <c r="G45" s="78"/>
    </row>
    <row r="46" spans="2:10">
      <c r="B46" s="14" t="s">
        <v>18</v>
      </c>
      <c r="C46" s="32" t="s">
        <v>218</v>
      </c>
      <c r="D46" s="124"/>
      <c r="E46" s="29"/>
      <c r="G46" s="78"/>
    </row>
    <row r="47" spans="2:10">
      <c r="B47" s="125" t="s">
        <v>4</v>
      </c>
      <c r="C47" s="16" t="s">
        <v>40</v>
      </c>
      <c r="D47" s="269">
        <v>560.60379999999998</v>
      </c>
      <c r="E47" s="82">
        <v>1184.9567</v>
      </c>
      <c r="G47" s="78"/>
    </row>
    <row r="48" spans="2:10">
      <c r="B48" s="146" t="s">
        <v>6</v>
      </c>
      <c r="C48" s="23" t="s">
        <v>41</v>
      </c>
      <c r="D48" s="270">
        <v>554.93119999999999</v>
      </c>
      <c r="E48" s="175">
        <v>1124.5572999999999</v>
      </c>
      <c r="G48" s="78"/>
    </row>
    <row r="49" spans="2:7">
      <c r="B49" s="143" t="s">
        <v>23</v>
      </c>
      <c r="C49" s="147" t="s">
        <v>219</v>
      </c>
      <c r="D49" s="271"/>
      <c r="E49" s="148"/>
    </row>
    <row r="50" spans="2:7">
      <c r="B50" s="125" t="s">
        <v>4</v>
      </c>
      <c r="C50" s="16" t="s">
        <v>40</v>
      </c>
      <c r="D50" s="269">
        <v>69.66</v>
      </c>
      <c r="E50" s="84">
        <v>80.599999999999994</v>
      </c>
      <c r="G50" s="226"/>
    </row>
    <row r="51" spans="2:7">
      <c r="B51" s="125" t="s">
        <v>6</v>
      </c>
      <c r="C51" s="16" t="s">
        <v>220</v>
      </c>
      <c r="D51" s="272">
        <v>62.92</v>
      </c>
      <c r="E51" s="84">
        <v>80.52</v>
      </c>
      <c r="G51" s="226"/>
    </row>
    <row r="52" spans="2:7">
      <c r="B52" s="125" t="s">
        <v>8</v>
      </c>
      <c r="C52" s="16" t="s">
        <v>221</v>
      </c>
      <c r="D52" s="272">
        <v>70.540000000000006</v>
      </c>
      <c r="E52" s="84">
        <v>95.9</v>
      </c>
    </row>
    <row r="53" spans="2:7" ht="13.5" customHeight="1" thickBot="1">
      <c r="B53" s="126" t="s">
        <v>9</v>
      </c>
      <c r="C53" s="18" t="s">
        <v>41</v>
      </c>
      <c r="D53" s="273">
        <v>67.95</v>
      </c>
      <c r="E53" s="176">
        <v>95.8</v>
      </c>
    </row>
    <row r="54" spans="2:7">
      <c r="B54" s="132"/>
      <c r="C54" s="133"/>
      <c r="D54" s="134"/>
      <c r="E54" s="134"/>
    </row>
    <row r="55" spans="2:7" ht="13.5">
      <c r="B55" s="338" t="s">
        <v>62</v>
      </c>
      <c r="C55" s="339"/>
      <c r="D55" s="339"/>
      <c r="E55" s="339"/>
    </row>
    <row r="56" spans="2:7" ht="15.75" customHeight="1" thickBot="1">
      <c r="B56" s="336" t="s">
        <v>222</v>
      </c>
      <c r="C56" s="340"/>
      <c r="D56" s="340"/>
      <c r="E56" s="340"/>
    </row>
    <row r="57" spans="2:7" ht="23.25" thickBot="1">
      <c r="B57" s="331" t="s">
        <v>42</v>
      </c>
      <c r="C57" s="332"/>
      <c r="D57" s="19" t="s">
        <v>245</v>
      </c>
      <c r="E57" s="20" t="s">
        <v>223</v>
      </c>
    </row>
    <row r="58" spans="2:7">
      <c r="B58" s="21" t="s">
        <v>18</v>
      </c>
      <c r="C58" s="149" t="s">
        <v>43</v>
      </c>
      <c r="D58" s="150">
        <f>D64</f>
        <v>107732.59</v>
      </c>
      <c r="E58" s="33">
        <f>D58/E21</f>
        <v>1</v>
      </c>
    </row>
    <row r="59" spans="2:7" ht="25.5">
      <c r="B59" s="146" t="s">
        <v>4</v>
      </c>
      <c r="C59" s="23" t="s">
        <v>44</v>
      </c>
      <c r="D59" s="95">
        <v>0</v>
      </c>
      <c r="E59" s="96">
        <v>0</v>
      </c>
    </row>
    <row r="60" spans="2:7" ht="25.5">
      <c r="B60" s="125" t="s">
        <v>6</v>
      </c>
      <c r="C60" s="16" t="s">
        <v>45</v>
      </c>
      <c r="D60" s="93">
        <v>0</v>
      </c>
      <c r="E60" s="94">
        <v>0</v>
      </c>
    </row>
    <row r="61" spans="2:7">
      <c r="B61" s="125" t="s">
        <v>8</v>
      </c>
      <c r="C61" s="16" t="s">
        <v>46</v>
      </c>
      <c r="D61" s="93">
        <v>0</v>
      </c>
      <c r="E61" s="94">
        <v>0</v>
      </c>
    </row>
    <row r="62" spans="2:7">
      <c r="B62" s="125" t="s">
        <v>9</v>
      </c>
      <c r="C62" s="16" t="s">
        <v>47</v>
      </c>
      <c r="D62" s="93">
        <v>0</v>
      </c>
      <c r="E62" s="94">
        <v>0</v>
      </c>
    </row>
    <row r="63" spans="2:7">
      <c r="B63" s="125" t="s">
        <v>29</v>
      </c>
      <c r="C63" s="16" t="s">
        <v>48</v>
      </c>
      <c r="D63" s="93">
        <v>0</v>
      </c>
      <c r="E63" s="94">
        <v>0</v>
      </c>
    </row>
    <row r="64" spans="2:7">
      <c r="B64" s="146" t="s">
        <v>31</v>
      </c>
      <c r="C64" s="23" t="s">
        <v>49</v>
      </c>
      <c r="D64" s="95">
        <f>E21</f>
        <v>107732.59</v>
      </c>
      <c r="E64" s="96">
        <f>E58</f>
        <v>1</v>
      </c>
    </row>
    <row r="65" spans="2:5">
      <c r="B65" s="146" t="s">
        <v>33</v>
      </c>
      <c r="C65" s="23" t="s">
        <v>224</v>
      </c>
      <c r="D65" s="95">
        <v>0</v>
      </c>
      <c r="E65" s="96">
        <v>0</v>
      </c>
    </row>
    <row r="66" spans="2:5">
      <c r="B66" s="146" t="s">
        <v>50</v>
      </c>
      <c r="C66" s="23" t="s">
        <v>51</v>
      </c>
      <c r="D66" s="95">
        <v>0</v>
      </c>
      <c r="E66" s="96">
        <v>0</v>
      </c>
    </row>
    <row r="67" spans="2:5">
      <c r="B67" s="125" t="s">
        <v>52</v>
      </c>
      <c r="C67" s="16" t="s">
        <v>53</v>
      </c>
      <c r="D67" s="93">
        <v>0</v>
      </c>
      <c r="E67" s="94">
        <v>0</v>
      </c>
    </row>
    <row r="68" spans="2:5">
      <c r="B68" s="125" t="s">
        <v>54</v>
      </c>
      <c r="C68" s="16" t="s">
        <v>55</v>
      </c>
      <c r="D68" s="93">
        <v>0</v>
      </c>
      <c r="E68" s="94">
        <v>0</v>
      </c>
    </row>
    <row r="69" spans="2:5">
      <c r="B69" s="125" t="s">
        <v>56</v>
      </c>
      <c r="C69" s="16" t="s">
        <v>57</v>
      </c>
      <c r="D69" s="93">
        <v>0</v>
      </c>
      <c r="E69" s="94">
        <v>0</v>
      </c>
    </row>
    <row r="70" spans="2:5">
      <c r="B70" s="153" t="s">
        <v>58</v>
      </c>
      <c r="C70" s="136" t="s">
        <v>59</v>
      </c>
      <c r="D70" s="137">
        <v>0</v>
      </c>
      <c r="E70" s="138">
        <v>0</v>
      </c>
    </row>
    <row r="71" spans="2:5">
      <c r="B71" s="154" t="s">
        <v>23</v>
      </c>
      <c r="C71" s="144" t="s">
        <v>61</v>
      </c>
      <c r="D71" s="145">
        <v>0</v>
      </c>
      <c r="E71" s="70">
        <v>0</v>
      </c>
    </row>
    <row r="72" spans="2:5">
      <c r="B72" s="155" t="s">
        <v>60</v>
      </c>
      <c r="C72" s="140" t="s">
        <v>63</v>
      </c>
      <c r="D72" s="141">
        <f>E14</f>
        <v>0</v>
      </c>
      <c r="E72" s="142">
        <v>0</v>
      </c>
    </row>
    <row r="73" spans="2:5">
      <c r="B73" s="156" t="s">
        <v>62</v>
      </c>
      <c r="C73" s="25" t="s">
        <v>65</v>
      </c>
      <c r="D73" s="26">
        <v>0</v>
      </c>
      <c r="E73" s="27">
        <v>0</v>
      </c>
    </row>
    <row r="74" spans="2:5">
      <c r="B74" s="154" t="s">
        <v>64</v>
      </c>
      <c r="C74" s="144" t="s">
        <v>66</v>
      </c>
      <c r="D74" s="145">
        <f>D58</f>
        <v>107732.59</v>
      </c>
      <c r="E74" s="70">
        <f>E58+E72-E73</f>
        <v>1</v>
      </c>
    </row>
    <row r="75" spans="2:5">
      <c r="B75" s="125" t="s">
        <v>4</v>
      </c>
      <c r="C75" s="16" t="s">
        <v>67</v>
      </c>
      <c r="D75" s="93">
        <f>D74</f>
        <v>107732.59</v>
      </c>
      <c r="E75" s="94">
        <f>E74</f>
        <v>1</v>
      </c>
    </row>
    <row r="76" spans="2:5">
      <c r="B76" s="125" t="s">
        <v>6</v>
      </c>
      <c r="C76" s="16" t="s">
        <v>225</v>
      </c>
      <c r="D76" s="93">
        <v>0</v>
      </c>
      <c r="E76" s="94">
        <v>0</v>
      </c>
    </row>
    <row r="77" spans="2:5" ht="13.5" thickBot="1">
      <c r="B77" s="126" t="s">
        <v>8</v>
      </c>
      <c r="C77" s="18" t="s">
        <v>226</v>
      </c>
      <c r="D77" s="97">
        <v>0</v>
      </c>
      <c r="E77" s="98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ageMargins left="0.7" right="0.7" top="0.75" bottom="0.75" header="0.3" footer="0.3"/>
  <pageSetup paperSize="9" orientation="portrait" r:id="rId1"/>
</worksheet>
</file>

<file path=xl/worksheets/sheet152.xml><?xml version="1.0" encoding="utf-8"?>
<worksheet xmlns="http://schemas.openxmlformats.org/spreadsheetml/2006/main" xmlns:r="http://schemas.openxmlformats.org/officeDocument/2006/relationships">
  <sheetPr codeName="Arkusz152"/>
  <dimension ref="A1:L81"/>
  <sheetViews>
    <sheetView zoomScale="80" zoomScaleNormal="80" workbookViewId="0">
      <selection activeCell="K2" sqref="K2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99" customWidth="1"/>
    <col min="6" max="6" width="7.42578125" customWidth="1"/>
    <col min="7" max="7" width="17.28515625" customWidth="1"/>
    <col min="8" max="8" width="19" customWidth="1"/>
    <col min="9" max="9" width="13.28515625" customWidth="1"/>
    <col min="10" max="10" width="13.5703125" customWidth="1"/>
  </cols>
  <sheetData>
    <row r="1" spans="2:12">
      <c r="B1" s="1"/>
      <c r="C1" s="1"/>
      <c r="D1" s="2"/>
      <c r="E1" s="2"/>
    </row>
    <row r="2" spans="2:12" ht="15.75">
      <c r="B2" s="333" t="s">
        <v>0</v>
      </c>
      <c r="C2" s="333"/>
      <c r="D2" s="333"/>
      <c r="E2" s="333"/>
      <c r="H2" s="188"/>
      <c r="I2" s="188"/>
      <c r="J2" s="190"/>
      <c r="L2" s="78"/>
    </row>
    <row r="3" spans="2:12" ht="15.75">
      <c r="B3" s="333" t="s">
        <v>263</v>
      </c>
      <c r="C3" s="333"/>
      <c r="D3" s="333"/>
      <c r="E3" s="333"/>
      <c r="H3" s="188"/>
      <c r="I3" s="188"/>
      <c r="J3" s="190"/>
    </row>
    <row r="4" spans="2:12" ht="15">
      <c r="B4" s="168"/>
      <c r="C4" s="168"/>
      <c r="D4" s="168"/>
      <c r="E4" s="168"/>
      <c r="H4" s="187"/>
      <c r="I4" s="187"/>
      <c r="J4" s="190"/>
    </row>
    <row r="5" spans="2:12" ht="21" customHeight="1">
      <c r="B5" s="334" t="s">
        <v>1</v>
      </c>
      <c r="C5" s="334"/>
      <c r="D5" s="334"/>
      <c r="E5" s="334"/>
    </row>
    <row r="6" spans="2:12" ht="14.25">
      <c r="B6" s="335" t="s">
        <v>138</v>
      </c>
      <c r="C6" s="335"/>
      <c r="D6" s="335"/>
      <c r="E6" s="335"/>
    </row>
    <row r="7" spans="2:12" ht="14.25">
      <c r="B7" s="166"/>
      <c r="C7" s="166"/>
      <c r="D7" s="166"/>
      <c r="E7" s="166"/>
    </row>
    <row r="8" spans="2:12" ht="13.5">
      <c r="B8" s="337" t="s">
        <v>18</v>
      </c>
      <c r="C8" s="339"/>
      <c r="D8" s="339"/>
      <c r="E8" s="339"/>
    </row>
    <row r="9" spans="2:12" ht="16.5" thickBot="1">
      <c r="B9" s="336" t="s">
        <v>209</v>
      </c>
      <c r="C9" s="336"/>
      <c r="D9" s="336"/>
      <c r="E9" s="336"/>
    </row>
    <row r="10" spans="2:12" ht="13.5" thickBot="1">
      <c r="B10" s="167"/>
      <c r="C10" s="87" t="s">
        <v>2</v>
      </c>
      <c r="D10" s="75" t="s">
        <v>246</v>
      </c>
      <c r="E10" s="30" t="s">
        <v>262</v>
      </c>
    </row>
    <row r="11" spans="2:12">
      <c r="B11" s="110" t="s">
        <v>3</v>
      </c>
      <c r="C11" s="151" t="s">
        <v>215</v>
      </c>
      <c r="D11" s="74">
        <v>12801.73</v>
      </c>
      <c r="E11" s="9">
        <f>E12</f>
        <v>115012.94</v>
      </c>
    </row>
    <row r="12" spans="2:12">
      <c r="B12" s="129" t="s">
        <v>4</v>
      </c>
      <c r="C12" s="6" t="s">
        <v>5</v>
      </c>
      <c r="D12" s="89">
        <v>12801.73</v>
      </c>
      <c r="E12" s="100">
        <v>115012.94</v>
      </c>
    </row>
    <row r="13" spans="2:12">
      <c r="B13" s="129" t="s">
        <v>6</v>
      </c>
      <c r="C13" s="72" t="s">
        <v>7</v>
      </c>
      <c r="D13" s="89"/>
      <c r="E13" s="100"/>
    </row>
    <row r="14" spans="2:12">
      <c r="B14" s="129" t="s">
        <v>8</v>
      </c>
      <c r="C14" s="72" t="s">
        <v>10</v>
      </c>
      <c r="D14" s="89"/>
      <c r="E14" s="100"/>
      <c r="G14" s="71"/>
    </row>
    <row r="15" spans="2:12">
      <c r="B15" s="129" t="s">
        <v>212</v>
      </c>
      <c r="C15" s="72" t="s">
        <v>11</v>
      </c>
      <c r="D15" s="89"/>
      <c r="E15" s="100"/>
    </row>
    <row r="16" spans="2:12">
      <c r="B16" s="130" t="s">
        <v>213</v>
      </c>
      <c r="C16" s="111" t="s">
        <v>12</v>
      </c>
      <c r="D16" s="90"/>
      <c r="E16" s="101"/>
    </row>
    <row r="17" spans="2:10">
      <c r="B17" s="10" t="s">
        <v>13</v>
      </c>
      <c r="C17" s="12" t="s">
        <v>65</v>
      </c>
      <c r="D17" s="152"/>
      <c r="E17" s="113"/>
    </row>
    <row r="18" spans="2:10">
      <c r="B18" s="129" t="s">
        <v>4</v>
      </c>
      <c r="C18" s="6" t="s">
        <v>11</v>
      </c>
      <c r="D18" s="89"/>
      <c r="E18" s="101"/>
    </row>
    <row r="19" spans="2:10" ht="13.5" customHeight="1">
      <c r="B19" s="129" t="s">
        <v>6</v>
      </c>
      <c r="C19" s="72" t="s">
        <v>214</v>
      </c>
      <c r="D19" s="89"/>
      <c r="E19" s="100"/>
    </row>
    <row r="20" spans="2:10" ht="13.5" thickBot="1">
      <c r="B20" s="131" t="s">
        <v>8</v>
      </c>
      <c r="C20" s="73" t="s">
        <v>14</v>
      </c>
      <c r="D20" s="91"/>
      <c r="E20" s="102"/>
    </row>
    <row r="21" spans="2:10" ht="13.5" thickBot="1">
      <c r="B21" s="343" t="s">
        <v>216</v>
      </c>
      <c r="C21" s="344"/>
      <c r="D21" s="92">
        <f>D11</f>
        <v>12801.73</v>
      </c>
      <c r="E21" s="173">
        <f>E11</f>
        <v>115012.94</v>
      </c>
      <c r="F21" s="88"/>
      <c r="G21" s="88"/>
      <c r="H21" s="197"/>
      <c r="J21" s="71"/>
    </row>
    <row r="22" spans="2:10">
      <c r="B22" s="3"/>
      <c r="C22" s="7"/>
      <c r="D22" s="8"/>
      <c r="E22" s="8"/>
      <c r="G22" s="78"/>
    </row>
    <row r="23" spans="2:10" ht="13.5">
      <c r="B23" s="337" t="s">
        <v>210</v>
      </c>
      <c r="C23" s="345"/>
      <c r="D23" s="345"/>
      <c r="E23" s="345"/>
      <c r="G23" s="78"/>
    </row>
    <row r="24" spans="2:10" ht="15.75" customHeight="1" thickBot="1">
      <c r="B24" s="336" t="s">
        <v>211</v>
      </c>
      <c r="C24" s="346"/>
      <c r="D24" s="346"/>
      <c r="E24" s="346"/>
    </row>
    <row r="25" spans="2:10" ht="13.5" thickBot="1">
      <c r="B25" s="167"/>
      <c r="C25" s="5" t="s">
        <v>2</v>
      </c>
      <c r="D25" s="75" t="s">
        <v>264</v>
      </c>
      <c r="E25" s="30" t="s">
        <v>262</v>
      </c>
    </row>
    <row r="26" spans="2:10">
      <c r="B26" s="116" t="s">
        <v>15</v>
      </c>
      <c r="C26" s="117" t="s">
        <v>16</v>
      </c>
      <c r="D26" s="263">
        <v>35000.78</v>
      </c>
      <c r="E26" s="118">
        <f>D21</f>
        <v>12801.73</v>
      </c>
      <c r="G26" s="83"/>
    </row>
    <row r="27" spans="2:10">
      <c r="B27" s="10" t="s">
        <v>17</v>
      </c>
      <c r="C27" s="11" t="s">
        <v>217</v>
      </c>
      <c r="D27" s="264">
        <v>-10793.069999999992</v>
      </c>
      <c r="E27" s="172">
        <f>E28-E32</f>
        <v>92800.25</v>
      </c>
      <c r="F27" s="78"/>
      <c r="G27" s="83"/>
      <c r="H27" s="78"/>
      <c r="I27" s="78"/>
      <c r="J27" s="83"/>
    </row>
    <row r="28" spans="2:10">
      <c r="B28" s="10" t="s">
        <v>18</v>
      </c>
      <c r="C28" s="11" t="s">
        <v>19</v>
      </c>
      <c r="D28" s="264">
        <v>41374.68</v>
      </c>
      <c r="E28" s="80">
        <f>SUM(E29:E31)</f>
        <v>93574.56</v>
      </c>
      <c r="F28" s="78"/>
      <c r="G28" s="78"/>
      <c r="H28" s="78"/>
      <c r="I28" s="78"/>
      <c r="J28" s="83"/>
    </row>
    <row r="29" spans="2:10">
      <c r="B29" s="127" t="s">
        <v>4</v>
      </c>
      <c r="C29" s="6" t="s">
        <v>20</v>
      </c>
      <c r="D29" s="265">
        <v>9800</v>
      </c>
      <c r="E29" s="103"/>
      <c r="F29" s="78"/>
      <c r="G29" s="78"/>
      <c r="H29" s="78"/>
      <c r="I29" s="78"/>
      <c r="J29" s="83"/>
    </row>
    <row r="30" spans="2:10">
      <c r="B30" s="127" t="s">
        <v>6</v>
      </c>
      <c r="C30" s="6" t="s">
        <v>21</v>
      </c>
      <c r="D30" s="265"/>
      <c r="E30" s="103"/>
      <c r="F30" s="78"/>
      <c r="G30" s="78"/>
      <c r="H30" s="78"/>
      <c r="I30" s="78"/>
      <c r="J30" s="83"/>
    </row>
    <row r="31" spans="2:10">
      <c r="B31" s="127" t="s">
        <v>8</v>
      </c>
      <c r="C31" s="6" t="s">
        <v>22</v>
      </c>
      <c r="D31" s="265">
        <v>31574.68</v>
      </c>
      <c r="E31" s="103">
        <v>93574.56</v>
      </c>
      <c r="F31" s="78"/>
      <c r="G31" s="78"/>
      <c r="H31" s="78"/>
      <c r="I31" s="78"/>
      <c r="J31" s="83"/>
    </row>
    <row r="32" spans="2:10">
      <c r="B32" s="112" t="s">
        <v>23</v>
      </c>
      <c r="C32" s="12" t="s">
        <v>24</v>
      </c>
      <c r="D32" s="264">
        <v>52167.749999999993</v>
      </c>
      <c r="E32" s="80">
        <f>SUM(E33:E39)</f>
        <v>774.31000000000006</v>
      </c>
      <c r="F32" s="78"/>
      <c r="G32" s="83"/>
      <c r="H32" s="78"/>
      <c r="I32" s="78"/>
      <c r="J32" s="83"/>
    </row>
    <row r="33" spans="2:10">
      <c r="B33" s="127" t="s">
        <v>4</v>
      </c>
      <c r="C33" s="6" t="s">
        <v>25</v>
      </c>
      <c r="D33" s="265"/>
      <c r="E33" s="103"/>
      <c r="F33" s="78"/>
      <c r="G33" s="78"/>
      <c r="H33" s="78"/>
      <c r="I33" s="78"/>
      <c r="J33" s="83"/>
    </row>
    <row r="34" spans="2:10">
      <c r="B34" s="127" t="s">
        <v>6</v>
      </c>
      <c r="C34" s="6" t="s">
        <v>26</v>
      </c>
      <c r="D34" s="265"/>
      <c r="E34" s="103"/>
      <c r="F34" s="78"/>
      <c r="G34" s="78"/>
      <c r="H34" s="78"/>
      <c r="I34" s="78"/>
      <c r="J34" s="83"/>
    </row>
    <row r="35" spans="2:10">
      <c r="B35" s="127" t="s">
        <v>8</v>
      </c>
      <c r="C35" s="6" t="s">
        <v>27</v>
      </c>
      <c r="D35" s="265">
        <v>49.87</v>
      </c>
      <c r="E35" s="103">
        <v>92.33</v>
      </c>
      <c r="F35" s="78"/>
      <c r="G35" s="78"/>
      <c r="H35" s="78"/>
      <c r="I35" s="78"/>
      <c r="J35" s="83"/>
    </row>
    <row r="36" spans="2:10">
      <c r="B36" s="127" t="s">
        <v>9</v>
      </c>
      <c r="C36" s="6" t="s">
        <v>28</v>
      </c>
      <c r="D36" s="265"/>
      <c r="E36" s="103"/>
      <c r="F36" s="78"/>
      <c r="G36" s="78"/>
      <c r="H36" s="78"/>
      <c r="I36" s="78"/>
      <c r="J36" s="83"/>
    </row>
    <row r="37" spans="2:10" ht="25.5">
      <c r="B37" s="127" t="s">
        <v>29</v>
      </c>
      <c r="C37" s="6" t="s">
        <v>30</v>
      </c>
      <c r="D37" s="265">
        <v>235.47</v>
      </c>
      <c r="E37" s="103">
        <v>681.98</v>
      </c>
      <c r="F37" s="78"/>
      <c r="G37" s="78"/>
      <c r="H37" s="78"/>
      <c r="I37" s="78"/>
      <c r="J37" s="83"/>
    </row>
    <row r="38" spans="2:10">
      <c r="B38" s="127" t="s">
        <v>31</v>
      </c>
      <c r="C38" s="6" t="s">
        <v>32</v>
      </c>
      <c r="D38" s="265"/>
      <c r="E38" s="103"/>
      <c r="F38" s="78"/>
      <c r="G38" s="78"/>
      <c r="H38" s="78"/>
      <c r="I38" s="78"/>
      <c r="J38" s="83"/>
    </row>
    <row r="39" spans="2:10">
      <c r="B39" s="128" t="s">
        <v>33</v>
      </c>
      <c r="C39" s="13" t="s">
        <v>34</v>
      </c>
      <c r="D39" s="266">
        <v>51882.409999999996</v>
      </c>
      <c r="E39" s="174"/>
      <c r="F39" s="78"/>
      <c r="G39" s="78"/>
      <c r="H39" s="78"/>
      <c r="I39" s="78"/>
      <c r="J39" s="83"/>
    </row>
    <row r="40" spans="2:10" ht="13.5" thickBot="1">
      <c r="B40" s="119" t="s">
        <v>35</v>
      </c>
      <c r="C40" s="120" t="s">
        <v>36</v>
      </c>
      <c r="D40" s="267">
        <v>-3835.69</v>
      </c>
      <c r="E40" s="121">
        <v>9410.9599999999991</v>
      </c>
      <c r="G40" s="83"/>
    </row>
    <row r="41" spans="2:10" ht="13.5" thickBot="1">
      <c r="B41" s="122" t="s">
        <v>37</v>
      </c>
      <c r="C41" s="123" t="s">
        <v>38</v>
      </c>
      <c r="D41" s="268">
        <v>20372.020000000008</v>
      </c>
      <c r="E41" s="173">
        <f>E26+E27+E40</f>
        <v>115012.94</v>
      </c>
      <c r="F41" s="88"/>
      <c r="G41" s="83"/>
    </row>
    <row r="42" spans="2:10">
      <c r="B42" s="114"/>
      <c r="C42" s="114"/>
      <c r="D42" s="115"/>
      <c r="E42" s="115"/>
      <c r="F42" s="88"/>
      <c r="G42" s="71"/>
    </row>
    <row r="43" spans="2:10" ht="13.5">
      <c r="B43" s="338" t="s">
        <v>60</v>
      </c>
      <c r="C43" s="339"/>
      <c r="D43" s="339"/>
      <c r="E43" s="339"/>
      <c r="G43" s="78"/>
    </row>
    <row r="44" spans="2:10" ht="18" customHeight="1" thickBot="1">
      <c r="B44" s="336" t="s">
        <v>244</v>
      </c>
      <c r="C44" s="340"/>
      <c r="D44" s="340"/>
      <c r="E44" s="340"/>
      <c r="G44" s="78"/>
    </row>
    <row r="45" spans="2:10" ht="13.5" thickBot="1">
      <c r="B45" s="167"/>
      <c r="C45" s="31" t="s">
        <v>39</v>
      </c>
      <c r="D45" s="75" t="s">
        <v>264</v>
      </c>
      <c r="E45" s="30" t="s">
        <v>262</v>
      </c>
      <c r="G45" s="78"/>
    </row>
    <row r="46" spans="2:10">
      <c r="B46" s="14" t="s">
        <v>18</v>
      </c>
      <c r="C46" s="32" t="s">
        <v>218</v>
      </c>
      <c r="D46" s="124"/>
      <c r="E46" s="29"/>
      <c r="G46" s="78"/>
    </row>
    <row r="47" spans="2:10">
      <c r="B47" s="125" t="s">
        <v>4</v>
      </c>
      <c r="C47" s="16" t="s">
        <v>40</v>
      </c>
      <c r="D47" s="269">
        <v>489.86399999999998</v>
      </c>
      <c r="E47" s="82">
        <v>173.74770000000001</v>
      </c>
      <c r="G47" s="78"/>
    </row>
    <row r="48" spans="2:10">
      <c r="B48" s="146" t="s">
        <v>6</v>
      </c>
      <c r="C48" s="23" t="s">
        <v>41</v>
      </c>
      <c r="D48" s="270">
        <v>300.25080000000003</v>
      </c>
      <c r="E48" s="175">
        <v>1267.2206000000001</v>
      </c>
      <c r="G48" s="78"/>
    </row>
    <row r="49" spans="2:7">
      <c r="B49" s="143" t="s">
        <v>23</v>
      </c>
      <c r="C49" s="147" t="s">
        <v>219</v>
      </c>
      <c r="D49" s="271"/>
      <c r="E49" s="148"/>
    </row>
    <row r="50" spans="2:7">
      <c r="B50" s="125" t="s">
        <v>4</v>
      </c>
      <c r="C50" s="16" t="s">
        <v>40</v>
      </c>
      <c r="D50" s="269">
        <v>71.45</v>
      </c>
      <c r="E50" s="84">
        <v>73.680000000000007</v>
      </c>
      <c r="G50" s="226"/>
    </row>
    <row r="51" spans="2:7">
      <c r="B51" s="125" t="s">
        <v>6</v>
      </c>
      <c r="C51" s="16" t="s">
        <v>220</v>
      </c>
      <c r="D51" s="272">
        <v>58.44</v>
      </c>
      <c r="E51" s="84">
        <v>73.680000000000007</v>
      </c>
      <c r="G51" s="226"/>
    </row>
    <row r="52" spans="2:7">
      <c r="B52" s="125" t="s">
        <v>8</v>
      </c>
      <c r="C52" s="16" t="s">
        <v>221</v>
      </c>
      <c r="D52" s="272">
        <v>71.45</v>
      </c>
      <c r="E52" s="84">
        <v>95.54</v>
      </c>
    </row>
    <row r="53" spans="2:7" ht="12.75" customHeight="1" thickBot="1">
      <c r="B53" s="126" t="s">
        <v>9</v>
      </c>
      <c r="C53" s="18" t="s">
        <v>41</v>
      </c>
      <c r="D53" s="273">
        <v>67.849999999999994</v>
      </c>
      <c r="E53" s="176">
        <v>90.76</v>
      </c>
    </row>
    <row r="54" spans="2:7">
      <c r="B54" s="132"/>
      <c r="C54" s="133"/>
      <c r="D54" s="134"/>
      <c r="E54" s="134"/>
    </row>
    <row r="55" spans="2:7" ht="13.5">
      <c r="B55" s="338" t="s">
        <v>62</v>
      </c>
      <c r="C55" s="339"/>
      <c r="D55" s="339"/>
      <c r="E55" s="339"/>
    </row>
    <row r="56" spans="2:7" ht="17.25" customHeight="1" thickBot="1">
      <c r="B56" s="336" t="s">
        <v>222</v>
      </c>
      <c r="C56" s="340"/>
      <c r="D56" s="340"/>
      <c r="E56" s="340"/>
    </row>
    <row r="57" spans="2:7" ht="23.25" thickBot="1">
      <c r="B57" s="331" t="s">
        <v>42</v>
      </c>
      <c r="C57" s="332"/>
      <c r="D57" s="19" t="s">
        <v>245</v>
      </c>
      <c r="E57" s="20" t="s">
        <v>223</v>
      </c>
    </row>
    <row r="58" spans="2:7">
      <c r="B58" s="21" t="s">
        <v>18</v>
      </c>
      <c r="C58" s="149" t="s">
        <v>43</v>
      </c>
      <c r="D58" s="150">
        <f>D64</f>
        <v>115012.94</v>
      </c>
      <c r="E58" s="33">
        <f>D58/E21</f>
        <v>1</v>
      </c>
    </row>
    <row r="59" spans="2:7" ht="25.5">
      <c r="B59" s="146" t="s">
        <v>4</v>
      </c>
      <c r="C59" s="23" t="s">
        <v>44</v>
      </c>
      <c r="D59" s="95">
        <v>0</v>
      </c>
      <c r="E59" s="96">
        <v>0</v>
      </c>
    </row>
    <row r="60" spans="2:7" ht="25.5">
      <c r="B60" s="125" t="s">
        <v>6</v>
      </c>
      <c r="C60" s="16" t="s">
        <v>45</v>
      </c>
      <c r="D60" s="93">
        <v>0</v>
      </c>
      <c r="E60" s="94">
        <v>0</v>
      </c>
    </row>
    <row r="61" spans="2:7">
      <c r="B61" s="125" t="s">
        <v>8</v>
      </c>
      <c r="C61" s="16" t="s">
        <v>46</v>
      </c>
      <c r="D61" s="93">
        <v>0</v>
      </c>
      <c r="E61" s="94">
        <v>0</v>
      </c>
    </row>
    <row r="62" spans="2:7">
      <c r="B62" s="125" t="s">
        <v>9</v>
      </c>
      <c r="C62" s="16" t="s">
        <v>47</v>
      </c>
      <c r="D62" s="93">
        <v>0</v>
      </c>
      <c r="E62" s="94">
        <v>0</v>
      </c>
    </row>
    <row r="63" spans="2:7">
      <c r="B63" s="125" t="s">
        <v>29</v>
      </c>
      <c r="C63" s="16" t="s">
        <v>48</v>
      </c>
      <c r="D63" s="93">
        <v>0</v>
      </c>
      <c r="E63" s="94">
        <v>0</v>
      </c>
    </row>
    <row r="64" spans="2:7">
      <c r="B64" s="146" t="s">
        <v>31</v>
      </c>
      <c r="C64" s="23" t="s">
        <v>49</v>
      </c>
      <c r="D64" s="95">
        <f>E21</f>
        <v>115012.94</v>
      </c>
      <c r="E64" s="96">
        <f>E58</f>
        <v>1</v>
      </c>
    </row>
    <row r="65" spans="2:5">
      <c r="B65" s="146" t="s">
        <v>33</v>
      </c>
      <c r="C65" s="23" t="s">
        <v>224</v>
      </c>
      <c r="D65" s="95">
        <v>0</v>
      </c>
      <c r="E65" s="96">
        <v>0</v>
      </c>
    </row>
    <row r="66" spans="2:5">
      <c r="B66" s="146" t="s">
        <v>50</v>
      </c>
      <c r="C66" s="23" t="s">
        <v>51</v>
      </c>
      <c r="D66" s="95">
        <v>0</v>
      </c>
      <c r="E66" s="96">
        <v>0</v>
      </c>
    </row>
    <row r="67" spans="2:5">
      <c r="B67" s="125" t="s">
        <v>52</v>
      </c>
      <c r="C67" s="16" t="s">
        <v>53</v>
      </c>
      <c r="D67" s="93">
        <v>0</v>
      </c>
      <c r="E67" s="94">
        <v>0</v>
      </c>
    </row>
    <row r="68" spans="2:5">
      <c r="B68" s="125" t="s">
        <v>54</v>
      </c>
      <c r="C68" s="16" t="s">
        <v>55</v>
      </c>
      <c r="D68" s="93">
        <v>0</v>
      </c>
      <c r="E68" s="94">
        <v>0</v>
      </c>
    </row>
    <row r="69" spans="2:5">
      <c r="B69" s="125" t="s">
        <v>56</v>
      </c>
      <c r="C69" s="16" t="s">
        <v>57</v>
      </c>
      <c r="D69" s="93">
        <v>0</v>
      </c>
      <c r="E69" s="94">
        <v>0</v>
      </c>
    </row>
    <row r="70" spans="2:5">
      <c r="B70" s="153" t="s">
        <v>58</v>
      </c>
      <c r="C70" s="136" t="s">
        <v>59</v>
      </c>
      <c r="D70" s="137">
        <v>0</v>
      </c>
      <c r="E70" s="138">
        <v>0</v>
      </c>
    </row>
    <row r="71" spans="2:5">
      <c r="B71" s="154" t="s">
        <v>23</v>
      </c>
      <c r="C71" s="144" t="s">
        <v>61</v>
      </c>
      <c r="D71" s="145">
        <v>0</v>
      </c>
      <c r="E71" s="70">
        <v>0</v>
      </c>
    </row>
    <row r="72" spans="2:5">
      <c r="B72" s="155" t="s">
        <v>60</v>
      </c>
      <c r="C72" s="140" t="s">
        <v>63</v>
      </c>
      <c r="D72" s="141">
        <f>E14</f>
        <v>0</v>
      </c>
      <c r="E72" s="142">
        <v>0</v>
      </c>
    </row>
    <row r="73" spans="2:5">
      <c r="B73" s="156" t="s">
        <v>62</v>
      </c>
      <c r="C73" s="25" t="s">
        <v>65</v>
      </c>
      <c r="D73" s="26">
        <v>0</v>
      </c>
      <c r="E73" s="27">
        <v>0</v>
      </c>
    </row>
    <row r="74" spans="2:5">
      <c r="B74" s="154" t="s">
        <v>64</v>
      </c>
      <c r="C74" s="144" t="s">
        <v>66</v>
      </c>
      <c r="D74" s="145">
        <f>D58</f>
        <v>115012.94</v>
      </c>
      <c r="E74" s="70">
        <f>E58+E72-E73</f>
        <v>1</v>
      </c>
    </row>
    <row r="75" spans="2:5">
      <c r="B75" s="125" t="s">
        <v>4</v>
      </c>
      <c r="C75" s="16" t="s">
        <v>67</v>
      </c>
      <c r="D75" s="93">
        <f>D74</f>
        <v>115012.94</v>
      </c>
      <c r="E75" s="94">
        <f>E74</f>
        <v>1</v>
      </c>
    </row>
    <row r="76" spans="2:5">
      <c r="B76" s="125" t="s">
        <v>6</v>
      </c>
      <c r="C76" s="16" t="s">
        <v>225</v>
      </c>
      <c r="D76" s="93">
        <v>0</v>
      </c>
      <c r="E76" s="94">
        <v>0</v>
      </c>
    </row>
    <row r="77" spans="2:5" ht="13.5" thickBot="1">
      <c r="B77" s="126" t="s">
        <v>8</v>
      </c>
      <c r="C77" s="18" t="s">
        <v>226</v>
      </c>
      <c r="D77" s="97">
        <v>0</v>
      </c>
      <c r="E77" s="98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ageMargins left="0.7" right="0.7" top="0.75" bottom="0.75" header="0.3" footer="0.3"/>
  <pageSetup paperSize="9" orientation="portrait" r:id="rId1"/>
</worksheet>
</file>

<file path=xl/worksheets/sheet153.xml><?xml version="1.0" encoding="utf-8"?>
<worksheet xmlns="http://schemas.openxmlformats.org/spreadsheetml/2006/main" xmlns:r="http://schemas.openxmlformats.org/officeDocument/2006/relationships">
  <sheetPr codeName="Arkusz153"/>
  <dimension ref="A1:L81"/>
  <sheetViews>
    <sheetView zoomScale="80" zoomScaleNormal="80" workbookViewId="0">
      <selection activeCell="K2" sqref="K2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99" customWidth="1"/>
    <col min="6" max="6" width="7.42578125" customWidth="1"/>
    <col min="7" max="7" width="17.28515625" customWidth="1"/>
    <col min="8" max="8" width="19" customWidth="1"/>
    <col min="9" max="9" width="13.28515625" customWidth="1"/>
    <col min="10" max="10" width="13.5703125" customWidth="1"/>
  </cols>
  <sheetData>
    <row r="1" spans="2:12">
      <c r="B1" s="1"/>
      <c r="C1" s="1"/>
      <c r="D1" s="2"/>
      <c r="E1" s="2"/>
    </row>
    <row r="2" spans="2:12" ht="15.75">
      <c r="B2" s="333" t="s">
        <v>0</v>
      </c>
      <c r="C2" s="333"/>
      <c r="D2" s="333"/>
      <c r="E2" s="333"/>
      <c r="H2" s="188"/>
      <c r="I2" s="188"/>
      <c r="J2" s="190"/>
      <c r="L2" s="78"/>
    </row>
    <row r="3" spans="2:12" ht="15.75">
      <c r="B3" s="333" t="s">
        <v>263</v>
      </c>
      <c r="C3" s="333"/>
      <c r="D3" s="333"/>
      <c r="E3" s="333"/>
      <c r="H3" s="188"/>
      <c r="I3" s="188"/>
      <c r="J3" s="190"/>
    </row>
    <row r="4" spans="2:12" ht="15">
      <c r="B4" s="168"/>
      <c r="C4" s="168"/>
      <c r="D4" s="168"/>
      <c r="E4" s="168"/>
      <c r="H4" s="187"/>
      <c r="I4" s="187"/>
      <c r="J4" s="190"/>
    </row>
    <row r="5" spans="2:12" ht="21" customHeight="1">
      <c r="B5" s="334" t="s">
        <v>1</v>
      </c>
      <c r="C5" s="334"/>
      <c r="D5" s="334"/>
      <c r="E5" s="334"/>
    </row>
    <row r="6" spans="2:12" ht="14.25">
      <c r="B6" s="335" t="s">
        <v>189</v>
      </c>
      <c r="C6" s="335"/>
      <c r="D6" s="335"/>
      <c r="E6" s="335"/>
    </row>
    <row r="7" spans="2:12" ht="14.25">
      <c r="B7" s="166"/>
      <c r="C7" s="166"/>
      <c r="D7" s="166"/>
      <c r="E7" s="166"/>
    </row>
    <row r="8" spans="2:12" ht="13.5">
      <c r="B8" s="337" t="s">
        <v>18</v>
      </c>
      <c r="C8" s="339"/>
      <c r="D8" s="339"/>
      <c r="E8" s="339"/>
    </row>
    <row r="9" spans="2:12" ht="16.5" thickBot="1">
      <c r="B9" s="336" t="s">
        <v>209</v>
      </c>
      <c r="C9" s="336"/>
      <c r="D9" s="336"/>
      <c r="E9" s="336"/>
    </row>
    <row r="10" spans="2:12" ht="13.5" thickBot="1">
      <c r="B10" s="167"/>
      <c r="C10" s="87" t="s">
        <v>2</v>
      </c>
      <c r="D10" s="75" t="s">
        <v>246</v>
      </c>
      <c r="E10" s="30" t="s">
        <v>262</v>
      </c>
    </row>
    <row r="11" spans="2:12">
      <c r="B11" s="110" t="s">
        <v>3</v>
      </c>
      <c r="C11" s="151" t="s">
        <v>215</v>
      </c>
      <c r="D11" s="74">
        <v>46926.26</v>
      </c>
      <c r="E11" s="9">
        <f>E12</f>
        <v>46960.07</v>
      </c>
    </row>
    <row r="12" spans="2:12">
      <c r="B12" s="129" t="s">
        <v>4</v>
      </c>
      <c r="C12" s="6" t="s">
        <v>5</v>
      </c>
      <c r="D12" s="89">
        <v>46926.26</v>
      </c>
      <c r="E12" s="100">
        <v>46960.07</v>
      </c>
    </row>
    <row r="13" spans="2:12">
      <c r="B13" s="129" t="s">
        <v>6</v>
      </c>
      <c r="C13" s="72" t="s">
        <v>7</v>
      </c>
      <c r="D13" s="89"/>
      <c r="E13" s="100"/>
    </row>
    <row r="14" spans="2:12">
      <c r="B14" s="129" t="s">
        <v>8</v>
      </c>
      <c r="C14" s="72" t="s">
        <v>10</v>
      </c>
      <c r="D14" s="89"/>
      <c r="E14" s="100"/>
      <c r="G14" s="71"/>
    </row>
    <row r="15" spans="2:12">
      <c r="B15" s="129" t="s">
        <v>212</v>
      </c>
      <c r="C15" s="72" t="s">
        <v>11</v>
      </c>
      <c r="D15" s="89"/>
      <c r="E15" s="100"/>
    </row>
    <row r="16" spans="2:12">
      <c r="B16" s="130" t="s">
        <v>213</v>
      </c>
      <c r="C16" s="111" t="s">
        <v>12</v>
      </c>
      <c r="D16" s="90"/>
      <c r="E16" s="101"/>
    </row>
    <row r="17" spans="2:10">
      <c r="B17" s="10" t="s">
        <v>13</v>
      </c>
      <c r="C17" s="12" t="s">
        <v>65</v>
      </c>
      <c r="D17" s="152"/>
      <c r="E17" s="113"/>
    </row>
    <row r="18" spans="2:10">
      <c r="B18" s="129" t="s">
        <v>4</v>
      </c>
      <c r="C18" s="6" t="s">
        <v>11</v>
      </c>
      <c r="D18" s="89"/>
      <c r="E18" s="101"/>
    </row>
    <row r="19" spans="2:10" ht="13.5" customHeight="1">
      <c r="B19" s="129" t="s">
        <v>6</v>
      </c>
      <c r="C19" s="72" t="s">
        <v>214</v>
      </c>
      <c r="D19" s="89"/>
      <c r="E19" s="100"/>
    </row>
    <row r="20" spans="2:10" ht="13.5" thickBot="1">
      <c r="B20" s="131" t="s">
        <v>8</v>
      </c>
      <c r="C20" s="73" t="s">
        <v>14</v>
      </c>
      <c r="D20" s="91"/>
      <c r="E20" s="102"/>
    </row>
    <row r="21" spans="2:10" ht="13.5" thickBot="1">
      <c r="B21" s="343" t="s">
        <v>216</v>
      </c>
      <c r="C21" s="344"/>
      <c r="D21" s="92">
        <f>D11</f>
        <v>46926.26</v>
      </c>
      <c r="E21" s="173">
        <f>E11</f>
        <v>46960.07</v>
      </c>
      <c r="F21" s="88"/>
      <c r="G21" s="88"/>
      <c r="H21" s="197"/>
      <c r="J21" s="71"/>
    </row>
    <row r="22" spans="2:10">
      <c r="B22" s="3"/>
      <c r="C22" s="7"/>
      <c r="D22" s="8"/>
      <c r="E22" s="8"/>
      <c r="G22" s="78"/>
    </row>
    <row r="23" spans="2:10" ht="13.5">
      <c r="B23" s="337" t="s">
        <v>210</v>
      </c>
      <c r="C23" s="345"/>
      <c r="D23" s="345"/>
      <c r="E23" s="345"/>
      <c r="G23" s="78"/>
    </row>
    <row r="24" spans="2:10" ht="15.75" customHeight="1" thickBot="1">
      <c r="B24" s="336" t="s">
        <v>211</v>
      </c>
      <c r="C24" s="346"/>
      <c r="D24" s="346"/>
      <c r="E24" s="346"/>
    </row>
    <row r="25" spans="2:10" ht="13.5" thickBot="1">
      <c r="B25" s="167"/>
      <c r="C25" s="5" t="s">
        <v>2</v>
      </c>
      <c r="D25" s="75" t="s">
        <v>264</v>
      </c>
      <c r="E25" s="30" t="s">
        <v>262</v>
      </c>
    </row>
    <row r="26" spans="2:10">
      <c r="B26" s="116" t="s">
        <v>15</v>
      </c>
      <c r="C26" s="117" t="s">
        <v>16</v>
      </c>
      <c r="D26" s="263">
        <v>140439.1</v>
      </c>
      <c r="E26" s="118">
        <f>D21</f>
        <v>46926.26</v>
      </c>
      <c r="G26" s="83"/>
    </row>
    <row r="27" spans="2:10">
      <c r="B27" s="10" t="s">
        <v>17</v>
      </c>
      <c r="C27" s="11" t="s">
        <v>217</v>
      </c>
      <c r="D27" s="264">
        <v>-91918.33</v>
      </c>
      <c r="E27" s="172">
        <f>E28-E32</f>
        <v>-452.47</v>
      </c>
      <c r="F27" s="78"/>
      <c r="G27" s="83"/>
      <c r="H27" s="78"/>
      <c r="I27" s="78"/>
      <c r="J27" s="83"/>
    </row>
    <row r="28" spans="2:10">
      <c r="B28" s="10" t="s">
        <v>18</v>
      </c>
      <c r="C28" s="11" t="s">
        <v>19</v>
      </c>
      <c r="D28" s="264">
        <v>17161.28</v>
      </c>
      <c r="E28" s="80">
        <f>SUM(E29:E31)</f>
        <v>0</v>
      </c>
      <c r="F28" s="78"/>
      <c r="G28" s="78"/>
      <c r="H28" s="78"/>
      <c r="I28" s="78"/>
      <c r="J28" s="83"/>
    </row>
    <row r="29" spans="2:10">
      <c r="B29" s="127" t="s">
        <v>4</v>
      </c>
      <c r="C29" s="6" t="s">
        <v>20</v>
      </c>
      <c r="D29" s="265"/>
      <c r="E29" s="103"/>
      <c r="F29" s="78"/>
      <c r="G29" s="78"/>
      <c r="H29" s="78"/>
      <c r="I29" s="78"/>
      <c r="J29" s="83"/>
    </row>
    <row r="30" spans="2:10">
      <c r="B30" s="127" t="s">
        <v>6</v>
      </c>
      <c r="C30" s="6" t="s">
        <v>21</v>
      </c>
      <c r="D30" s="265"/>
      <c r="E30" s="103"/>
      <c r="F30" s="78"/>
      <c r="G30" s="78"/>
      <c r="H30" s="78"/>
      <c r="I30" s="78"/>
      <c r="J30" s="83"/>
    </row>
    <row r="31" spans="2:10">
      <c r="B31" s="127" t="s">
        <v>8</v>
      </c>
      <c r="C31" s="6" t="s">
        <v>22</v>
      </c>
      <c r="D31" s="265">
        <v>17161.28</v>
      </c>
      <c r="E31" s="103"/>
      <c r="F31" s="78"/>
      <c r="G31" s="78"/>
      <c r="H31" s="78"/>
      <c r="I31" s="78"/>
      <c r="J31" s="83"/>
    </row>
    <row r="32" spans="2:10">
      <c r="B32" s="112" t="s">
        <v>23</v>
      </c>
      <c r="C32" s="12" t="s">
        <v>24</v>
      </c>
      <c r="D32" s="264">
        <v>109079.61</v>
      </c>
      <c r="E32" s="80">
        <f>SUM(E33:E39)</f>
        <v>452.47</v>
      </c>
      <c r="F32" s="78"/>
      <c r="G32" s="83"/>
      <c r="H32" s="78"/>
      <c r="I32" s="78"/>
      <c r="J32" s="83"/>
    </row>
    <row r="33" spans="2:10">
      <c r="B33" s="127" t="s">
        <v>4</v>
      </c>
      <c r="C33" s="6" t="s">
        <v>25</v>
      </c>
      <c r="D33" s="265"/>
      <c r="E33" s="103">
        <v>0.81</v>
      </c>
      <c r="F33" s="78"/>
      <c r="G33" s="78"/>
      <c r="H33" s="78"/>
      <c r="I33" s="78"/>
      <c r="J33" s="83"/>
    </row>
    <row r="34" spans="2:10">
      <c r="B34" s="127" t="s">
        <v>6</v>
      </c>
      <c r="C34" s="6" t="s">
        <v>26</v>
      </c>
      <c r="D34" s="265"/>
      <c r="E34" s="103"/>
      <c r="F34" s="78"/>
      <c r="G34" s="78"/>
      <c r="H34" s="78"/>
      <c r="I34" s="78"/>
      <c r="J34" s="83"/>
    </row>
    <row r="35" spans="2:10">
      <c r="B35" s="127" t="s">
        <v>8</v>
      </c>
      <c r="C35" s="6" t="s">
        <v>27</v>
      </c>
      <c r="D35" s="265">
        <v>44.76</v>
      </c>
      <c r="E35" s="103">
        <v>4.05</v>
      </c>
      <c r="F35" s="78"/>
      <c r="G35" s="78"/>
      <c r="H35" s="78"/>
      <c r="I35" s="78"/>
      <c r="J35" s="83"/>
    </row>
    <row r="36" spans="2:10">
      <c r="B36" s="127" t="s">
        <v>9</v>
      </c>
      <c r="C36" s="6" t="s">
        <v>28</v>
      </c>
      <c r="D36" s="265"/>
      <c r="E36" s="103"/>
      <c r="F36" s="78"/>
      <c r="G36" s="78"/>
      <c r="H36" s="78"/>
      <c r="I36" s="78"/>
      <c r="J36" s="83"/>
    </row>
    <row r="37" spans="2:10" ht="25.5">
      <c r="B37" s="127" t="s">
        <v>29</v>
      </c>
      <c r="C37" s="6" t="s">
        <v>30</v>
      </c>
      <c r="D37" s="265">
        <v>714.28</v>
      </c>
      <c r="E37" s="103">
        <v>447.61</v>
      </c>
      <c r="F37" s="78"/>
      <c r="G37" s="78"/>
      <c r="H37" s="78"/>
      <c r="I37" s="78"/>
      <c r="J37" s="83"/>
    </row>
    <row r="38" spans="2:10">
      <c r="B38" s="127" t="s">
        <v>31</v>
      </c>
      <c r="C38" s="6" t="s">
        <v>32</v>
      </c>
      <c r="D38" s="265"/>
      <c r="E38" s="103"/>
      <c r="F38" s="78"/>
      <c r="G38" s="78"/>
      <c r="H38" s="78"/>
      <c r="I38" s="78"/>
      <c r="J38" s="83"/>
    </row>
    <row r="39" spans="2:10">
      <c r="B39" s="128" t="s">
        <v>33</v>
      </c>
      <c r="C39" s="13" t="s">
        <v>34</v>
      </c>
      <c r="D39" s="266">
        <v>108320.57</v>
      </c>
      <c r="E39" s="174"/>
      <c r="F39" s="78"/>
      <c r="G39" s="78"/>
      <c r="H39" s="78"/>
      <c r="I39" s="78"/>
      <c r="J39" s="83"/>
    </row>
    <row r="40" spans="2:10" ht="13.5" thickBot="1">
      <c r="B40" s="119" t="s">
        <v>35</v>
      </c>
      <c r="C40" s="120" t="s">
        <v>36</v>
      </c>
      <c r="D40" s="267">
        <v>-936.14</v>
      </c>
      <c r="E40" s="121">
        <v>486.28</v>
      </c>
      <c r="G40" s="83"/>
    </row>
    <row r="41" spans="2:10" ht="13.5" thickBot="1">
      <c r="B41" s="122" t="s">
        <v>37</v>
      </c>
      <c r="C41" s="123" t="s">
        <v>38</v>
      </c>
      <c r="D41" s="268">
        <v>47584.630000000005</v>
      </c>
      <c r="E41" s="173">
        <f>E26+E27+E40</f>
        <v>46960.07</v>
      </c>
      <c r="F41" s="88"/>
      <c r="G41" s="83"/>
    </row>
    <row r="42" spans="2:10">
      <c r="B42" s="114"/>
      <c r="C42" s="114"/>
      <c r="D42" s="115"/>
      <c r="E42" s="115"/>
      <c r="F42" s="88"/>
      <c r="G42" s="71"/>
    </row>
    <row r="43" spans="2:10" ht="13.5">
      <c r="B43" s="338" t="s">
        <v>60</v>
      </c>
      <c r="C43" s="339"/>
      <c r="D43" s="339"/>
      <c r="E43" s="339"/>
      <c r="G43" s="78"/>
    </row>
    <row r="44" spans="2:10" ht="18" customHeight="1" thickBot="1">
      <c r="B44" s="336" t="s">
        <v>244</v>
      </c>
      <c r="C44" s="340"/>
      <c r="D44" s="340"/>
      <c r="E44" s="340"/>
      <c r="G44" s="78"/>
    </row>
    <row r="45" spans="2:10" ht="13.5" thickBot="1">
      <c r="B45" s="167"/>
      <c r="C45" s="31" t="s">
        <v>39</v>
      </c>
      <c r="D45" s="75" t="s">
        <v>264</v>
      </c>
      <c r="E45" s="30" t="s">
        <v>262</v>
      </c>
      <c r="G45" s="78"/>
    </row>
    <row r="46" spans="2:10">
      <c r="B46" s="14" t="s">
        <v>18</v>
      </c>
      <c r="C46" s="32" t="s">
        <v>218</v>
      </c>
      <c r="D46" s="124"/>
      <c r="E46" s="29"/>
      <c r="G46" s="78"/>
    </row>
    <row r="47" spans="2:10">
      <c r="B47" s="125" t="s">
        <v>4</v>
      </c>
      <c r="C47" s="16" t="s">
        <v>40</v>
      </c>
      <c r="D47" s="269">
        <v>1089.8579999999999</v>
      </c>
      <c r="E47" s="82">
        <v>369.12029999999999</v>
      </c>
      <c r="G47" s="78"/>
    </row>
    <row r="48" spans="2:10">
      <c r="B48" s="146" t="s">
        <v>6</v>
      </c>
      <c r="C48" s="23" t="s">
        <v>41</v>
      </c>
      <c r="D48" s="270">
        <v>372.7158</v>
      </c>
      <c r="E48" s="175">
        <v>365.61869999999999</v>
      </c>
      <c r="G48" s="78"/>
    </row>
    <row r="49" spans="2:7">
      <c r="B49" s="143" t="s">
        <v>23</v>
      </c>
      <c r="C49" s="147" t="s">
        <v>219</v>
      </c>
      <c r="D49" s="271"/>
      <c r="E49" s="148"/>
    </row>
    <row r="50" spans="2:7">
      <c r="B50" s="125" t="s">
        <v>4</v>
      </c>
      <c r="C50" s="16" t="s">
        <v>40</v>
      </c>
      <c r="D50" s="269">
        <v>128.86000000000001</v>
      </c>
      <c r="E50" s="84">
        <v>127.13</v>
      </c>
      <c r="G50" s="226"/>
    </row>
    <row r="51" spans="2:7">
      <c r="B51" s="125" t="s">
        <v>6</v>
      </c>
      <c r="C51" s="16" t="s">
        <v>220</v>
      </c>
      <c r="D51" s="272">
        <v>121.86</v>
      </c>
      <c r="E51" s="84">
        <v>125.26</v>
      </c>
      <c r="G51" s="226"/>
    </row>
    <row r="52" spans="2:7">
      <c r="B52" s="125" t="s">
        <v>8</v>
      </c>
      <c r="C52" s="16" t="s">
        <v>221</v>
      </c>
      <c r="D52" s="272">
        <v>130.75</v>
      </c>
      <c r="E52" s="84">
        <v>133.77000000000001</v>
      </c>
    </row>
    <row r="53" spans="2:7" ht="12.75" customHeight="1" thickBot="1">
      <c r="B53" s="126" t="s">
        <v>9</v>
      </c>
      <c r="C53" s="18" t="s">
        <v>41</v>
      </c>
      <c r="D53" s="273">
        <v>127.67</v>
      </c>
      <c r="E53" s="176">
        <v>128.44</v>
      </c>
    </row>
    <row r="54" spans="2:7">
      <c r="B54" s="132"/>
      <c r="C54" s="133"/>
      <c r="D54" s="134"/>
      <c r="E54" s="134"/>
    </row>
    <row r="55" spans="2:7" ht="13.5">
      <c r="B55" s="338" t="s">
        <v>62</v>
      </c>
      <c r="C55" s="339"/>
      <c r="D55" s="339"/>
      <c r="E55" s="339"/>
    </row>
    <row r="56" spans="2:7" ht="18" customHeight="1" thickBot="1">
      <c r="B56" s="336" t="s">
        <v>222</v>
      </c>
      <c r="C56" s="340"/>
      <c r="D56" s="340"/>
      <c r="E56" s="340"/>
    </row>
    <row r="57" spans="2:7" ht="23.25" thickBot="1">
      <c r="B57" s="331" t="s">
        <v>42</v>
      </c>
      <c r="C57" s="332"/>
      <c r="D57" s="19" t="s">
        <v>245</v>
      </c>
      <c r="E57" s="20" t="s">
        <v>223</v>
      </c>
    </row>
    <row r="58" spans="2:7">
      <c r="B58" s="21" t="s">
        <v>18</v>
      </c>
      <c r="C58" s="149" t="s">
        <v>43</v>
      </c>
      <c r="D58" s="150">
        <f>D64</f>
        <v>46960.07</v>
      </c>
      <c r="E58" s="33">
        <f>D58/E21</f>
        <v>1</v>
      </c>
    </row>
    <row r="59" spans="2:7" ht="25.5">
      <c r="B59" s="146" t="s">
        <v>4</v>
      </c>
      <c r="C59" s="23" t="s">
        <v>44</v>
      </c>
      <c r="D59" s="95">
        <v>0</v>
      </c>
      <c r="E59" s="96">
        <v>0</v>
      </c>
    </row>
    <row r="60" spans="2:7" ht="25.5">
      <c r="B60" s="125" t="s">
        <v>6</v>
      </c>
      <c r="C60" s="16" t="s">
        <v>45</v>
      </c>
      <c r="D60" s="93">
        <v>0</v>
      </c>
      <c r="E60" s="94">
        <v>0</v>
      </c>
    </row>
    <row r="61" spans="2:7">
      <c r="B61" s="125" t="s">
        <v>8</v>
      </c>
      <c r="C61" s="16" t="s">
        <v>46</v>
      </c>
      <c r="D61" s="93">
        <v>0</v>
      </c>
      <c r="E61" s="94">
        <v>0</v>
      </c>
    </row>
    <row r="62" spans="2:7">
      <c r="B62" s="125" t="s">
        <v>9</v>
      </c>
      <c r="C62" s="16" t="s">
        <v>47</v>
      </c>
      <c r="D62" s="93">
        <v>0</v>
      </c>
      <c r="E62" s="94">
        <v>0</v>
      </c>
    </row>
    <row r="63" spans="2:7">
      <c r="B63" s="125" t="s">
        <v>29</v>
      </c>
      <c r="C63" s="16" t="s">
        <v>48</v>
      </c>
      <c r="D63" s="93">
        <v>0</v>
      </c>
      <c r="E63" s="94">
        <v>0</v>
      </c>
    </row>
    <row r="64" spans="2:7">
      <c r="B64" s="146" t="s">
        <v>31</v>
      </c>
      <c r="C64" s="23" t="s">
        <v>49</v>
      </c>
      <c r="D64" s="95">
        <f>E21</f>
        <v>46960.07</v>
      </c>
      <c r="E64" s="96">
        <f>E58</f>
        <v>1</v>
      </c>
    </row>
    <row r="65" spans="2:5">
      <c r="B65" s="146" t="s">
        <v>33</v>
      </c>
      <c r="C65" s="23" t="s">
        <v>224</v>
      </c>
      <c r="D65" s="95">
        <v>0</v>
      </c>
      <c r="E65" s="96">
        <v>0</v>
      </c>
    </row>
    <row r="66" spans="2:5">
      <c r="B66" s="146" t="s">
        <v>50</v>
      </c>
      <c r="C66" s="23" t="s">
        <v>51</v>
      </c>
      <c r="D66" s="95">
        <v>0</v>
      </c>
      <c r="E66" s="96">
        <v>0</v>
      </c>
    </row>
    <row r="67" spans="2:5">
      <c r="B67" s="125" t="s">
        <v>52</v>
      </c>
      <c r="C67" s="16" t="s">
        <v>53</v>
      </c>
      <c r="D67" s="93">
        <v>0</v>
      </c>
      <c r="E67" s="94">
        <v>0</v>
      </c>
    </row>
    <row r="68" spans="2:5">
      <c r="B68" s="125" t="s">
        <v>54</v>
      </c>
      <c r="C68" s="16" t="s">
        <v>55</v>
      </c>
      <c r="D68" s="93">
        <v>0</v>
      </c>
      <c r="E68" s="94">
        <v>0</v>
      </c>
    </row>
    <row r="69" spans="2:5">
      <c r="B69" s="125" t="s">
        <v>56</v>
      </c>
      <c r="C69" s="16" t="s">
        <v>57</v>
      </c>
      <c r="D69" s="93">
        <v>0</v>
      </c>
      <c r="E69" s="94">
        <v>0</v>
      </c>
    </row>
    <row r="70" spans="2:5">
      <c r="B70" s="153" t="s">
        <v>58</v>
      </c>
      <c r="C70" s="136" t="s">
        <v>59</v>
      </c>
      <c r="D70" s="137">
        <v>0</v>
      </c>
      <c r="E70" s="138">
        <v>0</v>
      </c>
    </row>
    <row r="71" spans="2:5">
      <c r="B71" s="154" t="s">
        <v>23</v>
      </c>
      <c r="C71" s="144" t="s">
        <v>61</v>
      </c>
      <c r="D71" s="145">
        <v>0</v>
      </c>
      <c r="E71" s="70">
        <v>0</v>
      </c>
    </row>
    <row r="72" spans="2:5">
      <c r="B72" s="155" t="s">
        <v>60</v>
      </c>
      <c r="C72" s="140" t="s">
        <v>63</v>
      </c>
      <c r="D72" s="141">
        <f>E14</f>
        <v>0</v>
      </c>
      <c r="E72" s="142">
        <v>0</v>
      </c>
    </row>
    <row r="73" spans="2:5">
      <c r="B73" s="156" t="s">
        <v>62</v>
      </c>
      <c r="C73" s="25" t="s">
        <v>65</v>
      </c>
      <c r="D73" s="26">
        <v>0</v>
      </c>
      <c r="E73" s="27">
        <v>0</v>
      </c>
    </row>
    <row r="74" spans="2:5">
      <c r="B74" s="154" t="s">
        <v>64</v>
      </c>
      <c r="C74" s="144" t="s">
        <v>66</v>
      </c>
      <c r="D74" s="145">
        <f>D58</f>
        <v>46960.07</v>
      </c>
      <c r="E74" s="70">
        <f>E58+E72-E73</f>
        <v>1</v>
      </c>
    </row>
    <row r="75" spans="2:5">
      <c r="B75" s="125" t="s">
        <v>4</v>
      </c>
      <c r="C75" s="16" t="s">
        <v>67</v>
      </c>
      <c r="D75" s="93">
        <f>D74</f>
        <v>46960.07</v>
      </c>
      <c r="E75" s="94">
        <f>E74</f>
        <v>1</v>
      </c>
    </row>
    <row r="76" spans="2:5">
      <c r="B76" s="125" t="s">
        <v>6</v>
      </c>
      <c r="C76" s="16" t="s">
        <v>225</v>
      </c>
      <c r="D76" s="93">
        <v>0</v>
      </c>
      <c r="E76" s="94">
        <v>0</v>
      </c>
    </row>
    <row r="77" spans="2:5" ht="13.5" thickBot="1">
      <c r="B77" s="126" t="s">
        <v>8</v>
      </c>
      <c r="C77" s="18" t="s">
        <v>226</v>
      </c>
      <c r="D77" s="97">
        <v>0</v>
      </c>
      <c r="E77" s="98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ageMargins left="0.7" right="0.7" top="0.75" bottom="0.75" header="0.3" footer="0.3"/>
  <pageSetup paperSize="9" orientation="portrait" r:id="rId1"/>
</worksheet>
</file>

<file path=xl/worksheets/sheet154.xml><?xml version="1.0" encoding="utf-8"?>
<worksheet xmlns="http://schemas.openxmlformats.org/spreadsheetml/2006/main" xmlns:r="http://schemas.openxmlformats.org/officeDocument/2006/relationships">
  <sheetPr codeName="Arkusz154"/>
  <dimension ref="A1:L81"/>
  <sheetViews>
    <sheetView zoomScale="80" zoomScaleNormal="80" workbookViewId="0">
      <selection activeCell="K2" sqref="K2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99" customWidth="1"/>
    <col min="6" max="6" width="7.42578125" customWidth="1"/>
    <col min="7" max="7" width="17.28515625" customWidth="1"/>
    <col min="8" max="8" width="19" customWidth="1"/>
    <col min="9" max="9" width="13.28515625" customWidth="1"/>
    <col min="10" max="10" width="13.5703125" customWidth="1"/>
  </cols>
  <sheetData>
    <row r="1" spans="2:12">
      <c r="B1" s="1"/>
      <c r="C1" s="1"/>
      <c r="D1" s="2"/>
      <c r="E1" s="2"/>
    </row>
    <row r="2" spans="2:12" ht="15.75">
      <c r="B2" s="333" t="s">
        <v>0</v>
      </c>
      <c r="C2" s="333"/>
      <c r="D2" s="333"/>
      <c r="E2" s="333"/>
      <c r="H2" s="188"/>
      <c r="I2" s="188"/>
      <c r="J2" s="190"/>
      <c r="L2" s="78"/>
    </row>
    <row r="3" spans="2:12" ht="15.75">
      <c r="B3" s="333" t="s">
        <v>263</v>
      </c>
      <c r="C3" s="333"/>
      <c r="D3" s="333"/>
      <c r="E3" s="333"/>
      <c r="H3" s="188"/>
      <c r="I3" s="188"/>
      <c r="J3" s="190"/>
    </row>
    <row r="4" spans="2:12" ht="15">
      <c r="B4" s="171"/>
      <c r="C4" s="171"/>
      <c r="D4" s="171"/>
      <c r="E4" s="171"/>
      <c r="H4" s="187"/>
      <c r="I4" s="187"/>
      <c r="J4" s="190"/>
    </row>
    <row r="5" spans="2:12" ht="14.25">
      <c r="B5" s="334" t="s">
        <v>1</v>
      </c>
      <c r="C5" s="334"/>
      <c r="D5" s="334"/>
      <c r="E5" s="334"/>
    </row>
    <row r="6" spans="2:12" ht="14.25">
      <c r="B6" s="335" t="s">
        <v>254</v>
      </c>
      <c r="C6" s="335"/>
      <c r="D6" s="335"/>
      <c r="E6" s="335"/>
    </row>
    <row r="7" spans="2:12" ht="14.25">
      <c r="B7" s="214"/>
      <c r="C7" s="214"/>
      <c r="D7" s="214"/>
      <c r="E7" s="214"/>
    </row>
    <row r="8" spans="2:12" ht="13.5">
      <c r="B8" s="337" t="s">
        <v>18</v>
      </c>
      <c r="C8" s="339"/>
      <c r="D8" s="339"/>
      <c r="E8" s="339"/>
    </row>
    <row r="9" spans="2:12" ht="16.5" thickBot="1">
      <c r="B9" s="336" t="s">
        <v>209</v>
      </c>
      <c r="C9" s="336"/>
      <c r="D9" s="336"/>
      <c r="E9" s="336"/>
    </row>
    <row r="10" spans="2:12" ht="13.5" thickBot="1">
      <c r="B10" s="215"/>
      <c r="C10" s="87" t="s">
        <v>2</v>
      </c>
      <c r="D10" s="75" t="s">
        <v>246</v>
      </c>
      <c r="E10" s="30" t="s">
        <v>262</v>
      </c>
    </row>
    <row r="11" spans="2:12">
      <c r="B11" s="110" t="s">
        <v>3</v>
      </c>
      <c r="C11" s="151" t="s">
        <v>215</v>
      </c>
      <c r="D11" s="74">
        <v>51724.98</v>
      </c>
      <c r="E11" s="9">
        <f>E12</f>
        <v>105797.64</v>
      </c>
    </row>
    <row r="12" spans="2:12">
      <c r="B12" s="129" t="s">
        <v>4</v>
      </c>
      <c r="C12" s="6" t="s">
        <v>5</v>
      </c>
      <c r="D12" s="89">
        <v>51724.98</v>
      </c>
      <c r="E12" s="100">
        <v>105797.64</v>
      </c>
    </row>
    <row r="13" spans="2:12">
      <c r="B13" s="129" t="s">
        <v>6</v>
      </c>
      <c r="C13" s="72" t="s">
        <v>7</v>
      </c>
      <c r="D13" s="89"/>
      <c r="E13" s="100"/>
    </row>
    <row r="14" spans="2:12">
      <c r="B14" s="129" t="s">
        <v>8</v>
      </c>
      <c r="C14" s="72" t="s">
        <v>10</v>
      </c>
      <c r="D14" s="89"/>
      <c r="E14" s="100"/>
      <c r="G14" s="71"/>
    </row>
    <row r="15" spans="2:12">
      <c r="B15" s="129" t="s">
        <v>212</v>
      </c>
      <c r="C15" s="72" t="s">
        <v>11</v>
      </c>
      <c r="D15" s="89"/>
      <c r="E15" s="100"/>
    </row>
    <row r="16" spans="2:12">
      <c r="B16" s="130" t="s">
        <v>213</v>
      </c>
      <c r="C16" s="111" t="s">
        <v>12</v>
      </c>
      <c r="D16" s="90"/>
      <c r="E16" s="101"/>
    </row>
    <row r="17" spans="2:10">
      <c r="B17" s="10" t="s">
        <v>13</v>
      </c>
      <c r="C17" s="12" t="s">
        <v>65</v>
      </c>
      <c r="D17" s="152"/>
      <c r="E17" s="113"/>
    </row>
    <row r="18" spans="2:10">
      <c r="B18" s="129" t="s">
        <v>4</v>
      </c>
      <c r="C18" s="6" t="s">
        <v>11</v>
      </c>
      <c r="D18" s="89"/>
      <c r="E18" s="101"/>
    </row>
    <row r="19" spans="2:10" ht="13.5" customHeight="1">
      <c r="B19" s="129" t="s">
        <v>6</v>
      </c>
      <c r="C19" s="72" t="s">
        <v>214</v>
      </c>
      <c r="D19" s="89"/>
      <c r="E19" s="100"/>
    </row>
    <row r="20" spans="2:10" ht="13.5" thickBot="1">
      <c r="B20" s="131" t="s">
        <v>8</v>
      </c>
      <c r="C20" s="73" t="s">
        <v>14</v>
      </c>
      <c r="D20" s="91"/>
      <c r="E20" s="102"/>
    </row>
    <row r="21" spans="2:10" ht="13.5" thickBot="1">
      <c r="B21" s="343" t="s">
        <v>216</v>
      </c>
      <c r="C21" s="344"/>
      <c r="D21" s="92">
        <f>D11</f>
        <v>51724.98</v>
      </c>
      <c r="E21" s="173">
        <f>E11</f>
        <v>105797.64</v>
      </c>
      <c r="F21" s="88"/>
      <c r="G21" s="88"/>
      <c r="H21" s="197"/>
      <c r="J21" s="71"/>
    </row>
    <row r="22" spans="2:10">
      <c r="B22" s="3"/>
      <c r="C22" s="7"/>
      <c r="D22" s="8"/>
      <c r="E22" s="8"/>
      <c r="G22" s="78"/>
    </row>
    <row r="23" spans="2:10" ht="13.5">
      <c r="B23" s="337" t="s">
        <v>210</v>
      </c>
      <c r="C23" s="345"/>
      <c r="D23" s="345"/>
      <c r="E23" s="345"/>
      <c r="G23" s="78"/>
    </row>
    <row r="24" spans="2:10" ht="15.75" customHeight="1" thickBot="1">
      <c r="B24" s="336" t="s">
        <v>211</v>
      </c>
      <c r="C24" s="346"/>
      <c r="D24" s="346"/>
      <c r="E24" s="346"/>
    </row>
    <row r="25" spans="2:10" ht="13.5" thickBot="1">
      <c r="B25" s="215"/>
      <c r="C25" s="5" t="s">
        <v>2</v>
      </c>
      <c r="D25" s="75" t="s">
        <v>264</v>
      </c>
      <c r="E25" s="30" t="s">
        <v>262</v>
      </c>
    </row>
    <row r="26" spans="2:10">
      <c r="B26" s="116" t="s">
        <v>15</v>
      </c>
      <c r="C26" s="117" t="s">
        <v>16</v>
      </c>
      <c r="D26" s="263"/>
      <c r="E26" s="118">
        <f>D21</f>
        <v>51724.98</v>
      </c>
      <c r="G26" s="83"/>
    </row>
    <row r="27" spans="2:10">
      <c r="B27" s="10" t="s">
        <v>17</v>
      </c>
      <c r="C27" s="11" t="s">
        <v>217</v>
      </c>
      <c r="D27" s="264"/>
      <c r="E27" s="172">
        <f>E28-E32</f>
        <v>40780.53</v>
      </c>
      <c r="F27" s="78"/>
      <c r="G27" s="83"/>
      <c r="H27" s="78"/>
      <c r="I27" s="78"/>
      <c r="J27" s="83"/>
    </row>
    <row r="28" spans="2:10">
      <c r="B28" s="10" t="s">
        <v>18</v>
      </c>
      <c r="C28" s="11" t="s">
        <v>19</v>
      </c>
      <c r="D28" s="264"/>
      <c r="E28" s="80">
        <f>SUM(E29:E31)</f>
        <v>64495.25</v>
      </c>
      <c r="F28" s="78"/>
      <c r="G28" s="78"/>
      <c r="H28" s="78"/>
      <c r="I28" s="78"/>
      <c r="J28" s="83"/>
    </row>
    <row r="29" spans="2:10">
      <c r="B29" s="127" t="s">
        <v>4</v>
      </c>
      <c r="C29" s="6" t="s">
        <v>20</v>
      </c>
      <c r="D29" s="265"/>
      <c r="E29" s="103"/>
      <c r="F29" s="78"/>
      <c r="G29" s="78"/>
      <c r="H29" s="78"/>
      <c r="I29" s="78"/>
      <c r="J29" s="83"/>
    </row>
    <row r="30" spans="2:10">
      <c r="B30" s="127" t="s">
        <v>6</v>
      </c>
      <c r="C30" s="6" t="s">
        <v>21</v>
      </c>
      <c r="D30" s="265"/>
      <c r="E30" s="103"/>
      <c r="F30" s="78"/>
      <c r="G30" s="78"/>
      <c r="H30" s="78"/>
      <c r="I30" s="78"/>
      <c r="J30" s="83"/>
    </row>
    <row r="31" spans="2:10">
      <c r="B31" s="127" t="s">
        <v>8</v>
      </c>
      <c r="C31" s="6" t="s">
        <v>22</v>
      </c>
      <c r="D31" s="265"/>
      <c r="E31" s="103">
        <v>64495.25</v>
      </c>
      <c r="F31" s="78"/>
      <c r="G31" s="78"/>
      <c r="H31" s="78"/>
      <c r="I31" s="78"/>
      <c r="J31" s="83"/>
    </row>
    <row r="32" spans="2:10">
      <c r="B32" s="112" t="s">
        <v>23</v>
      </c>
      <c r="C32" s="12" t="s">
        <v>24</v>
      </c>
      <c r="D32" s="264"/>
      <c r="E32" s="80">
        <f>SUM(E33:E39)</f>
        <v>23714.720000000001</v>
      </c>
      <c r="F32" s="78"/>
      <c r="G32" s="83"/>
      <c r="H32" s="78"/>
      <c r="I32" s="78"/>
      <c r="J32" s="83"/>
    </row>
    <row r="33" spans="2:10">
      <c r="B33" s="127" t="s">
        <v>4</v>
      </c>
      <c r="C33" s="6" t="s">
        <v>25</v>
      </c>
      <c r="D33" s="265"/>
      <c r="E33" s="103"/>
      <c r="F33" s="78"/>
      <c r="G33" s="78"/>
      <c r="H33" s="78"/>
      <c r="I33" s="78"/>
      <c r="J33" s="83"/>
    </row>
    <row r="34" spans="2:10">
      <c r="B34" s="127" t="s">
        <v>6</v>
      </c>
      <c r="C34" s="6" t="s">
        <v>26</v>
      </c>
      <c r="D34" s="265"/>
      <c r="E34" s="103"/>
      <c r="F34" s="78"/>
      <c r="G34" s="78"/>
      <c r="H34" s="78"/>
      <c r="I34" s="78"/>
      <c r="J34" s="83"/>
    </row>
    <row r="35" spans="2:10">
      <c r="B35" s="127" t="s">
        <v>8</v>
      </c>
      <c r="C35" s="6" t="s">
        <v>27</v>
      </c>
      <c r="D35" s="265"/>
      <c r="E35" s="103">
        <v>27.3</v>
      </c>
      <c r="F35" s="78"/>
      <c r="G35" s="78"/>
      <c r="H35" s="78"/>
      <c r="I35" s="78"/>
      <c r="J35" s="83"/>
    </row>
    <row r="36" spans="2:10">
      <c r="B36" s="127" t="s">
        <v>9</v>
      </c>
      <c r="C36" s="6" t="s">
        <v>28</v>
      </c>
      <c r="D36" s="265"/>
      <c r="E36" s="103"/>
      <c r="F36" s="78"/>
      <c r="G36" s="78"/>
      <c r="H36" s="78"/>
      <c r="I36" s="78"/>
      <c r="J36" s="83"/>
    </row>
    <row r="37" spans="2:10" ht="25.5">
      <c r="B37" s="127" t="s">
        <v>29</v>
      </c>
      <c r="C37" s="6" t="s">
        <v>30</v>
      </c>
      <c r="D37" s="265"/>
      <c r="E37" s="103">
        <v>790.34</v>
      </c>
      <c r="F37" s="78"/>
      <c r="G37" s="78"/>
      <c r="H37" s="78"/>
      <c r="I37" s="78"/>
      <c r="J37" s="83"/>
    </row>
    <row r="38" spans="2:10">
      <c r="B38" s="127" t="s">
        <v>31</v>
      </c>
      <c r="C38" s="6" t="s">
        <v>32</v>
      </c>
      <c r="D38" s="265"/>
      <c r="E38" s="103"/>
      <c r="F38" s="78"/>
      <c r="G38" s="78"/>
      <c r="H38" s="78"/>
      <c r="I38" s="78"/>
      <c r="J38" s="83"/>
    </row>
    <row r="39" spans="2:10">
      <c r="B39" s="128" t="s">
        <v>33</v>
      </c>
      <c r="C39" s="13" t="s">
        <v>34</v>
      </c>
      <c r="D39" s="266"/>
      <c r="E39" s="174">
        <v>22897.08</v>
      </c>
      <c r="F39" s="78"/>
      <c r="G39" s="78"/>
      <c r="H39" s="78"/>
      <c r="I39" s="78"/>
      <c r="J39" s="83"/>
    </row>
    <row r="40" spans="2:10" ht="13.5" thickBot="1">
      <c r="B40" s="119" t="s">
        <v>35</v>
      </c>
      <c r="C40" s="120" t="s">
        <v>36</v>
      </c>
      <c r="D40" s="267"/>
      <c r="E40" s="121">
        <v>13292.13</v>
      </c>
      <c r="G40" s="83"/>
    </row>
    <row r="41" spans="2:10" ht="13.5" thickBot="1">
      <c r="B41" s="122" t="s">
        <v>37</v>
      </c>
      <c r="C41" s="123" t="s">
        <v>38</v>
      </c>
      <c r="D41" s="268"/>
      <c r="E41" s="173">
        <f>E26+E27+E40</f>
        <v>105797.64000000001</v>
      </c>
      <c r="F41" s="88"/>
      <c r="G41" s="83"/>
    </row>
    <row r="42" spans="2:10">
      <c r="B42" s="114"/>
      <c r="C42" s="114"/>
      <c r="D42" s="115"/>
      <c r="E42" s="115"/>
      <c r="F42" s="88"/>
      <c r="G42" s="71"/>
    </row>
    <row r="43" spans="2:10" ht="13.5">
      <c r="B43" s="338" t="s">
        <v>60</v>
      </c>
      <c r="C43" s="339"/>
      <c r="D43" s="339"/>
      <c r="E43" s="339"/>
      <c r="G43" s="78"/>
    </row>
    <row r="44" spans="2:10" ht="18" customHeight="1" thickBot="1">
      <c r="B44" s="336" t="s">
        <v>244</v>
      </c>
      <c r="C44" s="340"/>
      <c r="D44" s="340"/>
      <c r="E44" s="340"/>
      <c r="G44" s="78"/>
    </row>
    <row r="45" spans="2:10" ht="13.5" thickBot="1">
      <c r="B45" s="215"/>
      <c r="C45" s="31" t="s">
        <v>39</v>
      </c>
      <c r="D45" s="75" t="s">
        <v>264</v>
      </c>
      <c r="E45" s="30" t="s">
        <v>262</v>
      </c>
      <c r="G45" s="78"/>
    </row>
    <row r="46" spans="2:10">
      <c r="B46" s="14" t="s">
        <v>18</v>
      </c>
      <c r="C46" s="32" t="s">
        <v>218</v>
      </c>
      <c r="D46" s="124"/>
      <c r="E46" s="29"/>
      <c r="G46" s="78"/>
    </row>
    <row r="47" spans="2:10">
      <c r="B47" s="125" t="s">
        <v>4</v>
      </c>
      <c r="C47" s="16" t="s">
        <v>40</v>
      </c>
      <c r="D47" s="269"/>
      <c r="E47" s="82">
        <v>184.48830000000001</v>
      </c>
      <c r="G47" s="78"/>
    </row>
    <row r="48" spans="2:10">
      <c r="B48" s="146" t="s">
        <v>6</v>
      </c>
      <c r="C48" s="23" t="s">
        <v>41</v>
      </c>
      <c r="D48" s="270"/>
      <c r="E48" s="175">
        <v>318.62920000000003</v>
      </c>
      <c r="G48" s="78"/>
    </row>
    <row r="49" spans="2:7">
      <c r="B49" s="143" t="s">
        <v>23</v>
      </c>
      <c r="C49" s="147" t="s">
        <v>219</v>
      </c>
      <c r="D49" s="271"/>
      <c r="E49" s="148"/>
    </row>
    <row r="50" spans="2:7">
      <c r="B50" s="125" t="s">
        <v>4</v>
      </c>
      <c r="C50" s="16" t="s">
        <v>40</v>
      </c>
      <c r="D50" s="269"/>
      <c r="E50" s="84">
        <v>280.37</v>
      </c>
      <c r="G50" s="226"/>
    </row>
    <row r="51" spans="2:7">
      <c r="B51" s="125" t="s">
        <v>6</v>
      </c>
      <c r="C51" s="16" t="s">
        <v>220</v>
      </c>
      <c r="D51" s="272"/>
      <c r="E51" s="84">
        <v>280.37</v>
      </c>
      <c r="G51" s="226"/>
    </row>
    <row r="52" spans="2:7">
      <c r="B52" s="125" t="s">
        <v>8</v>
      </c>
      <c r="C52" s="16" t="s">
        <v>221</v>
      </c>
      <c r="D52" s="272"/>
      <c r="E52" s="84">
        <v>336.61</v>
      </c>
    </row>
    <row r="53" spans="2:7" ht="13.5" thickBot="1">
      <c r="B53" s="126" t="s">
        <v>9</v>
      </c>
      <c r="C53" s="18" t="s">
        <v>41</v>
      </c>
      <c r="D53" s="273"/>
      <c r="E53" s="176">
        <v>332.04</v>
      </c>
    </row>
    <row r="54" spans="2:7">
      <c r="B54" s="132"/>
      <c r="C54" s="133"/>
      <c r="D54" s="134"/>
      <c r="E54" s="134"/>
    </row>
    <row r="55" spans="2:7" ht="13.5">
      <c r="B55" s="338" t="s">
        <v>62</v>
      </c>
      <c r="C55" s="339"/>
      <c r="D55" s="339"/>
      <c r="E55" s="339"/>
    </row>
    <row r="56" spans="2:7" ht="14.25" thickBot="1">
      <c r="B56" s="336" t="s">
        <v>222</v>
      </c>
      <c r="C56" s="340"/>
      <c r="D56" s="340"/>
      <c r="E56" s="340"/>
    </row>
    <row r="57" spans="2:7" ht="23.25" thickBot="1">
      <c r="B57" s="331" t="s">
        <v>42</v>
      </c>
      <c r="C57" s="332"/>
      <c r="D57" s="19" t="s">
        <v>245</v>
      </c>
      <c r="E57" s="20" t="s">
        <v>223</v>
      </c>
    </row>
    <row r="58" spans="2:7">
      <c r="B58" s="21" t="s">
        <v>18</v>
      </c>
      <c r="C58" s="149" t="s">
        <v>43</v>
      </c>
      <c r="D58" s="150">
        <f>D64</f>
        <v>105797.64</v>
      </c>
      <c r="E58" s="33">
        <f>D58/E21</f>
        <v>1</v>
      </c>
    </row>
    <row r="59" spans="2:7" ht="25.5">
      <c r="B59" s="146" t="s">
        <v>4</v>
      </c>
      <c r="C59" s="23" t="s">
        <v>44</v>
      </c>
      <c r="D59" s="95">
        <v>0</v>
      </c>
      <c r="E59" s="96">
        <v>0</v>
      </c>
    </row>
    <row r="60" spans="2:7" ht="25.5">
      <c r="B60" s="125" t="s">
        <v>6</v>
      </c>
      <c r="C60" s="16" t="s">
        <v>45</v>
      </c>
      <c r="D60" s="93">
        <v>0</v>
      </c>
      <c r="E60" s="94">
        <v>0</v>
      </c>
    </row>
    <row r="61" spans="2:7">
      <c r="B61" s="125" t="s">
        <v>8</v>
      </c>
      <c r="C61" s="16" t="s">
        <v>46</v>
      </c>
      <c r="D61" s="93">
        <v>0</v>
      </c>
      <c r="E61" s="94">
        <v>0</v>
      </c>
    </row>
    <row r="62" spans="2:7">
      <c r="B62" s="125" t="s">
        <v>9</v>
      </c>
      <c r="C62" s="16" t="s">
        <v>47</v>
      </c>
      <c r="D62" s="93">
        <v>0</v>
      </c>
      <c r="E62" s="94">
        <v>0</v>
      </c>
    </row>
    <row r="63" spans="2:7">
      <c r="B63" s="125" t="s">
        <v>29</v>
      </c>
      <c r="C63" s="16" t="s">
        <v>48</v>
      </c>
      <c r="D63" s="93">
        <v>0</v>
      </c>
      <c r="E63" s="94">
        <v>0</v>
      </c>
    </row>
    <row r="64" spans="2:7">
      <c r="B64" s="146" t="s">
        <v>31</v>
      </c>
      <c r="C64" s="23" t="s">
        <v>49</v>
      </c>
      <c r="D64" s="95">
        <f>E21</f>
        <v>105797.64</v>
      </c>
      <c r="E64" s="96">
        <f>E58</f>
        <v>1</v>
      </c>
    </row>
    <row r="65" spans="2:5">
      <c r="B65" s="146" t="s">
        <v>33</v>
      </c>
      <c r="C65" s="23" t="s">
        <v>224</v>
      </c>
      <c r="D65" s="95">
        <v>0</v>
      </c>
      <c r="E65" s="96">
        <v>0</v>
      </c>
    </row>
    <row r="66" spans="2:5">
      <c r="B66" s="146" t="s">
        <v>50</v>
      </c>
      <c r="C66" s="23" t="s">
        <v>51</v>
      </c>
      <c r="D66" s="95">
        <v>0</v>
      </c>
      <c r="E66" s="96">
        <v>0</v>
      </c>
    </row>
    <row r="67" spans="2:5">
      <c r="B67" s="125" t="s">
        <v>52</v>
      </c>
      <c r="C67" s="16" t="s">
        <v>53</v>
      </c>
      <c r="D67" s="93">
        <v>0</v>
      </c>
      <c r="E67" s="94">
        <v>0</v>
      </c>
    </row>
    <row r="68" spans="2:5">
      <c r="B68" s="125" t="s">
        <v>54</v>
      </c>
      <c r="C68" s="16" t="s">
        <v>55</v>
      </c>
      <c r="D68" s="93">
        <v>0</v>
      </c>
      <c r="E68" s="94">
        <v>0</v>
      </c>
    </row>
    <row r="69" spans="2:5">
      <c r="B69" s="125" t="s">
        <v>56</v>
      </c>
      <c r="C69" s="16" t="s">
        <v>57</v>
      </c>
      <c r="D69" s="93">
        <v>0</v>
      </c>
      <c r="E69" s="94">
        <v>0</v>
      </c>
    </row>
    <row r="70" spans="2:5">
      <c r="B70" s="153" t="s">
        <v>58</v>
      </c>
      <c r="C70" s="136" t="s">
        <v>59</v>
      </c>
      <c r="D70" s="137">
        <v>0</v>
      </c>
      <c r="E70" s="138">
        <v>0</v>
      </c>
    </row>
    <row r="71" spans="2:5">
      <c r="B71" s="154" t="s">
        <v>23</v>
      </c>
      <c r="C71" s="144" t="s">
        <v>61</v>
      </c>
      <c r="D71" s="145">
        <v>0</v>
      </c>
      <c r="E71" s="70">
        <v>0</v>
      </c>
    </row>
    <row r="72" spans="2:5">
      <c r="B72" s="155" t="s">
        <v>60</v>
      </c>
      <c r="C72" s="140" t="s">
        <v>63</v>
      </c>
      <c r="D72" s="141">
        <f>E14</f>
        <v>0</v>
      </c>
      <c r="E72" s="142">
        <v>0</v>
      </c>
    </row>
    <row r="73" spans="2:5">
      <c r="B73" s="156" t="s">
        <v>62</v>
      </c>
      <c r="C73" s="25" t="s">
        <v>65</v>
      </c>
      <c r="D73" s="26">
        <v>0</v>
      </c>
      <c r="E73" s="27">
        <v>0</v>
      </c>
    </row>
    <row r="74" spans="2:5">
      <c r="B74" s="154" t="s">
        <v>64</v>
      </c>
      <c r="C74" s="144" t="s">
        <v>66</v>
      </c>
      <c r="D74" s="145">
        <f>D58</f>
        <v>105797.64</v>
      </c>
      <c r="E74" s="70">
        <f>E58+E72-E73</f>
        <v>1</v>
      </c>
    </row>
    <row r="75" spans="2:5">
      <c r="B75" s="125" t="s">
        <v>4</v>
      </c>
      <c r="C75" s="16" t="s">
        <v>67</v>
      </c>
      <c r="D75" s="93">
        <f>D74</f>
        <v>105797.64</v>
      </c>
      <c r="E75" s="94">
        <f>E74</f>
        <v>1</v>
      </c>
    </row>
    <row r="76" spans="2:5">
      <c r="B76" s="125" t="s">
        <v>6</v>
      </c>
      <c r="C76" s="16" t="s">
        <v>225</v>
      </c>
      <c r="D76" s="93">
        <v>0</v>
      </c>
      <c r="E76" s="94">
        <v>0</v>
      </c>
    </row>
    <row r="77" spans="2:5" ht="13.5" thickBot="1">
      <c r="B77" s="126" t="s">
        <v>8</v>
      </c>
      <c r="C77" s="18" t="s">
        <v>226</v>
      </c>
      <c r="D77" s="97">
        <v>0</v>
      </c>
      <c r="E77" s="98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6:E56"/>
    <mergeCell ref="B57:C57"/>
    <mergeCell ref="B21:C21"/>
    <mergeCell ref="B23:E23"/>
    <mergeCell ref="B24:E24"/>
    <mergeCell ref="B43:E43"/>
    <mergeCell ref="B44:E44"/>
    <mergeCell ref="B55:E55"/>
    <mergeCell ref="B9:E9"/>
    <mergeCell ref="B2:E2"/>
    <mergeCell ref="B3:E3"/>
    <mergeCell ref="B5:E5"/>
    <mergeCell ref="B6:E6"/>
    <mergeCell ref="B8:E8"/>
  </mergeCells>
  <pageMargins left="0.7" right="0.7" top="0.75" bottom="0.75" header="0.3" footer="0.3"/>
</worksheet>
</file>

<file path=xl/worksheets/sheet155.xml><?xml version="1.0" encoding="utf-8"?>
<worksheet xmlns="http://schemas.openxmlformats.org/spreadsheetml/2006/main" xmlns:r="http://schemas.openxmlformats.org/officeDocument/2006/relationships">
  <sheetPr codeName="Arkusz155"/>
  <dimension ref="A1:L81"/>
  <sheetViews>
    <sheetView zoomScale="80" zoomScaleNormal="80" workbookViewId="0">
      <selection activeCell="K2" sqref="K2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99" customWidth="1"/>
    <col min="6" max="6" width="7.42578125" customWidth="1"/>
    <col min="7" max="7" width="17.28515625" customWidth="1"/>
    <col min="8" max="8" width="19" customWidth="1"/>
    <col min="9" max="9" width="13.28515625" customWidth="1"/>
    <col min="10" max="10" width="13.5703125" customWidth="1"/>
  </cols>
  <sheetData>
    <row r="1" spans="2:12">
      <c r="B1" s="1"/>
      <c r="C1" s="1"/>
      <c r="D1" s="2"/>
      <c r="E1" s="2"/>
    </row>
    <row r="2" spans="2:12" ht="15.75">
      <c r="B2" s="333" t="s">
        <v>0</v>
      </c>
      <c r="C2" s="333"/>
      <c r="D2" s="333"/>
      <c r="E2" s="333"/>
      <c r="H2" s="188"/>
      <c r="I2" s="188"/>
      <c r="J2" s="190"/>
      <c r="L2" s="78"/>
    </row>
    <row r="3" spans="2:12" ht="15.75">
      <c r="B3" s="333" t="s">
        <v>263</v>
      </c>
      <c r="C3" s="333"/>
      <c r="D3" s="333"/>
      <c r="E3" s="333"/>
      <c r="H3" s="188"/>
      <c r="I3" s="188"/>
      <c r="J3" s="190"/>
    </row>
    <row r="4" spans="2:12" ht="15">
      <c r="B4" s="171"/>
      <c r="C4" s="171"/>
      <c r="D4" s="171"/>
      <c r="E4" s="171"/>
      <c r="H4" s="187"/>
      <c r="I4" s="187"/>
      <c r="J4" s="190"/>
    </row>
    <row r="5" spans="2:12" ht="14.25">
      <c r="B5" s="334" t="s">
        <v>1</v>
      </c>
      <c r="C5" s="334"/>
      <c r="D5" s="334"/>
      <c r="E5" s="334"/>
    </row>
    <row r="6" spans="2:12" ht="14.25">
      <c r="B6" s="335" t="s">
        <v>255</v>
      </c>
      <c r="C6" s="335"/>
      <c r="D6" s="335"/>
      <c r="E6" s="335"/>
    </row>
    <row r="7" spans="2:12" ht="14.25">
      <c r="B7" s="214"/>
      <c r="C7" s="214"/>
      <c r="D7" s="214"/>
      <c r="E7" s="214"/>
    </row>
    <row r="8" spans="2:12" ht="13.5">
      <c r="B8" s="337" t="s">
        <v>18</v>
      </c>
      <c r="C8" s="339"/>
      <c r="D8" s="339"/>
      <c r="E8" s="339"/>
    </row>
    <row r="9" spans="2:12" ht="16.5" thickBot="1">
      <c r="B9" s="336" t="s">
        <v>209</v>
      </c>
      <c r="C9" s="336"/>
      <c r="D9" s="336"/>
      <c r="E9" s="336"/>
    </row>
    <row r="10" spans="2:12" ht="13.5" thickBot="1">
      <c r="B10" s="215"/>
      <c r="C10" s="87" t="s">
        <v>2</v>
      </c>
      <c r="D10" s="75" t="s">
        <v>246</v>
      </c>
      <c r="E10" s="30" t="s">
        <v>262</v>
      </c>
    </row>
    <row r="11" spans="2:12">
      <c r="B11" s="110" t="s">
        <v>3</v>
      </c>
      <c r="C11" s="151" t="s">
        <v>215</v>
      </c>
      <c r="D11" s="74">
        <v>11009.59</v>
      </c>
      <c r="E11" s="9">
        <f>E12</f>
        <v>7083.99</v>
      </c>
    </row>
    <row r="12" spans="2:12">
      <c r="B12" s="129" t="s">
        <v>4</v>
      </c>
      <c r="C12" s="6" t="s">
        <v>5</v>
      </c>
      <c r="D12" s="89">
        <v>11009.59</v>
      </c>
      <c r="E12" s="100">
        <v>7083.99</v>
      </c>
    </row>
    <row r="13" spans="2:12">
      <c r="B13" s="129" t="s">
        <v>6</v>
      </c>
      <c r="C13" s="72" t="s">
        <v>7</v>
      </c>
      <c r="D13" s="89"/>
      <c r="E13" s="100"/>
    </row>
    <row r="14" spans="2:12">
      <c r="B14" s="129" t="s">
        <v>8</v>
      </c>
      <c r="C14" s="72" t="s">
        <v>10</v>
      </c>
      <c r="D14" s="89"/>
      <c r="E14" s="100"/>
      <c r="G14" s="71"/>
    </row>
    <row r="15" spans="2:12">
      <c r="B15" s="129" t="s">
        <v>212</v>
      </c>
      <c r="C15" s="72" t="s">
        <v>11</v>
      </c>
      <c r="D15" s="89"/>
      <c r="E15" s="100"/>
    </row>
    <row r="16" spans="2:12">
      <c r="B16" s="130" t="s">
        <v>213</v>
      </c>
      <c r="C16" s="111" t="s">
        <v>12</v>
      </c>
      <c r="D16" s="90"/>
      <c r="E16" s="101"/>
    </row>
    <row r="17" spans="2:10">
      <c r="B17" s="10" t="s">
        <v>13</v>
      </c>
      <c r="C17" s="12" t="s">
        <v>65</v>
      </c>
      <c r="D17" s="152"/>
      <c r="E17" s="113"/>
    </row>
    <row r="18" spans="2:10">
      <c r="B18" s="129" t="s">
        <v>4</v>
      </c>
      <c r="C18" s="6" t="s">
        <v>11</v>
      </c>
      <c r="D18" s="89"/>
      <c r="E18" s="101"/>
    </row>
    <row r="19" spans="2:10" ht="13.5" customHeight="1">
      <c r="B19" s="129" t="s">
        <v>6</v>
      </c>
      <c r="C19" s="72" t="s">
        <v>214</v>
      </c>
      <c r="D19" s="89"/>
      <c r="E19" s="100"/>
    </row>
    <row r="20" spans="2:10" ht="13.5" thickBot="1">
      <c r="B20" s="131" t="s">
        <v>8</v>
      </c>
      <c r="C20" s="73" t="s">
        <v>14</v>
      </c>
      <c r="D20" s="91"/>
      <c r="E20" s="102"/>
    </row>
    <row r="21" spans="2:10" ht="13.5" thickBot="1">
      <c r="B21" s="343" t="s">
        <v>216</v>
      </c>
      <c r="C21" s="344"/>
      <c r="D21" s="92">
        <f>D11</f>
        <v>11009.59</v>
      </c>
      <c r="E21" s="173">
        <f>E11</f>
        <v>7083.99</v>
      </c>
      <c r="F21" s="88"/>
      <c r="G21" s="88"/>
      <c r="H21" s="197"/>
      <c r="J21" s="71"/>
    </row>
    <row r="22" spans="2:10">
      <c r="B22" s="3"/>
      <c r="C22" s="7"/>
      <c r="D22" s="8"/>
      <c r="E22" s="8"/>
      <c r="G22" s="78"/>
    </row>
    <row r="23" spans="2:10" ht="13.5">
      <c r="B23" s="337" t="s">
        <v>210</v>
      </c>
      <c r="C23" s="345"/>
      <c r="D23" s="345"/>
      <c r="E23" s="345"/>
      <c r="G23" s="78"/>
    </row>
    <row r="24" spans="2:10" ht="15.75" customHeight="1" thickBot="1">
      <c r="B24" s="336" t="s">
        <v>211</v>
      </c>
      <c r="C24" s="346"/>
      <c r="D24" s="346"/>
      <c r="E24" s="346"/>
    </row>
    <row r="25" spans="2:10" ht="13.5" thickBot="1">
      <c r="B25" s="215"/>
      <c r="C25" s="5" t="s">
        <v>2</v>
      </c>
      <c r="D25" s="75" t="s">
        <v>264</v>
      </c>
      <c r="E25" s="30" t="s">
        <v>262</v>
      </c>
    </row>
    <row r="26" spans="2:10">
      <c r="B26" s="116" t="s">
        <v>15</v>
      </c>
      <c r="C26" s="117" t="s">
        <v>16</v>
      </c>
      <c r="D26" s="263"/>
      <c r="E26" s="118">
        <f>D21</f>
        <v>11009.59</v>
      </c>
      <c r="G26" s="83"/>
    </row>
    <row r="27" spans="2:10">
      <c r="B27" s="10" t="s">
        <v>17</v>
      </c>
      <c r="C27" s="11" t="s">
        <v>217</v>
      </c>
      <c r="D27" s="264"/>
      <c r="E27" s="172">
        <f>E28-E32</f>
        <v>-5823.46</v>
      </c>
      <c r="F27" s="78"/>
      <c r="G27" s="83"/>
      <c r="H27" s="78"/>
      <c r="I27" s="78"/>
      <c r="J27" s="83"/>
    </row>
    <row r="28" spans="2:10">
      <c r="B28" s="10" t="s">
        <v>18</v>
      </c>
      <c r="C28" s="11" t="s">
        <v>19</v>
      </c>
      <c r="D28" s="264"/>
      <c r="E28" s="80">
        <f>SUM(E29:E31)</f>
        <v>0</v>
      </c>
      <c r="F28" s="78"/>
      <c r="G28" s="78"/>
      <c r="H28" s="78"/>
      <c r="I28" s="78"/>
      <c r="J28" s="83"/>
    </row>
    <row r="29" spans="2:10">
      <c r="B29" s="127" t="s">
        <v>4</v>
      </c>
      <c r="C29" s="6" t="s">
        <v>20</v>
      </c>
      <c r="D29" s="265"/>
      <c r="E29" s="103"/>
      <c r="F29" s="78"/>
      <c r="G29" s="78"/>
      <c r="H29" s="78"/>
      <c r="I29" s="78"/>
      <c r="J29" s="83"/>
    </row>
    <row r="30" spans="2:10">
      <c r="B30" s="127" t="s">
        <v>6</v>
      </c>
      <c r="C30" s="6" t="s">
        <v>21</v>
      </c>
      <c r="D30" s="265"/>
      <c r="E30" s="103"/>
      <c r="F30" s="78"/>
      <c r="G30" s="78"/>
      <c r="H30" s="78"/>
      <c r="I30" s="78"/>
      <c r="J30" s="83"/>
    </row>
    <row r="31" spans="2:10">
      <c r="B31" s="127" t="s">
        <v>8</v>
      </c>
      <c r="C31" s="6" t="s">
        <v>22</v>
      </c>
      <c r="D31" s="265"/>
      <c r="E31" s="103"/>
      <c r="F31" s="78"/>
      <c r="G31" s="78"/>
      <c r="H31" s="78"/>
      <c r="I31" s="78"/>
      <c r="J31" s="83"/>
    </row>
    <row r="32" spans="2:10">
      <c r="B32" s="112" t="s">
        <v>23</v>
      </c>
      <c r="C32" s="12" t="s">
        <v>24</v>
      </c>
      <c r="D32" s="264"/>
      <c r="E32" s="80">
        <f>SUM(E33:E39)</f>
        <v>5823.46</v>
      </c>
      <c r="F32" s="78"/>
      <c r="G32" s="83"/>
      <c r="H32" s="78"/>
      <c r="I32" s="78"/>
      <c r="J32" s="83"/>
    </row>
    <row r="33" spans="2:10">
      <c r="B33" s="127" t="s">
        <v>4</v>
      </c>
      <c r="C33" s="6" t="s">
        <v>25</v>
      </c>
      <c r="D33" s="265"/>
      <c r="E33" s="103">
        <v>5778.45</v>
      </c>
      <c r="F33" s="78"/>
      <c r="G33" s="78"/>
      <c r="H33" s="78"/>
      <c r="I33" s="78"/>
      <c r="J33" s="83"/>
    </row>
    <row r="34" spans="2:10">
      <c r="B34" s="127" t="s">
        <v>6</v>
      </c>
      <c r="C34" s="6" t="s">
        <v>26</v>
      </c>
      <c r="D34" s="265"/>
      <c r="E34" s="103"/>
      <c r="F34" s="78"/>
      <c r="G34" s="78"/>
      <c r="H34" s="78"/>
      <c r="I34" s="78"/>
      <c r="J34" s="83"/>
    </row>
    <row r="35" spans="2:10">
      <c r="B35" s="127" t="s">
        <v>8</v>
      </c>
      <c r="C35" s="6" t="s">
        <v>27</v>
      </c>
      <c r="D35" s="265"/>
      <c r="E35" s="103">
        <v>45.01</v>
      </c>
      <c r="F35" s="78"/>
      <c r="G35" s="78"/>
      <c r="H35" s="78"/>
      <c r="I35" s="78"/>
      <c r="J35" s="83"/>
    </row>
    <row r="36" spans="2:10">
      <c r="B36" s="127" t="s">
        <v>9</v>
      </c>
      <c r="C36" s="6" t="s">
        <v>28</v>
      </c>
      <c r="D36" s="265"/>
      <c r="E36" s="103"/>
      <c r="F36" s="78"/>
      <c r="G36" s="78"/>
      <c r="H36" s="78"/>
      <c r="I36" s="78"/>
      <c r="J36" s="83"/>
    </row>
    <row r="37" spans="2:10" ht="25.5">
      <c r="B37" s="127" t="s">
        <v>29</v>
      </c>
      <c r="C37" s="6" t="s">
        <v>30</v>
      </c>
      <c r="D37" s="265"/>
      <c r="E37" s="103"/>
      <c r="F37" s="78"/>
      <c r="G37" s="78"/>
      <c r="H37" s="78"/>
      <c r="I37" s="78"/>
      <c r="J37" s="83"/>
    </row>
    <row r="38" spans="2:10">
      <c r="B38" s="127" t="s">
        <v>31</v>
      </c>
      <c r="C38" s="6" t="s">
        <v>32</v>
      </c>
      <c r="D38" s="265"/>
      <c r="E38" s="103"/>
      <c r="F38" s="78"/>
      <c r="G38" s="78"/>
      <c r="H38" s="78"/>
      <c r="I38" s="78"/>
      <c r="J38" s="83"/>
    </row>
    <row r="39" spans="2:10">
      <c r="B39" s="128" t="s">
        <v>33</v>
      </c>
      <c r="C39" s="13" t="s">
        <v>34</v>
      </c>
      <c r="D39" s="266"/>
      <c r="E39" s="174"/>
      <c r="F39" s="78"/>
      <c r="G39" s="78"/>
      <c r="H39" s="78"/>
      <c r="I39" s="78"/>
      <c r="J39" s="83"/>
    </row>
    <row r="40" spans="2:10" ht="13.5" thickBot="1">
      <c r="B40" s="119" t="s">
        <v>35</v>
      </c>
      <c r="C40" s="120" t="s">
        <v>36</v>
      </c>
      <c r="D40" s="267"/>
      <c r="E40" s="121">
        <v>1897.86</v>
      </c>
      <c r="G40" s="83"/>
    </row>
    <row r="41" spans="2:10" ht="13.5" thickBot="1">
      <c r="B41" s="122" t="s">
        <v>37</v>
      </c>
      <c r="C41" s="123" t="s">
        <v>38</v>
      </c>
      <c r="D41" s="268"/>
      <c r="E41" s="173">
        <f>E26+E27+E40</f>
        <v>7083.99</v>
      </c>
      <c r="F41" s="88"/>
      <c r="G41" s="83"/>
    </row>
    <row r="42" spans="2:10">
      <c r="B42" s="114"/>
      <c r="C42" s="114"/>
      <c r="D42" s="115"/>
      <c r="E42" s="115"/>
      <c r="F42" s="88"/>
      <c r="G42" s="71"/>
    </row>
    <row r="43" spans="2:10" ht="13.5">
      <c r="B43" s="338" t="s">
        <v>60</v>
      </c>
      <c r="C43" s="339"/>
      <c r="D43" s="339"/>
      <c r="E43" s="339"/>
      <c r="G43" s="78"/>
    </row>
    <row r="44" spans="2:10" ht="18" customHeight="1" thickBot="1">
      <c r="B44" s="336" t="s">
        <v>244</v>
      </c>
      <c r="C44" s="340"/>
      <c r="D44" s="340"/>
      <c r="E44" s="340"/>
      <c r="G44" s="78"/>
    </row>
    <row r="45" spans="2:10" ht="13.5" thickBot="1">
      <c r="B45" s="215"/>
      <c r="C45" s="31" t="s">
        <v>39</v>
      </c>
      <c r="D45" s="75" t="s">
        <v>264</v>
      </c>
      <c r="E45" s="30" t="s">
        <v>262</v>
      </c>
      <c r="G45" s="78"/>
    </row>
    <row r="46" spans="2:10">
      <c r="B46" s="14" t="s">
        <v>18</v>
      </c>
      <c r="C46" s="32" t="s">
        <v>218</v>
      </c>
      <c r="D46" s="124"/>
      <c r="E46" s="29"/>
      <c r="G46" s="78"/>
    </row>
    <row r="47" spans="2:10">
      <c r="B47" s="125" t="s">
        <v>4</v>
      </c>
      <c r="C47" s="16" t="s">
        <v>40</v>
      </c>
      <c r="D47" s="269"/>
      <c r="E47" s="82">
        <v>86.005700000000004</v>
      </c>
      <c r="G47" s="78"/>
    </row>
    <row r="48" spans="2:10">
      <c r="B48" s="146" t="s">
        <v>6</v>
      </c>
      <c r="C48" s="23" t="s">
        <v>41</v>
      </c>
      <c r="D48" s="270"/>
      <c r="E48" s="175">
        <v>46.3703</v>
      </c>
      <c r="G48" s="78"/>
    </row>
    <row r="49" spans="2:7">
      <c r="B49" s="143" t="s">
        <v>23</v>
      </c>
      <c r="C49" s="147" t="s">
        <v>219</v>
      </c>
      <c r="D49" s="271"/>
      <c r="E49" s="148"/>
    </row>
    <row r="50" spans="2:7">
      <c r="B50" s="125" t="s">
        <v>4</v>
      </c>
      <c r="C50" s="16" t="s">
        <v>40</v>
      </c>
      <c r="D50" s="269"/>
      <c r="E50" s="84">
        <v>128.01</v>
      </c>
      <c r="G50" s="226"/>
    </row>
    <row r="51" spans="2:7">
      <c r="B51" s="125" t="s">
        <v>6</v>
      </c>
      <c r="C51" s="16" t="s">
        <v>220</v>
      </c>
      <c r="D51" s="272"/>
      <c r="E51" s="84">
        <v>128.01</v>
      </c>
      <c r="G51" s="226"/>
    </row>
    <row r="52" spans="2:7">
      <c r="B52" s="125" t="s">
        <v>8</v>
      </c>
      <c r="C52" s="16" t="s">
        <v>221</v>
      </c>
      <c r="D52" s="272"/>
      <c r="E52" s="84">
        <v>159.16999999999999</v>
      </c>
    </row>
    <row r="53" spans="2:7" ht="13.5" thickBot="1">
      <c r="B53" s="126" t="s">
        <v>9</v>
      </c>
      <c r="C53" s="18" t="s">
        <v>41</v>
      </c>
      <c r="D53" s="273"/>
      <c r="E53" s="176">
        <v>152.77000000000001</v>
      </c>
    </row>
    <row r="54" spans="2:7">
      <c r="B54" s="132"/>
      <c r="C54" s="133"/>
      <c r="D54" s="134"/>
      <c r="E54" s="134"/>
    </row>
    <row r="55" spans="2:7" ht="13.5">
      <c r="B55" s="338" t="s">
        <v>62</v>
      </c>
      <c r="C55" s="339"/>
      <c r="D55" s="339"/>
      <c r="E55" s="339"/>
    </row>
    <row r="56" spans="2:7" ht="14.25" thickBot="1">
      <c r="B56" s="336" t="s">
        <v>222</v>
      </c>
      <c r="C56" s="340"/>
      <c r="D56" s="340"/>
      <c r="E56" s="340"/>
    </row>
    <row r="57" spans="2:7" ht="23.25" thickBot="1">
      <c r="B57" s="331" t="s">
        <v>42</v>
      </c>
      <c r="C57" s="332"/>
      <c r="D57" s="19" t="s">
        <v>245</v>
      </c>
      <c r="E57" s="20" t="s">
        <v>223</v>
      </c>
    </row>
    <row r="58" spans="2:7">
      <c r="B58" s="21" t="s">
        <v>18</v>
      </c>
      <c r="C58" s="149" t="s">
        <v>43</v>
      </c>
      <c r="D58" s="150">
        <f>D64</f>
        <v>7083.99</v>
      </c>
      <c r="E58" s="33">
        <f>D58/E21</f>
        <v>1</v>
      </c>
    </row>
    <row r="59" spans="2:7" ht="25.5">
      <c r="B59" s="146" t="s">
        <v>4</v>
      </c>
      <c r="C59" s="23" t="s">
        <v>44</v>
      </c>
      <c r="D59" s="95">
        <v>0</v>
      </c>
      <c r="E59" s="96">
        <v>0</v>
      </c>
    </row>
    <row r="60" spans="2:7" ht="25.5">
      <c r="B60" s="125" t="s">
        <v>6</v>
      </c>
      <c r="C60" s="16" t="s">
        <v>45</v>
      </c>
      <c r="D60" s="93">
        <v>0</v>
      </c>
      <c r="E60" s="94">
        <v>0</v>
      </c>
    </row>
    <row r="61" spans="2:7">
      <c r="B61" s="125" t="s">
        <v>8</v>
      </c>
      <c r="C61" s="16" t="s">
        <v>46</v>
      </c>
      <c r="D61" s="93">
        <v>0</v>
      </c>
      <c r="E61" s="94">
        <v>0</v>
      </c>
    </row>
    <row r="62" spans="2:7">
      <c r="B62" s="125" t="s">
        <v>9</v>
      </c>
      <c r="C62" s="16" t="s">
        <v>47</v>
      </c>
      <c r="D62" s="93">
        <v>0</v>
      </c>
      <c r="E62" s="94">
        <v>0</v>
      </c>
    </row>
    <row r="63" spans="2:7">
      <c r="B63" s="125" t="s">
        <v>29</v>
      </c>
      <c r="C63" s="16" t="s">
        <v>48</v>
      </c>
      <c r="D63" s="93">
        <v>0</v>
      </c>
      <c r="E63" s="94">
        <v>0</v>
      </c>
    </row>
    <row r="64" spans="2:7">
      <c r="B64" s="146" t="s">
        <v>31</v>
      </c>
      <c r="C64" s="23" t="s">
        <v>49</v>
      </c>
      <c r="D64" s="95">
        <f>E21</f>
        <v>7083.99</v>
      </c>
      <c r="E64" s="96">
        <f>E58</f>
        <v>1</v>
      </c>
    </row>
    <row r="65" spans="2:5">
      <c r="B65" s="146" t="s">
        <v>33</v>
      </c>
      <c r="C65" s="23" t="s">
        <v>224</v>
      </c>
      <c r="D65" s="95">
        <v>0</v>
      </c>
      <c r="E65" s="96">
        <v>0</v>
      </c>
    </row>
    <row r="66" spans="2:5">
      <c r="B66" s="146" t="s">
        <v>50</v>
      </c>
      <c r="C66" s="23" t="s">
        <v>51</v>
      </c>
      <c r="D66" s="95">
        <v>0</v>
      </c>
      <c r="E66" s="96">
        <v>0</v>
      </c>
    </row>
    <row r="67" spans="2:5">
      <c r="B67" s="125" t="s">
        <v>52</v>
      </c>
      <c r="C67" s="16" t="s">
        <v>53</v>
      </c>
      <c r="D67" s="93">
        <v>0</v>
      </c>
      <c r="E67" s="94">
        <v>0</v>
      </c>
    </row>
    <row r="68" spans="2:5">
      <c r="B68" s="125" t="s">
        <v>54</v>
      </c>
      <c r="C68" s="16" t="s">
        <v>55</v>
      </c>
      <c r="D68" s="93">
        <v>0</v>
      </c>
      <c r="E68" s="94">
        <v>0</v>
      </c>
    </row>
    <row r="69" spans="2:5">
      <c r="B69" s="125" t="s">
        <v>56</v>
      </c>
      <c r="C69" s="16" t="s">
        <v>57</v>
      </c>
      <c r="D69" s="93">
        <v>0</v>
      </c>
      <c r="E69" s="94">
        <v>0</v>
      </c>
    </row>
    <row r="70" spans="2:5">
      <c r="B70" s="153" t="s">
        <v>58</v>
      </c>
      <c r="C70" s="136" t="s">
        <v>59</v>
      </c>
      <c r="D70" s="137">
        <v>0</v>
      </c>
      <c r="E70" s="138">
        <v>0</v>
      </c>
    </row>
    <row r="71" spans="2:5">
      <c r="B71" s="154" t="s">
        <v>23</v>
      </c>
      <c r="C71" s="144" t="s">
        <v>61</v>
      </c>
      <c r="D71" s="145">
        <v>0</v>
      </c>
      <c r="E71" s="70">
        <v>0</v>
      </c>
    </row>
    <row r="72" spans="2:5">
      <c r="B72" s="155" t="s">
        <v>60</v>
      </c>
      <c r="C72" s="140" t="s">
        <v>63</v>
      </c>
      <c r="D72" s="141">
        <f>E14</f>
        <v>0</v>
      </c>
      <c r="E72" s="142">
        <v>0</v>
      </c>
    </row>
    <row r="73" spans="2:5">
      <c r="B73" s="156" t="s">
        <v>62</v>
      </c>
      <c r="C73" s="25" t="s">
        <v>65</v>
      </c>
      <c r="D73" s="26">
        <v>0</v>
      </c>
      <c r="E73" s="27">
        <v>0</v>
      </c>
    </row>
    <row r="74" spans="2:5">
      <c r="B74" s="154" t="s">
        <v>64</v>
      </c>
      <c r="C74" s="144" t="s">
        <v>66</v>
      </c>
      <c r="D74" s="145">
        <f>D58</f>
        <v>7083.99</v>
      </c>
      <c r="E74" s="70">
        <f>E58+E72-E73</f>
        <v>1</v>
      </c>
    </row>
    <row r="75" spans="2:5">
      <c r="B75" s="125" t="s">
        <v>4</v>
      </c>
      <c r="C75" s="16" t="s">
        <v>67</v>
      </c>
      <c r="D75" s="93">
        <f>D74</f>
        <v>7083.99</v>
      </c>
      <c r="E75" s="94">
        <f>E74</f>
        <v>1</v>
      </c>
    </row>
    <row r="76" spans="2:5">
      <c r="B76" s="125" t="s">
        <v>6</v>
      </c>
      <c r="C76" s="16" t="s">
        <v>225</v>
      </c>
      <c r="D76" s="93">
        <v>0</v>
      </c>
      <c r="E76" s="94">
        <v>0</v>
      </c>
    </row>
    <row r="77" spans="2:5" ht="13.5" thickBot="1">
      <c r="B77" s="126" t="s">
        <v>8</v>
      </c>
      <c r="C77" s="18" t="s">
        <v>226</v>
      </c>
      <c r="D77" s="97">
        <v>0</v>
      </c>
      <c r="E77" s="98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6:E56"/>
    <mergeCell ref="B57:C57"/>
    <mergeCell ref="B21:C21"/>
    <mergeCell ref="B23:E23"/>
    <mergeCell ref="B24:E24"/>
    <mergeCell ref="B43:E43"/>
    <mergeCell ref="B44:E44"/>
    <mergeCell ref="B55:E55"/>
    <mergeCell ref="B9:E9"/>
    <mergeCell ref="B2:E2"/>
    <mergeCell ref="B3:E3"/>
    <mergeCell ref="B5:E5"/>
    <mergeCell ref="B6:E6"/>
    <mergeCell ref="B8:E8"/>
  </mergeCells>
  <pageMargins left="0.7" right="0.7" top="0.75" bottom="0.75" header="0.3" footer="0.3"/>
</worksheet>
</file>

<file path=xl/worksheets/sheet156.xml><?xml version="1.0" encoding="utf-8"?>
<worksheet xmlns="http://schemas.openxmlformats.org/spreadsheetml/2006/main" xmlns:r="http://schemas.openxmlformats.org/officeDocument/2006/relationships">
  <sheetPr codeName="Arkusz156"/>
  <dimension ref="A1:L81"/>
  <sheetViews>
    <sheetView zoomScale="80" zoomScaleNormal="80" workbookViewId="0">
      <selection activeCell="K2" sqref="K2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99" customWidth="1"/>
    <col min="6" max="6" width="7.42578125" customWidth="1"/>
    <col min="7" max="7" width="17.28515625" customWidth="1"/>
    <col min="8" max="8" width="19" customWidth="1"/>
    <col min="9" max="9" width="13.28515625" customWidth="1"/>
    <col min="10" max="10" width="13.5703125" customWidth="1"/>
  </cols>
  <sheetData>
    <row r="1" spans="2:12">
      <c r="B1" s="1"/>
      <c r="C1" s="1"/>
      <c r="D1" s="2"/>
      <c r="E1" s="2"/>
    </row>
    <row r="2" spans="2:12" ht="15.75">
      <c r="B2" s="333" t="s">
        <v>0</v>
      </c>
      <c r="C2" s="333"/>
      <c r="D2" s="333"/>
      <c r="E2" s="333"/>
      <c r="H2" s="327"/>
      <c r="I2" s="327"/>
      <c r="J2" s="328"/>
      <c r="L2" s="78"/>
    </row>
    <row r="3" spans="2:12" ht="15.75">
      <c r="B3" s="333" t="s">
        <v>263</v>
      </c>
      <c r="C3" s="333"/>
      <c r="D3" s="333"/>
      <c r="E3" s="333"/>
      <c r="H3" s="327"/>
      <c r="I3" s="327"/>
      <c r="J3" s="328"/>
    </row>
    <row r="4" spans="2:12" ht="15">
      <c r="B4" s="168"/>
      <c r="C4" s="168"/>
      <c r="D4" s="168"/>
      <c r="E4" s="168"/>
      <c r="H4" s="327"/>
      <c r="I4" s="327"/>
      <c r="J4" s="328"/>
    </row>
    <row r="5" spans="2:12" ht="21" customHeight="1">
      <c r="B5" s="334" t="s">
        <v>1</v>
      </c>
      <c r="C5" s="334"/>
      <c r="D5" s="334"/>
      <c r="E5" s="334"/>
    </row>
    <row r="6" spans="2:12" ht="14.25">
      <c r="B6" s="335" t="s">
        <v>159</v>
      </c>
      <c r="C6" s="335"/>
      <c r="D6" s="335"/>
      <c r="E6" s="335"/>
    </row>
    <row r="7" spans="2:12" ht="14.25">
      <c r="B7" s="166"/>
      <c r="C7" s="166"/>
      <c r="D7" s="166"/>
      <c r="E7" s="166"/>
    </row>
    <row r="8" spans="2:12" ht="13.5">
      <c r="B8" s="337" t="s">
        <v>18</v>
      </c>
      <c r="C8" s="339"/>
      <c r="D8" s="339"/>
      <c r="E8" s="339"/>
    </row>
    <row r="9" spans="2:12" ht="16.5" thickBot="1">
      <c r="B9" s="336" t="s">
        <v>209</v>
      </c>
      <c r="C9" s="336"/>
      <c r="D9" s="336"/>
      <c r="E9" s="336"/>
    </row>
    <row r="10" spans="2:12" ht="13.5" thickBot="1">
      <c r="B10" s="167"/>
      <c r="C10" s="87" t="s">
        <v>2</v>
      </c>
      <c r="D10" s="75" t="s">
        <v>246</v>
      </c>
      <c r="E10" s="30" t="s">
        <v>262</v>
      </c>
    </row>
    <row r="11" spans="2:12">
      <c r="B11" s="110" t="s">
        <v>3</v>
      </c>
      <c r="C11" s="151" t="s">
        <v>215</v>
      </c>
      <c r="D11" s="74">
        <v>28221.35</v>
      </c>
      <c r="E11" s="9">
        <f>E12</f>
        <v>50067.01</v>
      </c>
    </row>
    <row r="12" spans="2:12">
      <c r="B12" s="129" t="s">
        <v>4</v>
      </c>
      <c r="C12" s="6" t="s">
        <v>5</v>
      </c>
      <c r="D12" s="89">
        <v>28221.35</v>
      </c>
      <c r="E12" s="100">
        <v>50067.01</v>
      </c>
    </row>
    <row r="13" spans="2:12">
      <c r="B13" s="129" t="s">
        <v>6</v>
      </c>
      <c r="C13" s="72" t="s">
        <v>7</v>
      </c>
      <c r="D13" s="89"/>
      <c r="E13" s="100"/>
    </row>
    <row r="14" spans="2:12">
      <c r="B14" s="129" t="s">
        <v>8</v>
      </c>
      <c r="C14" s="72" t="s">
        <v>10</v>
      </c>
      <c r="D14" s="89"/>
      <c r="E14" s="100"/>
      <c r="G14" s="71"/>
    </row>
    <row r="15" spans="2:12">
      <c r="B15" s="129" t="s">
        <v>212</v>
      </c>
      <c r="C15" s="72" t="s">
        <v>11</v>
      </c>
      <c r="D15" s="89"/>
      <c r="E15" s="100"/>
    </row>
    <row r="16" spans="2:12">
      <c r="B16" s="130" t="s">
        <v>213</v>
      </c>
      <c r="C16" s="111" t="s">
        <v>12</v>
      </c>
      <c r="D16" s="90"/>
      <c r="E16" s="101"/>
    </row>
    <row r="17" spans="2:10">
      <c r="B17" s="10" t="s">
        <v>13</v>
      </c>
      <c r="C17" s="12" t="s">
        <v>65</v>
      </c>
      <c r="D17" s="152"/>
      <c r="E17" s="113"/>
    </row>
    <row r="18" spans="2:10">
      <c r="B18" s="129" t="s">
        <v>4</v>
      </c>
      <c r="C18" s="6" t="s">
        <v>11</v>
      </c>
      <c r="D18" s="89"/>
      <c r="E18" s="101"/>
    </row>
    <row r="19" spans="2:10" ht="13.5" customHeight="1">
      <c r="B19" s="129" t="s">
        <v>6</v>
      </c>
      <c r="C19" s="72" t="s">
        <v>214</v>
      </c>
      <c r="D19" s="89"/>
      <c r="E19" s="100"/>
    </row>
    <row r="20" spans="2:10" ht="13.5" thickBot="1">
      <c r="B20" s="131" t="s">
        <v>8</v>
      </c>
      <c r="C20" s="73" t="s">
        <v>14</v>
      </c>
      <c r="D20" s="91"/>
      <c r="E20" s="102"/>
    </row>
    <row r="21" spans="2:10" ht="13.5" thickBot="1">
      <c r="B21" s="343" t="s">
        <v>216</v>
      </c>
      <c r="C21" s="344"/>
      <c r="D21" s="92">
        <f>D11</f>
        <v>28221.35</v>
      </c>
      <c r="E21" s="173">
        <f>E11</f>
        <v>50067.01</v>
      </c>
      <c r="F21" s="88"/>
      <c r="G21" s="88"/>
      <c r="H21" s="197"/>
      <c r="J21" s="71"/>
    </row>
    <row r="22" spans="2:10">
      <c r="B22" s="3"/>
      <c r="C22" s="7"/>
      <c r="D22" s="8"/>
      <c r="E22" s="8"/>
      <c r="G22" s="78"/>
    </row>
    <row r="23" spans="2:10" ht="13.5">
      <c r="B23" s="337" t="s">
        <v>210</v>
      </c>
      <c r="C23" s="345"/>
      <c r="D23" s="345"/>
      <c r="E23" s="345"/>
      <c r="G23" s="78"/>
    </row>
    <row r="24" spans="2:10" ht="15.75" customHeight="1" thickBot="1">
      <c r="B24" s="336" t="s">
        <v>211</v>
      </c>
      <c r="C24" s="346"/>
      <c r="D24" s="346"/>
      <c r="E24" s="346"/>
    </row>
    <row r="25" spans="2:10" ht="13.5" thickBot="1">
      <c r="B25" s="167"/>
      <c r="C25" s="5" t="s">
        <v>2</v>
      </c>
      <c r="D25" s="75" t="s">
        <v>264</v>
      </c>
      <c r="E25" s="30" t="s">
        <v>262</v>
      </c>
    </row>
    <row r="26" spans="2:10">
      <c r="B26" s="116" t="s">
        <v>15</v>
      </c>
      <c r="C26" s="117" t="s">
        <v>16</v>
      </c>
      <c r="D26" s="263">
        <v>14959.2</v>
      </c>
      <c r="E26" s="118">
        <f>D21</f>
        <v>28221.35</v>
      </c>
      <c r="G26" s="83"/>
    </row>
    <row r="27" spans="2:10">
      <c r="B27" s="10" t="s">
        <v>17</v>
      </c>
      <c r="C27" s="11" t="s">
        <v>217</v>
      </c>
      <c r="D27" s="264"/>
      <c r="E27" s="172">
        <f>E28-E32</f>
        <v>15488.539999999999</v>
      </c>
      <c r="F27" s="78"/>
      <c r="G27" s="83"/>
      <c r="H27" s="78"/>
      <c r="I27" s="78"/>
      <c r="J27" s="83"/>
    </row>
    <row r="28" spans="2:10">
      <c r="B28" s="10" t="s">
        <v>18</v>
      </c>
      <c r="C28" s="11" t="s">
        <v>19</v>
      </c>
      <c r="D28" s="264"/>
      <c r="E28" s="80">
        <f>SUM(E29:E31)</f>
        <v>27865.26</v>
      </c>
      <c r="F28" s="78"/>
      <c r="G28" s="78"/>
      <c r="H28" s="78"/>
      <c r="I28" s="78"/>
      <c r="J28" s="83"/>
    </row>
    <row r="29" spans="2:10">
      <c r="B29" s="127" t="s">
        <v>4</v>
      </c>
      <c r="C29" s="6" t="s">
        <v>20</v>
      </c>
      <c r="D29" s="265"/>
      <c r="E29" s="103"/>
      <c r="F29" s="78"/>
      <c r="G29" s="78"/>
      <c r="H29" s="78"/>
      <c r="I29" s="78"/>
      <c r="J29" s="83"/>
    </row>
    <row r="30" spans="2:10">
      <c r="B30" s="127" t="s">
        <v>6</v>
      </c>
      <c r="C30" s="6" t="s">
        <v>21</v>
      </c>
      <c r="D30" s="265"/>
      <c r="E30" s="103"/>
      <c r="F30" s="78"/>
      <c r="G30" s="78"/>
      <c r="H30" s="78"/>
      <c r="I30" s="78"/>
      <c r="J30" s="83"/>
    </row>
    <row r="31" spans="2:10">
      <c r="B31" s="127" t="s">
        <v>8</v>
      </c>
      <c r="C31" s="6" t="s">
        <v>22</v>
      </c>
      <c r="D31" s="265"/>
      <c r="E31" s="103">
        <v>27865.26</v>
      </c>
      <c r="F31" s="78"/>
      <c r="G31" s="78"/>
      <c r="H31" s="78"/>
      <c r="I31" s="78"/>
      <c r="J31" s="83"/>
    </row>
    <row r="32" spans="2:10">
      <c r="B32" s="112" t="s">
        <v>23</v>
      </c>
      <c r="C32" s="12" t="s">
        <v>24</v>
      </c>
      <c r="D32" s="264"/>
      <c r="E32" s="80">
        <f>SUM(E33:E39)</f>
        <v>12376.72</v>
      </c>
      <c r="F32" s="78"/>
      <c r="G32" s="83"/>
      <c r="H32" s="78"/>
      <c r="I32" s="78"/>
      <c r="J32" s="83"/>
    </row>
    <row r="33" spans="2:10">
      <c r="B33" s="127" t="s">
        <v>4</v>
      </c>
      <c r="C33" s="6" t="s">
        <v>25</v>
      </c>
      <c r="D33" s="265"/>
      <c r="E33" s="103"/>
      <c r="F33" s="78"/>
      <c r="G33" s="78"/>
      <c r="H33" s="78"/>
      <c r="I33" s="78"/>
      <c r="J33" s="83"/>
    </row>
    <row r="34" spans="2:10">
      <c r="B34" s="127" t="s">
        <v>6</v>
      </c>
      <c r="C34" s="6" t="s">
        <v>26</v>
      </c>
      <c r="D34" s="265"/>
      <c r="E34" s="103"/>
      <c r="F34" s="78"/>
      <c r="G34" s="78"/>
      <c r="H34" s="78"/>
      <c r="I34" s="78"/>
      <c r="J34" s="83"/>
    </row>
    <row r="35" spans="2:10">
      <c r="B35" s="127" t="s">
        <v>8</v>
      </c>
      <c r="C35" s="6" t="s">
        <v>27</v>
      </c>
      <c r="D35" s="265">
        <v>-0.01</v>
      </c>
      <c r="E35" s="103">
        <v>111.85</v>
      </c>
      <c r="F35" s="78"/>
      <c r="G35" s="78"/>
      <c r="H35" s="78"/>
      <c r="I35" s="78"/>
      <c r="J35" s="83"/>
    </row>
    <row r="36" spans="2:10">
      <c r="B36" s="127" t="s">
        <v>9</v>
      </c>
      <c r="C36" s="6" t="s">
        <v>28</v>
      </c>
      <c r="D36" s="265"/>
      <c r="E36" s="103"/>
      <c r="F36" s="78"/>
      <c r="G36" s="78"/>
      <c r="H36" s="78"/>
      <c r="I36" s="78"/>
      <c r="J36" s="83"/>
    </row>
    <row r="37" spans="2:10" ht="25.5">
      <c r="B37" s="127" t="s">
        <v>29</v>
      </c>
      <c r="C37" s="6" t="s">
        <v>30</v>
      </c>
      <c r="D37" s="265">
        <v>0.01</v>
      </c>
      <c r="E37" s="103">
        <v>432.88</v>
      </c>
      <c r="F37" s="78"/>
      <c r="G37" s="78"/>
      <c r="H37" s="78"/>
      <c r="I37" s="78"/>
      <c r="J37" s="83"/>
    </row>
    <row r="38" spans="2:10">
      <c r="B38" s="127" t="s">
        <v>31</v>
      </c>
      <c r="C38" s="6" t="s">
        <v>32</v>
      </c>
      <c r="D38" s="265"/>
      <c r="E38" s="103"/>
      <c r="F38" s="78"/>
      <c r="G38" s="78"/>
      <c r="H38" s="78"/>
      <c r="I38" s="78"/>
      <c r="J38" s="83"/>
    </row>
    <row r="39" spans="2:10">
      <c r="B39" s="128" t="s">
        <v>33</v>
      </c>
      <c r="C39" s="13" t="s">
        <v>34</v>
      </c>
      <c r="D39" s="266"/>
      <c r="E39" s="174">
        <v>11831.99</v>
      </c>
      <c r="F39" s="78"/>
      <c r="G39" s="78"/>
      <c r="H39" s="78"/>
      <c r="I39" s="78"/>
      <c r="J39" s="83"/>
    </row>
    <row r="40" spans="2:10" ht="13.5" thickBot="1">
      <c r="B40" s="119" t="s">
        <v>35</v>
      </c>
      <c r="C40" s="120" t="s">
        <v>36</v>
      </c>
      <c r="D40" s="267">
        <v>798.02</v>
      </c>
      <c r="E40" s="121">
        <v>6357.12</v>
      </c>
      <c r="G40" s="83"/>
    </row>
    <row r="41" spans="2:10" ht="13.5" thickBot="1">
      <c r="B41" s="122" t="s">
        <v>37</v>
      </c>
      <c r="C41" s="123" t="s">
        <v>38</v>
      </c>
      <c r="D41" s="268">
        <v>15757.220000000001</v>
      </c>
      <c r="E41" s="173">
        <f>E26+E27+E40</f>
        <v>50067.01</v>
      </c>
      <c r="F41" s="88"/>
      <c r="G41" s="83"/>
    </row>
    <row r="42" spans="2:10">
      <c r="B42" s="114"/>
      <c r="C42" s="114"/>
      <c r="D42" s="115"/>
      <c r="E42" s="115"/>
      <c r="F42" s="88"/>
      <c r="G42" s="71"/>
    </row>
    <row r="43" spans="2:10" ht="13.5">
      <c r="B43" s="338" t="s">
        <v>60</v>
      </c>
      <c r="C43" s="339"/>
      <c r="D43" s="339"/>
      <c r="E43" s="339"/>
      <c r="G43" s="78"/>
    </row>
    <row r="44" spans="2:10" ht="18" customHeight="1" thickBot="1">
      <c r="B44" s="336" t="s">
        <v>244</v>
      </c>
      <c r="C44" s="340"/>
      <c r="D44" s="340"/>
      <c r="E44" s="340"/>
      <c r="G44" s="78"/>
    </row>
    <row r="45" spans="2:10" ht="13.5" thickBot="1">
      <c r="B45" s="167"/>
      <c r="C45" s="31" t="s">
        <v>39</v>
      </c>
      <c r="D45" s="75" t="s">
        <v>264</v>
      </c>
      <c r="E45" s="30" t="s">
        <v>262</v>
      </c>
      <c r="G45" s="78"/>
    </row>
    <row r="46" spans="2:10">
      <c r="B46" s="14" t="s">
        <v>18</v>
      </c>
      <c r="C46" s="32" t="s">
        <v>218</v>
      </c>
      <c r="D46" s="124"/>
      <c r="E46" s="29"/>
      <c r="G46" s="78"/>
    </row>
    <row r="47" spans="2:10">
      <c r="B47" s="125" t="s">
        <v>4</v>
      </c>
      <c r="C47" s="16" t="s">
        <v>40</v>
      </c>
      <c r="D47" s="269">
        <v>1450.941</v>
      </c>
      <c r="E47" s="82">
        <v>2290.694</v>
      </c>
      <c r="G47" s="78"/>
    </row>
    <row r="48" spans="2:10">
      <c r="B48" s="146" t="s">
        <v>6</v>
      </c>
      <c r="C48" s="23" t="s">
        <v>41</v>
      </c>
      <c r="D48" s="270">
        <v>1450.941</v>
      </c>
      <c r="E48" s="175">
        <v>3530.819</v>
      </c>
      <c r="G48" s="78"/>
    </row>
    <row r="49" spans="2:7">
      <c r="B49" s="143" t="s">
        <v>23</v>
      </c>
      <c r="C49" s="147" t="s">
        <v>219</v>
      </c>
      <c r="D49" s="271"/>
      <c r="E49" s="148"/>
    </row>
    <row r="50" spans="2:7">
      <c r="B50" s="125" t="s">
        <v>4</v>
      </c>
      <c r="C50" s="16" t="s">
        <v>40</v>
      </c>
      <c r="D50" s="269">
        <v>10.31</v>
      </c>
      <c r="E50" s="84">
        <v>12.32</v>
      </c>
      <c r="G50" s="226"/>
    </row>
    <row r="51" spans="2:7">
      <c r="B51" s="125" t="s">
        <v>6</v>
      </c>
      <c r="C51" s="16" t="s">
        <v>220</v>
      </c>
      <c r="D51" s="272">
        <v>9.17</v>
      </c>
      <c r="E51" s="84">
        <v>12.32</v>
      </c>
      <c r="G51" s="226"/>
    </row>
    <row r="52" spans="2:7">
      <c r="B52" s="125" t="s">
        <v>8</v>
      </c>
      <c r="C52" s="16" t="s">
        <v>221</v>
      </c>
      <c r="D52" s="272">
        <v>11.11</v>
      </c>
      <c r="E52" s="84">
        <v>14.35</v>
      </c>
    </row>
    <row r="53" spans="2:7" ht="13.5" customHeight="1" thickBot="1">
      <c r="B53" s="126" t="s">
        <v>9</v>
      </c>
      <c r="C53" s="18" t="s">
        <v>41</v>
      </c>
      <c r="D53" s="273">
        <v>10.86</v>
      </c>
      <c r="E53" s="176">
        <v>14.18</v>
      </c>
    </row>
    <row r="54" spans="2:7">
      <c r="B54" s="132"/>
      <c r="C54" s="133"/>
      <c r="D54" s="134"/>
      <c r="E54" s="134"/>
    </row>
    <row r="55" spans="2:7" ht="13.5">
      <c r="B55" s="338" t="s">
        <v>62</v>
      </c>
      <c r="C55" s="339"/>
      <c r="D55" s="339"/>
      <c r="E55" s="339"/>
    </row>
    <row r="56" spans="2:7" ht="18" customHeight="1" thickBot="1">
      <c r="B56" s="336" t="s">
        <v>222</v>
      </c>
      <c r="C56" s="340"/>
      <c r="D56" s="340"/>
      <c r="E56" s="340"/>
    </row>
    <row r="57" spans="2:7" ht="23.25" thickBot="1">
      <c r="B57" s="331" t="s">
        <v>42</v>
      </c>
      <c r="C57" s="332"/>
      <c r="D57" s="19" t="s">
        <v>245</v>
      </c>
      <c r="E57" s="20" t="s">
        <v>223</v>
      </c>
    </row>
    <row r="58" spans="2:7">
      <c r="B58" s="21" t="s">
        <v>18</v>
      </c>
      <c r="C58" s="149" t="s">
        <v>43</v>
      </c>
      <c r="D58" s="150">
        <f>D64</f>
        <v>50067.01</v>
      </c>
      <c r="E58" s="33">
        <f>D58/E21</f>
        <v>1</v>
      </c>
    </row>
    <row r="59" spans="2:7" ht="25.5">
      <c r="B59" s="146" t="s">
        <v>4</v>
      </c>
      <c r="C59" s="23" t="s">
        <v>44</v>
      </c>
      <c r="D59" s="95">
        <v>0</v>
      </c>
      <c r="E59" s="96">
        <v>0</v>
      </c>
    </row>
    <row r="60" spans="2:7" ht="25.5">
      <c r="B60" s="125" t="s">
        <v>6</v>
      </c>
      <c r="C60" s="16" t="s">
        <v>45</v>
      </c>
      <c r="D60" s="93">
        <v>0</v>
      </c>
      <c r="E60" s="94">
        <v>0</v>
      </c>
    </row>
    <row r="61" spans="2:7">
      <c r="B61" s="125" t="s">
        <v>8</v>
      </c>
      <c r="C61" s="16" t="s">
        <v>46</v>
      </c>
      <c r="D61" s="93">
        <v>0</v>
      </c>
      <c r="E61" s="94">
        <v>0</v>
      </c>
    </row>
    <row r="62" spans="2:7">
      <c r="B62" s="125" t="s">
        <v>9</v>
      </c>
      <c r="C62" s="16" t="s">
        <v>47</v>
      </c>
      <c r="D62" s="93">
        <v>0</v>
      </c>
      <c r="E62" s="94">
        <v>0</v>
      </c>
    </row>
    <row r="63" spans="2:7">
      <c r="B63" s="125" t="s">
        <v>29</v>
      </c>
      <c r="C63" s="16" t="s">
        <v>48</v>
      </c>
      <c r="D63" s="93">
        <v>0</v>
      </c>
      <c r="E63" s="94">
        <v>0</v>
      </c>
    </row>
    <row r="64" spans="2:7">
      <c r="B64" s="146" t="s">
        <v>31</v>
      </c>
      <c r="C64" s="23" t="s">
        <v>49</v>
      </c>
      <c r="D64" s="95">
        <f>E21</f>
        <v>50067.01</v>
      </c>
      <c r="E64" s="96">
        <f>E58</f>
        <v>1</v>
      </c>
    </row>
    <row r="65" spans="2:5">
      <c r="B65" s="146" t="s">
        <v>33</v>
      </c>
      <c r="C65" s="23" t="s">
        <v>224</v>
      </c>
      <c r="D65" s="95">
        <v>0</v>
      </c>
      <c r="E65" s="96">
        <v>0</v>
      </c>
    </row>
    <row r="66" spans="2:5">
      <c r="B66" s="146" t="s">
        <v>50</v>
      </c>
      <c r="C66" s="23" t="s">
        <v>51</v>
      </c>
      <c r="D66" s="95">
        <v>0</v>
      </c>
      <c r="E66" s="96">
        <v>0</v>
      </c>
    </row>
    <row r="67" spans="2:5">
      <c r="B67" s="125" t="s">
        <v>52</v>
      </c>
      <c r="C67" s="16" t="s">
        <v>53</v>
      </c>
      <c r="D67" s="93">
        <v>0</v>
      </c>
      <c r="E67" s="94">
        <v>0</v>
      </c>
    </row>
    <row r="68" spans="2:5">
      <c r="B68" s="125" t="s">
        <v>54</v>
      </c>
      <c r="C68" s="16" t="s">
        <v>55</v>
      </c>
      <c r="D68" s="93">
        <v>0</v>
      </c>
      <c r="E68" s="94">
        <v>0</v>
      </c>
    </row>
    <row r="69" spans="2:5">
      <c r="B69" s="125" t="s">
        <v>56</v>
      </c>
      <c r="C69" s="16" t="s">
        <v>57</v>
      </c>
      <c r="D69" s="93">
        <v>0</v>
      </c>
      <c r="E69" s="94">
        <v>0</v>
      </c>
    </row>
    <row r="70" spans="2:5">
      <c r="B70" s="153" t="s">
        <v>58</v>
      </c>
      <c r="C70" s="136" t="s">
        <v>59</v>
      </c>
      <c r="D70" s="137">
        <v>0</v>
      </c>
      <c r="E70" s="138">
        <v>0</v>
      </c>
    </row>
    <row r="71" spans="2:5">
      <c r="B71" s="154" t="s">
        <v>23</v>
      </c>
      <c r="C71" s="144" t="s">
        <v>61</v>
      </c>
      <c r="D71" s="145">
        <v>0</v>
      </c>
      <c r="E71" s="70">
        <v>0</v>
      </c>
    </row>
    <row r="72" spans="2:5">
      <c r="B72" s="155" t="s">
        <v>60</v>
      </c>
      <c r="C72" s="140" t="s">
        <v>63</v>
      </c>
      <c r="D72" s="141">
        <f>E14</f>
        <v>0</v>
      </c>
      <c r="E72" s="142">
        <v>0</v>
      </c>
    </row>
    <row r="73" spans="2:5">
      <c r="B73" s="156" t="s">
        <v>62</v>
      </c>
      <c r="C73" s="25" t="s">
        <v>65</v>
      </c>
      <c r="D73" s="26">
        <v>0</v>
      </c>
      <c r="E73" s="27">
        <v>0</v>
      </c>
    </row>
    <row r="74" spans="2:5">
      <c r="B74" s="154" t="s">
        <v>64</v>
      </c>
      <c r="C74" s="144" t="s">
        <v>66</v>
      </c>
      <c r="D74" s="145">
        <f>D58</f>
        <v>50067.01</v>
      </c>
      <c r="E74" s="70">
        <f>E58+E72-E73</f>
        <v>1</v>
      </c>
    </row>
    <row r="75" spans="2:5">
      <c r="B75" s="125" t="s">
        <v>4</v>
      </c>
      <c r="C75" s="16" t="s">
        <v>67</v>
      </c>
      <c r="D75" s="93">
        <v>0</v>
      </c>
      <c r="E75" s="94">
        <v>0</v>
      </c>
    </row>
    <row r="76" spans="2:5">
      <c r="B76" s="125" t="s">
        <v>6</v>
      </c>
      <c r="C76" s="16" t="s">
        <v>225</v>
      </c>
      <c r="D76" s="93">
        <f>D74</f>
        <v>50067.01</v>
      </c>
      <c r="E76" s="94">
        <f>E74</f>
        <v>1</v>
      </c>
    </row>
    <row r="77" spans="2:5" ht="13.5" thickBot="1">
      <c r="B77" s="126" t="s">
        <v>8</v>
      </c>
      <c r="C77" s="18" t="s">
        <v>226</v>
      </c>
      <c r="D77" s="97">
        <v>0</v>
      </c>
      <c r="E77" s="98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ageMargins left="0.7" right="0.7" top="0.75" bottom="0.75" header="0.3" footer="0.3"/>
  <pageSetup paperSize="9" orientation="portrait" r:id="rId1"/>
</worksheet>
</file>

<file path=xl/worksheets/sheet157.xml><?xml version="1.0" encoding="utf-8"?>
<worksheet xmlns="http://schemas.openxmlformats.org/spreadsheetml/2006/main" xmlns:r="http://schemas.openxmlformats.org/officeDocument/2006/relationships">
  <sheetPr codeName="Arkusz157"/>
  <dimension ref="A1:L81"/>
  <sheetViews>
    <sheetView zoomScale="80" zoomScaleNormal="80" workbookViewId="0">
      <selection activeCell="K2" sqref="K2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99" customWidth="1"/>
    <col min="6" max="6" width="7.42578125" customWidth="1"/>
    <col min="7" max="7" width="17.28515625" customWidth="1"/>
    <col min="8" max="8" width="19" customWidth="1"/>
    <col min="9" max="9" width="13.28515625" customWidth="1"/>
    <col min="10" max="10" width="13.5703125" customWidth="1"/>
  </cols>
  <sheetData>
    <row r="1" spans="2:12">
      <c r="B1" s="1"/>
      <c r="C1" s="1"/>
      <c r="D1" s="2"/>
      <c r="E1" s="2"/>
    </row>
    <row r="2" spans="2:12" ht="15.75">
      <c r="B2" s="333" t="s">
        <v>0</v>
      </c>
      <c r="C2" s="333"/>
      <c r="D2" s="333"/>
      <c r="E2" s="333"/>
      <c r="H2" s="188"/>
      <c r="I2" s="188"/>
      <c r="J2" s="190"/>
      <c r="L2" s="78"/>
    </row>
    <row r="3" spans="2:12" ht="15.75">
      <c r="B3" s="333" t="s">
        <v>263</v>
      </c>
      <c r="C3" s="333"/>
      <c r="D3" s="333"/>
      <c r="E3" s="333"/>
      <c r="H3" s="188"/>
      <c r="I3" s="188"/>
      <c r="J3" s="190"/>
    </row>
    <row r="4" spans="2:12" ht="15">
      <c r="B4" s="168"/>
      <c r="C4" s="168"/>
      <c r="D4" s="168"/>
      <c r="E4" s="168"/>
      <c r="H4" s="187"/>
      <c r="I4" s="187"/>
      <c r="J4" s="190"/>
    </row>
    <row r="5" spans="2:12" ht="21" customHeight="1">
      <c r="B5" s="334" t="s">
        <v>1</v>
      </c>
      <c r="C5" s="334"/>
      <c r="D5" s="334"/>
      <c r="E5" s="334"/>
    </row>
    <row r="6" spans="2:12" ht="14.25">
      <c r="B6" s="335" t="s">
        <v>157</v>
      </c>
      <c r="C6" s="335"/>
      <c r="D6" s="335"/>
      <c r="E6" s="335"/>
    </row>
    <row r="7" spans="2:12" ht="14.25">
      <c r="B7" s="166"/>
      <c r="C7" s="166"/>
      <c r="D7" s="166"/>
      <c r="E7" s="166"/>
    </row>
    <row r="8" spans="2:12" ht="13.5">
      <c r="B8" s="337" t="s">
        <v>18</v>
      </c>
      <c r="C8" s="339"/>
      <c r="D8" s="339"/>
      <c r="E8" s="339"/>
    </row>
    <row r="9" spans="2:12" ht="16.5" thickBot="1">
      <c r="B9" s="336" t="s">
        <v>209</v>
      </c>
      <c r="C9" s="336"/>
      <c r="D9" s="336"/>
      <c r="E9" s="336"/>
    </row>
    <row r="10" spans="2:12" ht="13.5" thickBot="1">
      <c r="B10" s="167"/>
      <c r="C10" s="87" t="s">
        <v>2</v>
      </c>
      <c r="D10" s="75" t="s">
        <v>246</v>
      </c>
      <c r="E10" s="30" t="s">
        <v>262</v>
      </c>
    </row>
    <row r="11" spans="2:12">
      <c r="B11" s="110" t="s">
        <v>3</v>
      </c>
      <c r="C11" s="151" t="s">
        <v>215</v>
      </c>
      <c r="D11" s="74">
        <v>7933746.6600000001</v>
      </c>
      <c r="E11" s="9">
        <f>E12</f>
        <v>7796856.8799999999</v>
      </c>
    </row>
    <row r="12" spans="2:12">
      <c r="B12" s="129" t="s">
        <v>4</v>
      </c>
      <c r="C12" s="6" t="s">
        <v>5</v>
      </c>
      <c r="D12" s="89">
        <v>7933746.6600000001</v>
      </c>
      <c r="E12" s="100">
        <v>7796856.8799999999</v>
      </c>
    </row>
    <row r="13" spans="2:12">
      <c r="B13" s="129" t="s">
        <v>6</v>
      </c>
      <c r="C13" s="72" t="s">
        <v>7</v>
      </c>
      <c r="D13" s="89"/>
      <c r="E13" s="100"/>
    </row>
    <row r="14" spans="2:12">
      <c r="B14" s="129" t="s">
        <v>8</v>
      </c>
      <c r="C14" s="72" t="s">
        <v>10</v>
      </c>
      <c r="D14" s="89"/>
      <c r="E14" s="100"/>
      <c r="G14" s="71"/>
    </row>
    <row r="15" spans="2:12">
      <c r="B15" s="129" t="s">
        <v>212</v>
      </c>
      <c r="C15" s="72" t="s">
        <v>11</v>
      </c>
      <c r="D15" s="89"/>
      <c r="E15" s="100"/>
    </row>
    <row r="16" spans="2:12">
      <c r="B16" s="130" t="s">
        <v>213</v>
      </c>
      <c r="C16" s="111" t="s">
        <v>12</v>
      </c>
      <c r="D16" s="90"/>
      <c r="E16" s="101"/>
    </row>
    <row r="17" spans="2:10">
      <c r="B17" s="10" t="s">
        <v>13</v>
      </c>
      <c r="C17" s="12" t="s">
        <v>65</v>
      </c>
      <c r="D17" s="152"/>
      <c r="E17" s="113"/>
    </row>
    <row r="18" spans="2:10">
      <c r="B18" s="129" t="s">
        <v>4</v>
      </c>
      <c r="C18" s="6" t="s">
        <v>11</v>
      </c>
      <c r="D18" s="89"/>
      <c r="E18" s="101"/>
    </row>
    <row r="19" spans="2:10" ht="13.5" customHeight="1">
      <c r="B19" s="129" t="s">
        <v>6</v>
      </c>
      <c r="C19" s="72" t="s">
        <v>214</v>
      </c>
      <c r="D19" s="89"/>
      <c r="E19" s="100"/>
    </row>
    <row r="20" spans="2:10" ht="13.5" thickBot="1">
      <c r="B20" s="131" t="s">
        <v>8</v>
      </c>
      <c r="C20" s="73" t="s">
        <v>14</v>
      </c>
      <c r="D20" s="91"/>
      <c r="E20" s="102"/>
    </row>
    <row r="21" spans="2:10" ht="13.5" thickBot="1">
      <c r="B21" s="343" t="s">
        <v>216</v>
      </c>
      <c r="C21" s="344"/>
      <c r="D21" s="92">
        <f>D11</f>
        <v>7933746.6600000001</v>
      </c>
      <c r="E21" s="173">
        <f>E11</f>
        <v>7796856.8799999999</v>
      </c>
      <c r="F21" s="88"/>
      <c r="G21" s="88"/>
      <c r="H21" s="197"/>
      <c r="J21" s="71"/>
    </row>
    <row r="22" spans="2:10">
      <c r="B22" s="3"/>
      <c r="C22" s="7"/>
      <c r="D22" s="8"/>
      <c r="E22" s="8"/>
      <c r="G22" s="78"/>
    </row>
    <row r="23" spans="2:10" ht="13.5">
      <c r="B23" s="337" t="s">
        <v>210</v>
      </c>
      <c r="C23" s="345"/>
      <c r="D23" s="345"/>
      <c r="E23" s="345"/>
      <c r="G23" s="78"/>
    </row>
    <row r="24" spans="2:10" ht="15.75" customHeight="1" thickBot="1">
      <c r="B24" s="336" t="s">
        <v>211</v>
      </c>
      <c r="C24" s="346"/>
      <c r="D24" s="346"/>
      <c r="E24" s="346"/>
    </row>
    <row r="25" spans="2:10" ht="13.5" thickBot="1">
      <c r="B25" s="167"/>
      <c r="C25" s="5" t="s">
        <v>2</v>
      </c>
      <c r="D25" s="75" t="s">
        <v>264</v>
      </c>
      <c r="E25" s="30" t="s">
        <v>262</v>
      </c>
    </row>
    <row r="26" spans="2:10">
      <c r="B26" s="116" t="s">
        <v>15</v>
      </c>
      <c r="C26" s="117" t="s">
        <v>16</v>
      </c>
      <c r="D26" s="263">
        <v>7290340.7199999997</v>
      </c>
      <c r="E26" s="118">
        <f>D21</f>
        <v>7933746.6600000001</v>
      </c>
      <c r="G26" s="83"/>
    </row>
    <row r="27" spans="2:10">
      <c r="B27" s="10" t="s">
        <v>17</v>
      </c>
      <c r="C27" s="11" t="s">
        <v>217</v>
      </c>
      <c r="D27" s="264">
        <v>872033.02</v>
      </c>
      <c r="E27" s="172">
        <f>E28-E32</f>
        <v>-325014.56999999995</v>
      </c>
      <c r="F27" s="78"/>
      <c r="G27" s="83"/>
      <c r="H27" s="78"/>
      <c r="I27" s="78"/>
      <c r="J27" s="83"/>
    </row>
    <row r="28" spans="2:10">
      <c r="B28" s="10" t="s">
        <v>18</v>
      </c>
      <c r="C28" s="11" t="s">
        <v>19</v>
      </c>
      <c r="D28" s="264">
        <v>1546686.36</v>
      </c>
      <c r="E28" s="80">
        <f>SUM(E29:E31)</f>
        <v>3945.82</v>
      </c>
      <c r="F28" s="78"/>
      <c r="G28" s="78"/>
      <c r="H28" s="78"/>
      <c r="I28" s="78"/>
      <c r="J28" s="83"/>
    </row>
    <row r="29" spans="2:10">
      <c r="B29" s="235" t="s">
        <v>4</v>
      </c>
      <c r="C29" s="228" t="s">
        <v>20</v>
      </c>
      <c r="D29" s="265"/>
      <c r="E29" s="103"/>
      <c r="F29" s="78"/>
      <c r="G29" s="78"/>
      <c r="H29" s="78"/>
      <c r="I29" s="78"/>
      <c r="J29" s="83"/>
    </row>
    <row r="30" spans="2:10">
      <c r="B30" s="235" t="s">
        <v>6</v>
      </c>
      <c r="C30" s="228" t="s">
        <v>21</v>
      </c>
      <c r="D30" s="265"/>
      <c r="E30" s="103"/>
      <c r="F30" s="78"/>
      <c r="G30" s="78"/>
      <c r="H30" s="78"/>
      <c r="I30" s="78"/>
      <c r="J30" s="83"/>
    </row>
    <row r="31" spans="2:10">
      <c r="B31" s="235" t="s">
        <v>8</v>
      </c>
      <c r="C31" s="228" t="s">
        <v>22</v>
      </c>
      <c r="D31" s="265">
        <v>1546686.36</v>
      </c>
      <c r="E31" s="103">
        <v>3945.82</v>
      </c>
      <c r="F31" s="78"/>
      <c r="G31" s="78"/>
      <c r="H31" s="78"/>
      <c r="I31" s="78"/>
      <c r="J31" s="83"/>
    </row>
    <row r="32" spans="2:10">
      <c r="B32" s="112" t="s">
        <v>23</v>
      </c>
      <c r="C32" s="12" t="s">
        <v>24</v>
      </c>
      <c r="D32" s="264">
        <v>674653.34000000008</v>
      </c>
      <c r="E32" s="80">
        <f>SUM(E33:E39)</f>
        <v>328960.38999999996</v>
      </c>
      <c r="F32" s="78"/>
      <c r="G32" s="83"/>
      <c r="H32" s="78"/>
      <c r="I32" s="78"/>
      <c r="J32" s="83"/>
    </row>
    <row r="33" spans="2:10">
      <c r="B33" s="235" t="s">
        <v>4</v>
      </c>
      <c r="C33" s="228" t="s">
        <v>25</v>
      </c>
      <c r="D33" s="265">
        <v>402236.45</v>
      </c>
      <c r="E33" s="103">
        <v>213417.33</v>
      </c>
      <c r="F33" s="78"/>
      <c r="G33" s="78"/>
      <c r="H33" s="78"/>
      <c r="I33" s="78"/>
      <c r="J33" s="83"/>
    </row>
    <row r="34" spans="2:10">
      <c r="B34" s="235" t="s">
        <v>6</v>
      </c>
      <c r="C34" s="228" t="s">
        <v>26</v>
      </c>
      <c r="D34" s="265"/>
      <c r="E34" s="103"/>
      <c r="F34" s="78"/>
      <c r="G34" s="78"/>
      <c r="H34" s="78"/>
      <c r="I34" s="78"/>
      <c r="J34" s="83"/>
    </row>
    <row r="35" spans="2:10">
      <c r="B35" s="235" t="s">
        <v>8</v>
      </c>
      <c r="C35" s="228" t="s">
        <v>27</v>
      </c>
      <c r="D35" s="265">
        <v>6403.08</v>
      </c>
      <c r="E35" s="103">
        <v>2134.44</v>
      </c>
      <c r="F35" s="78"/>
      <c r="G35" s="78"/>
      <c r="H35" s="78"/>
      <c r="I35" s="78"/>
      <c r="J35" s="83"/>
    </row>
    <row r="36" spans="2:10">
      <c r="B36" s="235" t="s">
        <v>9</v>
      </c>
      <c r="C36" s="228" t="s">
        <v>28</v>
      </c>
      <c r="D36" s="265"/>
      <c r="E36" s="103"/>
      <c r="F36" s="78"/>
      <c r="G36" s="78"/>
      <c r="H36" s="78"/>
      <c r="I36" s="78"/>
      <c r="J36" s="83"/>
    </row>
    <row r="37" spans="2:10" ht="25.5">
      <c r="B37" s="235" t="s">
        <v>29</v>
      </c>
      <c r="C37" s="228" t="s">
        <v>30</v>
      </c>
      <c r="D37" s="265">
        <v>61775.63</v>
      </c>
      <c r="E37" s="103">
        <v>64230.64</v>
      </c>
      <c r="F37" s="78"/>
      <c r="G37" s="78"/>
      <c r="H37" s="78"/>
      <c r="I37" s="78"/>
      <c r="J37" s="83"/>
    </row>
    <row r="38" spans="2:10">
      <c r="B38" s="235" t="s">
        <v>31</v>
      </c>
      <c r="C38" s="228" t="s">
        <v>32</v>
      </c>
      <c r="D38" s="265"/>
      <c r="E38" s="103"/>
      <c r="F38" s="78"/>
      <c r="G38" s="78"/>
      <c r="H38" s="78"/>
      <c r="I38" s="78"/>
      <c r="J38" s="83"/>
    </row>
    <row r="39" spans="2:10">
      <c r="B39" s="236" t="s">
        <v>33</v>
      </c>
      <c r="C39" s="237" t="s">
        <v>34</v>
      </c>
      <c r="D39" s="266">
        <v>204238.18</v>
      </c>
      <c r="E39" s="174">
        <v>49177.98</v>
      </c>
      <c r="F39" s="78"/>
      <c r="G39" s="78"/>
      <c r="H39" s="78"/>
      <c r="I39" s="78"/>
      <c r="J39" s="83"/>
    </row>
    <row r="40" spans="2:10" ht="13.5" thickBot="1">
      <c r="B40" s="119" t="s">
        <v>35</v>
      </c>
      <c r="C40" s="120" t="s">
        <v>36</v>
      </c>
      <c r="D40" s="267">
        <v>-126902.94</v>
      </c>
      <c r="E40" s="121">
        <v>188124.79</v>
      </c>
      <c r="G40" s="83"/>
    </row>
    <row r="41" spans="2:10" ht="13.5" thickBot="1">
      <c r="B41" s="122" t="s">
        <v>37</v>
      </c>
      <c r="C41" s="123" t="s">
        <v>38</v>
      </c>
      <c r="D41" s="268">
        <v>8035470.7999999998</v>
      </c>
      <c r="E41" s="173">
        <f>E26+E27+E40</f>
        <v>7796856.8799999999</v>
      </c>
      <c r="F41" s="88"/>
      <c r="G41" s="83"/>
    </row>
    <row r="42" spans="2:10">
      <c r="B42" s="114"/>
      <c r="C42" s="114"/>
      <c r="D42" s="115"/>
      <c r="E42" s="115"/>
      <c r="F42" s="88"/>
      <c r="G42" s="71"/>
    </row>
    <row r="43" spans="2:10" ht="13.5">
      <c r="B43" s="338" t="s">
        <v>60</v>
      </c>
      <c r="C43" s="348"/>
      <c r="D43" s="348"/>
      <c r="E43" s="348"/>
      <c r="G43" s="78"/>
    </row>
    <row r="44" spans="2:10" ht="18" customHeight="1" thickBot="1">
      <c r="B44" s="336" t="s">
        <v>244</v>
      </c>
      <c r="C44" s="347"/>
      <c r="D44" s="347"/>
      <c r="E44" s="347"/>
      <c r="G44" s="78"/>
    </row>
    <row r="45" spans="2:10" ht="13.5" thickBot="1">
      <c r="B45" s="224"/>
      <c r="C45" s="31" t="s">
        <v>39</v>
      </c>
      <c r="D45" s="75" t="s">
        <v>264</v>
      </c>
      <c r="E45" s="30" t="s">
        <v>262</v>
      </c>
      <c r="G45" s="78"/>
    </row>
    <row r="46" spans="2:10">
      <c r="B46" s="14" t="s">
        <v>18</v>
      </c>
      <c r="C46" s="32" t="s">
        <v>218</v>
      </c>
      <c r="D46" s="124"/>
      <c r="E46" s="29"/>
      <c r="G46" s="78"/>
    </row>
    <row r="47" spans="2:10">
      <c r="B47" s="238" t="s">
        <v>4</v>
      </c>
      <c r="C47" s="239" t="s">
        <v>40</v>
      </c>
      <c r="D47" s="269">
        <v>542839.96400000004</v>
      </c>
      <c r="E47" s="82">
        <v>563076.41299999994</v>
      </c>
      <c r="G47" s="78"/>
    </row>
    <row r="48" spans="2:10">
      <c r="B48" s="240" t="s">
        <v>6</v>
      </c>
      <c r="C48" s="241" t="s">
        <v>41</v>
      </c>
      <c r="D48" s="270">
        <v>612459.66500000004</v>
      </c>
      <c r="E48" s="175">
        <v>540697.42599999998</v>
      </c>
      <c r="G48" s="78"/>
    </row>
    <row r="49" spans="2:7">
      <c r="B49" s="143" t="s">
        <v>23</v>
      </c>
      <c r="C49" s="147" t="s">
        <v>219</v>
      </c>
      <c r="D49" s="271"/>
      <c r="E49" s="148"/>
    </row>
    <row r="50" spans="2:7">
      <c r="B50" s="238" t="s">
        <v>4</v>
      </c>
      <c r="C50" s="239" t="s">
        <v>40</v>
      </c>
      <c r="D50" s="269">
        <v>13.43</v>
      </c>
      <c r="E50" s="84">
        <v>14.09</v>
      </c>
      <c r="G50" s="226"/>
    </row>
    <row r="51" spans="2:7">
      <c r="B51" s="238" t="s">
        <v>6</v>
      </c>
      <c r="C51" s="239" t="s">
        <v>220</v>
      </c>
      <c r="D51" s="272">
        <v>12.41</v>
      </c>
      <c r="E51" s="84">
        <v>13.79</v>
      </c>
      <c r="G51" s="226"/>
    </row>
    <row r="52" spans="2:7">
      <c r="B52" s="238" t="s">
        <v>8</v>
      </c>
      <c r="C52" s="239" t="s">
        <v>221</v>
      </c>
      <c r="D52" s="272">
        <v>13.44</v>
      </c>
      <c r="E52" s="84">
        <v>14.78</v>
      </c>
    </row>
    <row r="53" spans="2:7" ht="14.25" customHeight="1" thickBot="1">
      <c r="B53" s="242" t="s">
        <v>9</v>
      </c>
      <c r="C53" s="243" t="s">
        <v>41</v>
      </c>
      <c r="D53" s="273">
        <v>13.12</v>
      </c>
      <c r="E53" s="176">
        <v>14.42</v>
      </c>
    </row>
    <row r="54" spans="2:7">
      <c r="B54" s="244"/>
      <c r="C54" s="245"/>
      <c r="D54" s="134"/>
      <c r="E54" s="134"/>
    </row>
    <row r="55" spans="2:7" ht="13.5">
      <c r="B55" s="338" t="s">
        <v>62</v>
      </c>
      <c r="C55" s="339"/>
      <c r="D55" s="339"/>
      <c r="E55" s="339"/>
    </row>
    <row r="56" spans="2:7" ht="16.5" customHeight="1" thickBot="1">
      <c r="B56" s="336" t="s">
        <v>222</v>
      </c>
      <c r="C56" s="340"/>
      <c r="D56" s="340"/>
      <c r="E56" s="340"/>
    </row>
    <row r="57" spans="2:7" ht="23.25" thickBot="1">
      <c r="B57" s="331" t="s">
        <v>42</v>
      </c>
      <c r="C57" s="332"/>
      <c r="D57" s="19" t="s">
        <v>245</v>
      </c>
      <c r="E57" s="20" t="s">
        <v>223</v>
      </c>
    </row>
    <row r="58" spans="2:7">
      <c r="B58" s="21" t="s">
        <v>18</v>
      </c>
      <c r="C58" s="149" t="s">
        <v>43</v>
      </c>
      <c r="D58" s="150">
        <f>D64</f>
        <v>7796856.8799999999</v>
      </c>
      <c r="E58" s="33">
        <f>D58/E21</f>
        <v>1</v>
      </c>
    </row>
    <row r="59" spans="2:7" ht="25.5">
      <c r="B59" s="146" t="s">
        <v>4</v>
      </c>
      <c r="C59" s="23" t="s">
        <v>44</v>
      </c>
      <c r="D59" s="95">
        <v>0</v>
      </c>
      <c r="E59" s="96">
        <v>0</v>
      </c>
    </row>
    <row r="60" spans="2:7" ht="25.5">
      <c r="B60" s="125" t="s">
        <v>6</v>
      </c>
      <c r="C60" s="16" t="s">
        <v>45</v>
      </c>
      <c r="D60" s="93">
        <v>0</v>
      </c>
      <c r="E60" s="94">
        <v>0</v>
      </c>
    </row>
    <row r="61" spans="2:7">
      <c r="B61" s="125" t="s">
        <v>8</v>
      </c>
      <c r="C61" s="16" t="s">
        <v>46</v>
      </c>
      <c r="D61" s="93">
        <v>0</v>
      </c>
      <c r="E61" s="94">
        <v>0</v>
      </c>
    </row>
    <row r="62" spans="2:7">
      <c r="B62" s="125" t="s">
        <v>9</v>
      </c>
      <c r="C62" s="16" t="s">
        <v>47</v>
      </c>
      <c r="D62" s="93">
        <v>0</v>
      </c>
      <c r="E62" s="94">
        <v>0</v>
      </c>
    </row>
    <row r="63" spans="2:7">
      <c r="B63" s="125" t="s">
        <v>29</v>
      </c>
      <c r="C63" s="16" t="s">
        <v>48</v>
      </c>
      <c r="D63" s="93">
        <v>0</v>
      </c>
      <c r="E63" s="94">
        <v>0</v>
      </c>
    </row>
    <row r="64" spans="2:7">
      <c r="B64" s="146" t="s">
        <v>31</v>
      </c>
      <c r="C64" s="23" t="s">
        <v>49</v>
      </c>
      <c r="D64" s="95">
        <f>E21</f>
        <v>7796856.8799999999</v>
      </c>
      <c r="E64" s="96">
        <f>E58</f>
        <v>1</v>
      </c>
    </row>
    <row r="65" spans="2:5">
      <c r="B65" s="146" t="s">
        <v>33</v>
      </c>
      <c r="C65" s="23" t="s">
        <v>224</v>
      </c>
      <c r="D65" s="95">
        <v>0</v>
      </c>
      <c r="E65" s="96">
        <v>0</v>
      </c>
    </row>
    <row r="66" spans="2:5">
      <c r="B66" s="146" t="s">
        <v>50</v>
      </c>
      <c r="C66" s="23" t="s">
        <v>51</v>
      </c>
      <c r="D66" s="95">
        <v>0</v>
      </c>
      <c r="E66" s="96">
        <v>0</v>
      </c>
    </row>
    <row r="67" spans="2:5">
      <c r="B67" s="125" t="s">
        <v>52</v>
      </c>
      <c r="C67" s="16" t="s">
        <v>53</v>
      </c>
      <c r="D67" s="93">
        <v>0</v>
      </c>
      <c r="E67" s="94">
        <v>0</v>
      </c>
    </row>
    <row r="68" spans="2:5">
      <c r="B68" s="125" t="s">
        <v>54</v>
      </c>
      <c r="C68" s="16" t="s">
        <v>55</v>
      </c>
      <c r="D68" s="93">
        <v>0</v>
      </c>
      <c r="E68" s="94">
        <v>0</v>
      </c>
    </row>
    <row r="69" spans="2:5">
      <c r="B69" s="125" t="s">
        <v>56</v>
      </c>
      <c r="C69" s="16" t="s">
        <v>57</v>
      </c>
      <c r="D69" s="93">
        <v>0</v>
      </c>
      <c r="E69" s="94">
        <v>0</v>
      </c>
    </row>
    <row r="70" spans="2:5">
      <c r="B70" s="153" t="s">
        <v>58</v>
      </c>
      <c r="C70" s="136" t="s">
        <v>59</v>
      </c>
      <c r="D70" s="137">
        <v>0</v>
      </c>
      <c r="E70" s="138">
        <v>0</v>
      </c>
    </row>
    <row r="71" spans="2:5">
      <c r="B71" s="154" t="s">
        <v>23</v>
      </c>
      <c r="C71" s="144" t="s">
        <v>61</v>
      </c>
      <c r="D71" s="145">
        <v>0</v>
      </c>
      <c r="E71" s="70">
        <v>0</v>
      </c>
    </row>
    <row r="72" spans="2:5">
      <c r="B72" s="155" t="s">
        <v>60</v>
      </c>
      <c r="C72" s="140" t="s">
        <v>63</v>
      </c>
      <c r="D72" s="141">
        <f>E14</f>
        <v>0</v>
      </c>
      <c r="E72" s="142">
        <v>0</v>
      </c>
    </row>
    <row r="73" spans="2:5">
      <c r="B73" s="156" t="s">
        <v>62</v>
      </c>
      <c r="C73" s="25" t="s">
        <v>65</v>
      </c>
      <c r="D73" s="26">
        <v>0</v>
      </c>
      <c r="E73" s="27">
        <v>0</v>
      </c>
    </row>
    <row r="74" spans="2:5">
      <c r="B74" s="154" t="s">
        <v>64</v>
      </c>
      <c r="C74" s="144" t="s">
        <v>66</v>
      </c>
      <c r="D74" s="145">
        <f>D58</f>
        <v>7796856.8799999999</v>
      </c>
      <c r="E74" s="70">
        <f>E58+E72-E73</f>
        <v>1</v>
      </c>
    </row>
    <row r="75" spans="2:5">
      <c r="B75" s="125" t="s">
        <v>4</v>
      </c>
      <c r="C75" s="16" t="s">
        <v>67</v>
      </c>
      <c r="D75" s="93">
        <v>0</v>
      </c>
      <c r="E75" s="94">
        <v>0</v>
      </c>
    </row>
    <row r="76" spans="2:5">
      <c r="B76" s="125" t="s">
        <v>6</v>
      </c>
      <c r="C76" s="16" t="s">
        <v>225</v>
      </c>
      <c r="D76" s="93">
        <f>D74</f>
        <v>7796856.8799999999</v>
      </c>
      <c r="E76" s="94">
        <f>E74</f>
        <v>1</v>
      </c>
    </row>
    <row r="77" spans="2:5" ht="13.5" thickBot="1">
      <c r="B77" s="126" t="s">
        <v>8</v>
      </c>
      <c r="C77" s="18" t="s">
        <v>226</v>
      </c>
      <c r="D77" s="97">
        <v>0</v>
      </c>
      <c r="E77" s="98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ageMargins left="0.7" right="0.7" top="0.75" bottom="0.75" header="0.3" footer="0.3"/>
</worksheet>
</file>

<file path=xl/worksheets/sheet158.xml><?xml version="1.0" encoding="utf-8"?>
<worksheet xmlns="http://schemas.openxmlformats.org/spreadsheetml/2006/main" xmlns:r="http://schemas.openxmlformats.org/officeDocument/2006/relationships">
  <sheetPr codeName="Arkusz158"/>
  <dimension ref="A1:L81"/>
  <sheetViews>
    <sheetView zoomScale="80" zoomScaleNormal="80" workbookViewId="0">
      <selection activeCell="K2" sqref="K2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99" customWidth="1"/>
    <col min="6" max="6" width="7.42578125" customWidth="1"/>
    <col min="7" max="7" width="17.28515625" customWidth="1"/>
    <col min="8" max="8" width="19" customWidth="1"/>
    <col min="9" max="9" width="13.28515625" customWidth="1"/>
    <col min="10" max="10" width="13.5703125" customWidth="1"/>
  </cols>
  <sheetData>
    <row r="1" spans="2:12">
      <c r="B1" s="1"/>
      <c r="C1" s="1"/>
      <c r="D1" s="2"/>
      <c r="E1" s="2"/>
    </row>
    <row r="2" spans="2:12" ht="15.75">
      <c r="B2" s="333" t="s">
        <v>0</v>
      </c>
      <c r="C2" s="333"/>
      <c r="D2" s="333"/>
      <c r="E2" s="333"/>
      <c r="H2" s="188"/>
      <c r="I2" s="188"/>
      <c r="J2" s="190"/>
      <c r="L2" s="78"/>
    </row>
    <row r="3" spans="2:12" ht="15.75">
      <c r="B3" s="333" t="s">
        <v>263</v>
      </c>
      <c r="C3" s="333"/>
      <c r="D3" s="333"/>
      <c r="E3" s="333"/>
      <c r="H3" s="188"/>
      <c r="I3" s="188"/>
      <c r="J3" s="190"/>
    </row>
    <row r="4" spans="2:12" ht="15">
      <c r="B4" s="168"/>
      <c r="C4" s="168"/>
      <c r="D4" s="168"/>
      <c r="E4" s="168"/>
      <c r="H4" s="187"/>
      <c r="I4" s="187"/>
      <c r="J4" s="190"/>
    </row>
    <row r="5" spans="2:12" ht="21" customHeight="1">
      <c r="B5" s="334" t="s">
        <v>1</v>
      </c>
      <c r="C5" s="334"/>
      <c r="D5" s="334"/>
      <c r="E5" s="334"/>
    </row>
    <row r="6" spans="2:12" ht="14.25">
      <c r="B6" s="335" t="s">
        <v>158</v>
      </c>
      <c r="C6" s="335"/>
      <c r="D6" s="335"/>
      <c r="E6" s="335"/>
    </row>
    <row r="7" spans="2:12" ht="14.25">
      <c r="B7" s="166"/>
      <c r="C7" s="166"/>
      <c r="D7" s="166"/>
      <c r="E7" s="166"/>
    </row>
    <row r="8" spans="2:12" ht="13.5">
      <c r="B8" s="337" t="s">
        <v>18</v>
      </c>
      <c r="C8" s="339"/>
      <c r="D8" s="339"/>
      <c r="E8" s="339"/>
    </row>
    <row r="9" spans="2:12" ht="16.5" thickBot="1">
      <c r="B9" s="336" t="s">
        <v>209</v>
      </c>
      <c r="C9" s="336"/>
      <c r="D9" s="336"/>
      <c r="E9" s="336"/>
    </row>
    <row r="10" spans="2:12" ht="13.5" thickBot="1">
      <c r="B10" s="167"/>
      <c r="C10" s="87" t="s">
        <v>2</v>
      </c>
      <c r="D10" s="75" t="s">
        <v>246</v>
      </c>
      <c r="E10" s="30" t="s">
        <v>262</v>
      </c>
    </row>
    <row r="11" spans="2:12">
      <c r="B11" s="110" t="s">
        <v>3</v>
      </c>
      <c r="C11" s="151" t="s">
        <v>215</v>
      </c>
      <c r="D11" s="74">
        <v>10676382.380000001</v>
      </c>
      <c r="E11" s="9">
        <f>E12</f>
        <v>14980719.189999999</v>
      </c>
    </row>
    <row r="12" spans="2:12">
      <c r="B12" s="129" t="s">
        <v>4</v>
      </c>
      <c r="C12" s="6" t="s">
        <v>5</v>
      </c>
      <c r="D12" s="89">
        <v>10676382.380000001</v>
      </c>
      <c r="E12" s="100">
        <f>14980764.7-45.51</f>
        <v>14980719.189999999</v>
      </c>
    </row>
    <row r="13" spans="2:12">
      <c r="B13" s="129" t="s">
        <v>6</v>
      </c>
      <c r="C13" s="72" t="s">
        <v>7</v>
      </c>
      <c r="D13" s="89"/>
      <c r="E13" s="100"/>
    </row>
    <row r="14" spans="2:12">
      <c r="B14" s="129" t="s">
        <v>8</v>
      </c>
      <c r="C14" s="72" t="s">
        <v>10</v>
      </c>
      <c r="D14" s="89"/>
      <c r="E14" s="100"/>
      <c r="G14" s="71"/>
    </row>
    <row r="15" spans="2:12">
      <c r="B15" s="129" t="s">
        <v>212</v>
      </c>
      <c r="C15" s="72" t="s">
        <v>11</v>
      </c>
      <c r="D15" s="89"/>
      <c r="E15" s="100"/>
    </row>
    <row r="16" spans="2:12">
      <c r="B16" s="130" t="s">
        <v>213</v>
      </c>
      <c r="C16" s="111" t="s">
        <v>12</v>
      </c>
      <c r="D16" s="90"/>
      <c r="E16" s="101"/>
    </row>
    <row r="17" spans="2:10">
      <c r="B17" s="10" t="s">
        <v>13</v>
      </c>
      <c r="C17" s="12" t="s">
        <v>65</v>
      </c>
      <c r="D17" s="152"/>
      <c r="E17" s="113"/>
    </row>
    <row r="18" spans="2:10">
      <c r="B18" s="129" t="s">
        <v>4</v>
      </c>
      <c r="C18" s="6" t="s">
        <v>11</v>
      </c>
      <c r="D18" s="89"/>
      <c r="E18" s="101"/>
    </row>
    <row r="19" spans="2:10" ht="13.5" customHeight="1">
      <c r="B19" s="129" t="s">
        <v>6</v>
      </c>
      <c r="C19" s="72" t="s">
        <v>214</v>
      </c>
      <c r="D19" s="89"/>
      <c r="E19" s="100"/>
    </row>
    <row r="20" spans="2:10" ht="13.5" thickBot="1">
      <c r="B20" s="131" t="s">
        <v>8</v>
      </c>
      <c r="C20" s="73" t="s">
        <v>14</v>
      </c>
      <c r="D20" s="91"/>
      <c r="E20" s="102"/>
    </row>
    <row r="21" spans="2:10" ht="13.5" thickBot="1">
      <c r="B21" s="343" t="s">
        <v>216</v>
      </c>
      <c r="C21" s="344"/>
      <c r="D21" s="92">
        <f>D11</f>
        <v>10676382.380000001</v>
      </c>
      <c r="E21" s="173">
        <f>E11</f>
        <v>14980719.189999999</v>
      </c>
      <c r="F21" s="88"/>
      <c r="G21" s="88"/>
      <c r="H21" s="197"/>
      <c r="J21" s="71"/>
    </row>
    <row r="22" spans="2:10">
      <c r="B22" s="3"/>
      <c r="C22" s="7"/>
      <c r="D22" s="8"/>
      <c r="E22" s="8"/>
      <c r="G22" s="78"/>
    </row>
    <row r="23" spans="2:10" ht="13.5">
      <c r="B23" s="337" t="s">
        <v>210</v>
      </c>
      <c r="C23" s="345"/>
      <c r="D23" s="345"/>
      <c r="E23" s="345"/>
      <c r="G23" s="78"/>
    </row>
    <row r="24" spans="2:10" ht="15.75" customHeight="1" thickBot="1">
      <c r="B24" s="336" t="s">
        <v>211</v>
      </c>
      <c r="C24" s="346"/>
      <c r="D24" s="346"/>
      <c r="E24" s="346"/>
    </row>
    <row r="25" spans="2:10" ht="13.5" thickBot="1">
      <c r="B25" s="167"/>
      <c r="C25" s="5" t="s">
        <v>2</v>
      </c>
      <c r="D25" s="75" t="s">
        <v>264</v>
      </c>
      <c r="E25" s="30" t="s">
        <v>262</v>
      </c>
    </row>
    <row r="26" spans="2:10">
      <c r="B26" s="116" t="s">
        <v>15</v>
      </c>
      <c r="C26" s="117" t="s">
        <v>16</v>
      </c>
      <c r="D26" s="263">
        <v>11898794.42</v>
      </c>
      <c r="E26" s="118">
        <f>D21</f>
        <v>10676382.380000001</v>
      </c>
      <c r="G26" s="83"/>
    </row>
    <row r="27" spans="2:10">
      <c r="B27" s="10" t="s">
        <v>17</v>
      </c>
      <c r="C27" s="11" t="s">
        <v>217</v>
      </c>
      <c r="D27" s="264">
        <v>-1234149.8599999999</v>
      </c>
      <c r="E27" s="172">
        <f>E28-E32</f>
        <v>3887760.02</v>
      </c>
      <c r="F27" s="78"/>
      <c r="G27" s="83"/>
      <c r="H27" s="78"/>
      <c r="I27" s="78"/>
      <c r="J27" s="83"/>
    </row>
    <row r="28" spans="2:10">
      <c r="B28" s="10" t="s">
        <v>18</v>
      </c>
      <c r="C28" s="11" t="s">
        <v>19</v>
      </c>
      <c r="D28" s="264">
        <v>230749.29</v>
      </c>
      <c r="E28" s="80">
        <f>SUM(E29:E31)</f>
        <v>4733531.71</v>
      </c>
      <c r="F28" s="78"/>
      <c r="G28" s="78"/>
      <c r="H28" s="78"/>
      <c r="I28" s="78"/>
      <c r="J28" s="83"/>
    </row>
    <row r="29" spans="2:10">
      <c r="B29" s="127" t="s">
        <v>4</v>
      </c>
      <c r="C29" s="6" t="s">
        <v>20</v>
      </c>
      <c r="D29" s="265">
        <v>2437.5</v>
      </c>
      <c r="E29" s="103">
        <v>0</v>
      </c>
      <c r="F29" s="78"/>
      <c r="G29" s="78"/>
      <c r="H29" s="78"/>
      <c r="I29" s="78"/>
      <c r="J29" s="83"/>
    </row>
    <row r="30" spans="2:10">
      <c r="B30" s="127" t="s">
        <v>6</v>
      </c>
      <c r="C30" s="6" t="s">
        <v>21</v>
      </c>
      <c r="D30" s="265"/>
      <c r="E30" s="103"/>
      <c r="F30" s="78"/>
      <c r="G30" s="78"/>
      <c r="H30" s="78"/>
      <c r="I30" s="78"/>
      <c r="J30" s="83"/>
    </row>
    <row r="31" spans="2:10">
      <c r="B31" s="127" t="s">
        <v>8</v>
      </c>
      <c r="C31" s="6" t="s">
        <v>22</v>
      </c>
      <c r="D31" s="265">
        <v>228311.79</v>
      </c>
      <c r="E31" s="103">
        <v>4733531.71</v>
      </c>
      <c r="F31" s="78"/>
      <c r="G31" s="78"/>
      <c r="H31" s="78"/>
      <c r="I31" s="78"/>
      <c r="J31" s="83"/>
    </row>
    <row r="32" spans="2:10">
      <c r="B32" s="112" t="s">
        <v>23</v>
      </c>
      <c r="C32" s="12" t="s">
        <v>24</v>
      </c>
      <c r="D32" s="264">
        <v>1464899.15</v>
      </c>
      <c r="E32" s="80">
        <f>SUM(E33:E39)</f>
        <v>845771.69</v>
      </c>
      <c r="F32" s="78"/>
      <c r="G32" s="83"/>
      <c r="H32" s="78"/>
      <c r="I32" s="78"/>
      <c r="J32" s="83"/>
    </row>
    <row r="33" spans="2:10">
      <c r="B33" s="127" t="s">
        <v>4</v>
      </c>
      <c r="C33" s="6" t="s">
        <v>25</v>
      </c>
      <c r="D33" s="265">
        <v>488191.79</v>
      </c>
      <c r="E33" s="103">
        <f>393468.73+45.51</f>
        <v>393514.23999999999</v>
      </c>
      <c r="F33" s="78"/>
      <c r="G33" s="78"/>
      <c r="H33" s="78"/>
      <c r="I33" s="78"/>
      <c r="J33" s="83"/>
    </row>
    <row r="34" spans="2:10">
      <c r="B34" s="127" t="s">
        <v>6</v>
      </c>
      <c r="C34" s="6" t="s">
        <v>26</v>
      </c>
      <c r="D34" s="265"/>
      <c r="E34" s="103"/>
      <c r="F34" s="78"/>
      <c r="G34" s="78"/>
      <c r="H34" s="78"/>
      <c r="I34" s="78"/>
      <c r="J34" s="83"/>
    </row>
    <row r="35" spans="2:10">
      <c r="B35" s="127" t="s">
        <v>8</v>
      </c>
      <c r="C35" s="6" t="s">
        <v>27</v>
      </c>
      <c r="D35" s="265">
        <v>15192.17</v>
      </c>
      <c r="E35" s="103">
        <v>7405.86</v>
      </c>
      <c r="F35" s="78"/>
      <c r="G35" s="78"/>
      <c r="H35" s="78"/>
      <c r="I35" s="78"/>
      <c r="J35" s="83"/>
    </row>
    <row r="36" spans="2:10">
      <c r="B36" s="127" t="s">
        <v>9</v>
      </c>
      <c r="C36" s="6" t="s">
        <v>28</v>
      </c>
      <c r="D36" s="265"/>
      <c r="E36" s="103"/>
      <c r="F36" s="78"/>
      <c r="G36" s="78"/>
      <c r="H36" s="78"/>
      <c r="I36" s="78"/>
      <c r="J36" s="83"/>
    </row>
    <row r="37" spans="2:10" ht="25.5">
      <c r="B37" s="127" t="s">
        <v>29</v>
      </c>
      <c r="C37" s="6" t="s">
        <v>30</v>
      </c>
      <c r="D37" s="265">
        <v>84953.47</v>
      </c>
      <c r="E37" s="103">
        <v>100144.67</v>
      </c>
      <c r="F37" s="78"/>
      <c r="G37" s="78"/>
      <c r="H37" s="78"/>
      <c r="I37" s="78"/>
      <c r="J37" s="83"/>
    </row>
    <row r="38" spans="2:10">
      <c r="B38" s="127" t="s">
        <v>31</v>
      </c>
      <c r="C38" s="6" t="s">
        <v>32</v>
      </c>
      <c r="D38" s="265"/>
      <c r="E38" s="103"/>
      <c r="F38" s="78"/>
      <c r="G38" s="78"/>
      <c r="H38" s="78"/>
      <c r="I38" s="78"/>
      <c r="J38" s="83"/>
    </row>
    <row r="39" spans="2:10">
      <c r="B39" s="128" t="s">
        <v>33</v>
      </c>
      <c r="C39" s="13" t="s">
        <v>34</v>
      </c>
      <c r="D39" s="266">
        <v>876561.72</v>
      </c>
      <c r="E39" s="174">
        <v>344706.92</v>
      </c>
      <c r="F39" s="78"/>
      <c r="G39" s="78"/>
      <c r="H39" s="78"/>
      <c r="I39" s="78"/>
      <c r="J39" s="83"/>
    </row>
    <row r="40" spans="2:10" ht="13.5" thickBot="1">
      <c r="B40" s="119" t="s">
        <v>35</v>
      </c>
      <c r="C40" s="120" t="s">
        <v>36</v>
      </c>
      <c r="D40" s="267">
        <v>-232653.21</v>
      </c>
      <c r="E40" s="121">
        <v>416576.79</v>
      </c>
      <c r="G40" s="83"/>
    </row>
    <row r="41" spans="2:10" ht="13.5" thickBot="1">
      <c r="B41" s="122" t="s">
        <v>37</v>
      </c>
      <c r="C41" s="123" t="s">
        <v>38</v>
      </c>
      <c r="D41" s="268">
        <v>10431991.35</v>
      </c>
      <c r="E41" s="173">
        <f>E26+E27+E40</f>
        <v>14980719.189999999</v>
      </c>
      <c r="F41" s="88"/>
      <c r="G41" s="83"/>
    </row>
    <row r="42" spans="2:10">
      <c r="B42" s="114"/>
      <c r="C42" s="114"/>
      <c r="D42" s="115"/>
      <c r="E42" s="115"/>
      <c r="F42" s="88"/>
      <c r="G42" s="71"/>
    </row>
    <row r="43" spans="2:10" ht="13.5">
      <c r="B43" s="338" t="s">
        <v>60</v>
      </c>
      <c r="C43" s="339"/>
      <c r="D43" s="339"/>
      <c r="E43" s="339"/>
      <c r="G43" s="78"/>
    </row>
    <row r="44" spans="2:10" ht="18" customHeight="1" thickBot="1">
      <c r="B44" s="336" t="s">
        <v>244</v>
      </c>
      <c r="C44" s="340"/>
      <c r="D44" s="340"/>
      <c r="E44" s="340"/>
      <c r="G44" s="78"/>
    </row>
    <row r="45" spans="2:10" ht="13.5" thickBot="1">
      <c r="B45" s="167"/>
      <c r="C45" s="31" t="s">
        <v>39</v>
      </c>
      <c r="D45" s="75" t="s">
        <v>264</v>
      </c>
      <c r="E45" s="30" t="s">
        <v>262</v>
      </c>
      <c r="G45" s="78"/>
    </row>
    <row r="46" spans="2:10">
      <c r="B46" s="14" t="s">
        <v>18</v>
      </c>
      <c r="C46" s="32" t="s">
        <v>218</v>
      </c>
      <c r="D46" s="124"/>
      <c r="E46" s="29"/>
      <c r="G46" s="78"/>
    </row>
    <row r="47" spans="2:10">
      <c r="B47" s="125" t="s">
        <v>4</v>
      </c>
      <c r="C47" s="16" t="s">
        <v>40</v>
      </c>
      <c r="D47" s="269">
        <v>146230.72899999999</v>
      </c>
      <c r="E47" s="82">
        <v>122239.322</v>
      </c>
      <c r="G47" s="78"/>
    </row>
    <row r="48" spans="2:10">
      <c r="B48" s="146" t="s">
        <v>6</v>
      </c>
      <c r="C48" s="23" t="s">
        <v>41</v>
      </c>
      <c r="D48" s="270">
        <v>130432.5</v>
      </c>
      <c r="E48" s="175">
        <v>165258.89895201323</v>
      </c>
      <c r="G48" s="78"/>
    </row>
    <row r="49" spans="2:7">
      <c r="B49" s="143" t="s">
        <v>23</v>
      </c>
      <c r="C49" s="147" t="s">
        <v>219</v>
      </c>
      <c r="D49" s="271"/>
      <c r="E49" s="148"/>
    </row>
    <row r="50" spans="2:7">
      <c r="B50" s="125" t="s">
        <v>4</v>
      </c>
      <c r="C50" s="16" t="s">
        <v>40</v>
      </c>
      <c r="D50" s="269">
        <v>81.37</v>
      </c>
      <c r="E50" s="84">
        <v>87.34</v>
      </c>
      <c r="G50" s="226"/>
    </row>
    <row r="51" spans="2:7">
      <c r="B51" s="125" t="s">
        <v>6</v>
      </c>
      <c r="C51" s="16" t="s">
        <v>220</v>
      </c>
      <c r="D51" s="272">
        <v>74.69</v>
      </c>
      <c r="E51" s="84">
        <v>85.84</v>
      </c>
      <c r="G51" s="226"/>
    </row>
    <row r="52" spans="2:7">
      <c r="B52" s="125" t="s">
        <v>8</v>
      </c>
      <c r="C52" s="16" t="s">
        <v>221</v>
      </c>
      <c r="D52" s="272">
        <v>81.44</v>
      </c>
      <c r="E52" s="84">
        <v>92.59</v>
      </c>
    </row>
    <row r="53" spans="2:7" ht="14.25" customHeight="1" thickBot="1">
      <c r="B53" s="126" t="s">
        <v>9</v>
      </c>
      <c r="C53" s="18" t="s">
        <v>41</v>
      </c>
      <c r="D53" s="273">
        <v>79.98</v>
      </c>
      <c r="E53" s="176">
        <v>90.65</v>
      </c>
    </row>
    <row r="54" spans="2:7">
      <c r="B54" s="132"/>
      <c r="C54" s="133"/>
      <c r="D54" s="134"/>
      <c r="E54" s="134"/>
    </row>
    <row r="55" spans="2:7" ht="13.5">
      <c r="B55" s="338" t="s">
        <v>62</v>
      </c>
      <c r="C55" s="339"/>
      <c r="D55" s="339"/>
      <c r="E55" s="339"/>
    </row>
    <row r="56" spans="2:7" ht="16.5" customHeight="1" thickBot="1">
      <c r="B56" s="336" t="s">
        <v>222</v>
      </c>
      <c r="C56" s="340"/>
      <c r="D56" s="340"/>
      <c r="E56" s="340"/>
    </row>
    <row r="57" spans="2:7" ht="23.25" thickBot="1">
      <c r="B57" s="331" t="s">
        <v>42</v>
      </c>
      <c r="C57" s="332"/>
      <c r="D57" s="19" t="s">
        <v>245</v>
      </c>
      <c r="E57" s="20" t="s">
        <v>223</v>
      </c>
    </row>
    <row r="58" spans="2:7">
      <c r="B58" s="21" t="s">
        <v>18</v>
      </c>
      <c r="C58" s="149" t="s">
        <v>43</v>
      </c>
      <c r="D58" s="150">
        <f>D64</f>
        <v>14980719.189999999</v>
      </c>
      <c r="E58" s="33">
        <f>D58/E21</f>
        <v>1</v>
      </c>
    </row>
    <row r="59" spans="2:7" ht="25.5">
      <c r="B59" s="146" t="s">
        <v>4</v>
      </c>
      <c r="C59" s="23" t="s">
        <v>44</v>
      </c>
      <c r="D59" s="95">
        <v>0</v>
      </c>
      <c r="E59" s="96">
        <v>0</v>
      </c>
    </row>
    <row r="60" spans="2:7" ht="25.5">
      <c r="B60" s="125" t="s">
        <v>6</v>
      </c>
      <c r="C60" s="16" t="s">
        <v>45</v>
      </c>
      <c r="D60" s="93">
        <v>0</v>
      </c>
      <c r="E60" s="94">
        <v>0</v>
      </c>
    </row>
    <row r="61" spans="2:7" ht="13.5" customHeight="1">
      <c r="B61" s="125" t="s">
        <v>8</v>
      </c>
      <c r="C61" s="16" t="s">
        <v>46</v>
      </c>
      <c r="D61" s="93">
        <v>0</v>
      </c>
      <c r="E61" s="94">
        <v>0</v>
      </c>
    </row>
    <row r="62" spans="2:7">
      <c r="B62" s="125" t="s">
        <v>9</v>
      </c>
      <c r="C62" s="16" t="s">
        <v>47</v>
      </c>
      <c r="D62" s="93">
        <v>0</v>
      </c>
      <c r="E62" s="94">
        <v>0</v>
      </c>
    </row>
    <row r="63" spans="2:7">
      <c r="B63" s="125" t="s">
        <v>29</v>
      </c>
      <c r="C63" s="16" t="s">
        <v>48</v>
      </c>
      <c r="D63" s="93">
        <v>0</v>
      </c>
      <c r="E63" s="94">
        <v>0</v>
      </c>
    </row>
    <row r="64" spans="2:7">
      <c r="B64" s="146" t="s">
        <v>31</v>
      </c>
      <c r="C64" s="23" t="s">
        <v>49</v>
      </c>
      <c r="D64" s="95">
        <f>E21</f>
        <v>14980719.189999999</v>
      </c>
      <c r="E64" s="96">
        <f>E58</f>
        <v>1</v>
      </c>
    </row>
    <row r="65" spans="2:5">
      <c r="B65" s="146" t="s">
        <v>33</v>
      </c>
      <c r="C65" s="23" t="s">
        <v>224</v>
      </c>
      <c r="D65" s="95">
        <v>0</v>
      </c>
      <c r="E65" s="96">
        <v>0</v>
      </c>
    </row>
    <row r="66" spans="2:5">
      <c r="B66" s="146" t="s">
        <v>50</v>
      </c>
      <c r="C66" s="23" t="s">
        <v>51</v>
      </c>
      <c r="D66" s="95">
        <v>0</v>
      </c>
      <c r="E66" s="96">
        <v>0</v>
      </c>
    </row>
    <row r="67" spans="2:5">
      <c r="B67" s="125" t="s">
        <v>52</v>
      </c>
      <c r="C67" s="16" t="s">
        <v>53</v>
      </c>
      <c r="D67" s="93">
        <v>0</v>
      </c>
      <c r="E67" s="94">
        <v>0</v>
      </c>
    </row>
    <row r="68" spans="2:5">
      <c r="B68" s="125" t="s">
        <v>54</v>
      </c>
      <c r="C68" s="16" t="s">
        <v>55</v>
      </c>
      <c r="D68" s="93">
        <v>0</v>
      </c>
      <c r="E68" s="94">
        <v>0</v>
      </c>
    </row>
    <row r="69" spans="2:5">
      <c r="B69" s="125" t="s">
        <v>56</v>
      </c>
      <c r="C69" s="16" t="s">
        <v>57</v>
      </c>
      <c r="D69" s="93">
        <v>0</v>
      </c>
      <c r="E69" s="94">
        <v>0</v>
      </c>
    </row>
    <row r="70" spans="2:5">
      <c r="B70" s="153" t="s">
        <v>58</v>
      </c>
      <c r="C70" s="136" t="s">
        <v>59</v>
      </c>
      <c r="D70" s="137">
        <v>0</v>
      </c>
      <c r="E70" s="138">
        <v>0</v>
      </c>
    </row>
    <row r="71" spans="2:5">
      <c r="B71" s="154" t="s">
        <v>23</v>
      </c>
      <c r="C71" s="144" t="s">
        <v>61</v>
      </c>
      <c r="D71" s="145">
        <v>0</v>
      </c>
      <c r="E71" s="70">
        <v>0</v>
      </c>
    </row>
    <row r="72" spans="2:5">
      <c r="B72" s="155" t="s">
        <v>60</v>
      </c>
      <c r="C72" s="140" t="s">
        <v>63</v>
      </c>
      <c r="D72" s="141">
        <f>E14</f>
        <v>0</v>
      </c>
      <c r="E72" s="142">
        <v>0</v>
      </c>
    </row>
    <row r="73" spans="2:5">
      <c r="B73" s="156" t="s">
        <v>62</v>
      </c>
      <c r="C73" s="25" t="s">
        <v>65</v>
      </c>
      <c r="D73" s="26">
        <v>0</v>
      </c>
      <c r="E73" s="27">
        <v>0</v>
      </c>
    </row>
    <row r="74" spans="2:5">
      <c r="B74" s="154" t="s">
        <v>64</v>
      </c>
      <c r="C74" s="144" t="s">
        <v>66</v>
      </c>
      <c r="D74" s="145">
        <f>D58</f>
        <v>14980719.189999999</v>
      </c>
      <c r="E74" s="70">
        <f>E58+E72-E73</f>
        <v>1</v>
      </c>
    </row>
    <row r="75" spans="2:5">
      <c r="B75" s="125" t="s">
        <v>4</v>
      </c>
      <c r="C75" s="16" t="s">
        <v>67</v>
      </c>
      <c r="D75" s="93">
        <v>0</v>
      </c>
      <c r="E75" s="94">
        <v>0</v>
      </c>
    </row>
    <row r="76" spans="2:5">
      <c r="B76" s="125" t="s">
        <v>6</v>
      </c>
      <c r="C76" s="16" t="s">
        <v>225</v>
      </c>
      <c r="D76" s="93">
        <f>D74</f>
        <v>14980719.189999999</v>
      </c>
      <c r="E76" s="94">
        <f>E74</f>
        <v>1</v>
      </c>
    </row>
    <row r="77" spans="2:5" ht="13.5" thickBot="1">
      <c r="B77" s="126" t="s">
        <v>8</v>
      </c>
      <c r="C77" s="18" t="s">
        <v>226</v>
      </c>
      <c r="D77" s="97">
        <v>0</v>
      </c>
      <c r="E77" s="98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159.xml><?xml version="1.0" encoding="utf-8"?>
<worksheet xmlns="http://schemas.openxmlformats.org/spreadsheetml/2006/main" xmlns:r="http://schemas.openxmlformats.org/officeDocument/2006/relationships">
  <sheetPr codeName="Arkusz159"/>
  <dimension ref="A1:L81"/>
  <sheetViews>
    <sheetView zoomScale="80" zoomScaleNormal="80" workbookViewId="0">
      <selection activeCell="K2" sqref="K2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99" customWidth="1"/>
    <col min="6" max="6" width="7.42578125" customWidth="1"/>
    <col min="7" max="7" width="17.28515625" customWidth="1"/>
    <col min="8" max="8" width="19" customWidth="1"/>
    <col min="9" max="9" width="13.28515625" customWidth="1"/>
    <col min="10" max="10" width="13.5703125" customWidth="1"/>
  </cols>
  <sheetData>
    <row r="1" spans="2:12">
      <c r="B1" s="1"/>
      <c r="C1" s="1"/>
      <c r="D1" s="2"/>
      <c r="E1" s="2"/>
    </row>
    <row r="2" spans="2:12" ht="15.75">
      <c r="B2" s="333" t="s">
        <v>0</v>
      </c>
      <c r="C2" s="333"/>
      <c r="D2" s="333"/>
      <c r="E2" s="333"/>
      <c r="H2" s="188"/>
      <c r="I2" s="188"/>
      <c r="J2" s="190"/>
      <c r="L2" s="78"/>
    </row>
    <row r="3" spans="2:12" ht="15.75">
      <c r="B3" s="333" t="s">
        <v>263</v>
      </c>
      <c r="C3" s="333"/>
      <c r="D3" s="333"/>
      <c r="E3" s="333"/>
      <c r="H3" s="188"/>
      <c r="I3" s="188"/>
      <c r="J3" s="190"/>
    </row>
    <row r="4" spans="2:12" ht="15">
      <c r="B4" s="168"/>
      <c r="C4" s="168"/>
      <c r="D4" s="168"/>
      <c r="E4" s="168"/>
      <c r="H4" s="187"/>
      <c r="I4" s="187"/>
      <c r="J4" s="190"/>
    </row>
    <row r="5" spans="2:12" ht="21" customHeight="1">
      <c r="B5" s="334" t="s">
        <v>1</v>
      </c>
      <c r="C5" s="334"/>
      <c r="D5" s="334"/>
      <c r="E5" s="334"/>
    </row>
    <row r="6" spans="2:12" ht="14.25">
      <c r="B6" s="335" t="s">
        <v>194</v>
      </c>
      <c r="C6" s="335"/>
      <c r="D6" s="335"/>
      <c r="E6" s="335"/>
    </row>
    <row r="7" spans="2:12" ht="14.25">
      <c r="B7" s="166"/>
      <c r="C7" s="166"/>
      <c r="D7" s="166"/>
      <c r="E7" s="166"/>
    </row>
    <row r="8" spans="2:12" ht="13.5">
      <c r="B8" s="337" t="s">
        <v>18</v>
      </c>
      <c r="C8" s="339"/>
      <c r="D8" s="339"/>
      <c r="E8" s="339"/>
    </row>
    <row r="9" spans="2:12" ht="16.5" thickBot="1">
      <c r="B9" s="336" t="s">
        <v>209</v>
      </c>
      <c r="C9" s="336"/>
      <c r="D9" s="336"/>
      <c r="E9" s="336"/>
    </row>
    <row r="10" spans="2:12" ht="13.5" thickBot="1">
      <c r="B10" s="167"/>
      <c r="C10" s="87" t="s">
        <v>2</v>
      </c>
      <c r="D10" s="75" t="s">
        <v>246</v>
      </c>
      <c r="E10" s="30" t="s">
        <v>262</v>
      </c>
    </row>
    <row r="11" spans="2:12">
      <c r="B11" s="110" t="s">
        <v>3</v>
      </c>
      <c r="C11" s="151" t="s">
        <v>215</v>
      </c>
      <c r="D11" s="74">
        <v>47606.3</v>
      </c>
      <c r="E11" s="9">
        <f>E12</f>
        <v>52707.4</v>
      </c>
    </row>
    <row r="12" spans="2:12">
      <c r="B12" s="129" t="s">
        <v>4</v>
      </c>
      <c r="C12" s="6" t="s">
        <v>5</v>
      </c>
      <c r="D12" s="89">
        <v>47606.3</v>
      </c>
      <c r="E12" s="100">
        <v>52707.4</v>
      </c>
    </row>
    <row r="13" spans="2:12">
      <c r="B13" s="129" t="s">
        <v>6</v>
      </c>
      <c r="C13" s="72" t="s">
        <v>7</v>
      </c>
      <c r="D13" s="89"/>
      <c r="E13" s="100"/>
    </row>
    <row r="14" spans="2:12">
      <c r="B14" s="129" t="s">
        <v>8</v>
      </c>
      <c r="C14" s="72" t="s">
        <v>10</v>
      </c>
      <c r="D14" s="89"/>
      <c r="E14" s="100"/>
      <c r="G14" s="71"/>
    </row>
    <row r="15" spans="2:12">
      <c r="B15" s="129" t="s">
        <v>212</v>
      </c>
      <c r="C15" s="72" t="s">
        <v>11</v>
      </c>
      <c r="D15" s="89"/>
      <c r="E15" s="100"/>
    </row>
    <row r="16" spans="2:12">
      <c r="B16" s="130" t="s">
        <v>213</v>
      </c>
      <c r="C16" s="111" t="s">
        <v>12</v>
      </c>
      <c r="D16" s="90"/>
      <c r="E16" s="101"/>
    </row>
    <row r="17" spans="2:10">
      <c r="B17" s="10" t="s">
        <v>13</v>
      </c>
      <c r="C17" s="12" t="s">
        <v>65</v>
      </c>
      <c r="D17" s="152"/>
      <c r="E17" s="113"/>
    </row>
    <row r="18" spans="2:10">
      <c r="B18" s="129" t="s">
        <v>4</v>
      </c>
      <c r="C18" s="6" t="s">
        <v>11</v>
      </c>
      <c r="D18" s="89"/>
      <c r="E18" s="101"/>
    </row>
    <row r="19" spans="2:10" ht="13.5" customHeight="1">
      <c r="B19" s="129" t="s">
        <v>6</v>
      </c>
      <c r="C19" s="72" t="s">
        <v>214</v>
      </c>
      <c r="D19" s="89"/>
      <c r="E19" s="100"/>
    </row>
    <row r="20" spans="2:10" ht="13.5" thickBot="1">
      <c r="B20" s="131" t="s">
        <v>8</v>
      </c>
      <c r="C20" s="73" t="s">
        <v>14</v>
      </c>
      <c r="D20" s="91"/>
      <c r="E20" s="102"/>
    </row>
    <row r="21" spans="2:10" ht="13.5" thickBot="1">
      <c r="B21" s="343" t="s">
        <v>216</v>
      </c>
      <c r="C21" s="344"/>
      <c r="D21" s="92">
        <f>D11</f>
        <v>47606.3</v>
      </c>
      <c r="E21" s="173">
        <f>E11</f>
        <v>52707.4</v>
      </c>
      <c r="F21" s="88"/>
      <c r="G21" s="88"/>
      <c r="H21" s="197"/>
      <c r="J21" s="71"/>
    </row>
    <row r="22" spans="2:10">
      <c r="B22" s="3"/>
      <c r="C22" s="7"/>
      <c r="D22" s="8"/>
      <c r="E22" s="8"/>
      <c r="G22" s="78"/>
    </row>
    <row r="23" spans="2:10" ht="13.5">
      <c r="B23" s="337" t="s">
        <v>210</v>
      </c>
      <c r="C23" s="345"/>
      <c r="D23" s="345"/>
      <c r="E23" s="345"/>
      <c r="G23" s="78"/>
    </row>
    <row r="24" spans="2:10" ht="15.75" customHeight="1" thickBot="1">
      <c r="B24" s="336" t="s">
        <v>211</v>
      </c>
      <c r="C24" s="346"/>
      <c r="D24" s="346"/>
      <c r="E24" s="346"/>
    </row>
    <row r="25" spans="2:10" ht="13.5" thickBot="1">
      <c r="B25" s="167"/>
      <c r="C25" s="5" t="s">
        <v>2</v>
      </c>
      <c r="D25" s="75" t="s">
        <v>264</v>
      </c>
      <c r="E25" s="30" t="s">
        <v>262</v>
      </c>
    </row>
    <row r="26" spans="2:10">
      <c r="B26" s="116" t="s">
        <v>15</v>
      </c>
      <c r="C26" s="117" t="s">
        <v>16</v>
      </c>
      <c r="D26" s="263">
        <v>40953.79</v>
      </c>
      <c r="E26" s="118">
        <f>D21</f>
        <v>47606.3</v>
      </c>
      <c r="G26" s="83"/>
    </row>
    <row r="27" spans="2:10">
      <c r="B27" s="10" t="s">
        <v>17</v>
      </c>
      <c r="C27" s="11" t="s">
        <v>217</v>
      </c>
      <c r="D27" s="264">
        <v>668.48</v>
      </c>
      <c r="E27" s="172">
        <f>E28-E32</f>
        <v>-505.5</v>
      </c>
      <c r="F27" s="78"/>
      <c r="G27" s="83"/>
      <c r="H27" s="78"/>
      <c r="I27" s="78"/>
      <c r="J27" s="83"/>
    </row>
    <row r="28" spans="2:10">
      <c r="B28" s="10" t="s">
        <v>18</v>
      </c>
      <c r="C28" s="11" t="s">
        <v>19</v>
      </c>
      <c r="D28" s="264">
        <v>3160.86</v>
      </c>
      <c r="E28" s="80">
        <f>SUM(E29:E31)</f>
        <v>0</v>
      </c>
      <c r="F28" s="78"/>
      <c r="G28" s="78"/>
      <c r="H28" s="78"/>
      <c r="I28" s="78"/>
      <c r="J28" s="83"/>
    </row>
    <row r="29" spans="2:10">
      <c r="B29" s="127" t="s">
        <v>4</v>
      </c>
      <c r="C29" s="6" t="s">
        <v>20</v>
      </c>
      <c r="D29" s="265"/>
      <c r="E29" s="103"/>
      <c r="F29" s="78"/>
      <c r="G29" s="78"/>
      <c r="H29" s="78"/>
      <c r="I29" s="78"/>
      <c r="J29" s="83"/>
    </row>
    <row r="30" spans="2:10">
      <c r="B30" s="127" t="s">
        <v>6</v>
      </c>
      <c r="C30" s="6" t="s">
        <v>21</v>
      </c>
      <c r="D30" s="265"/>
      <c r="E30" s="103"/>
      <c r="F30" s="78"/>
      <c r="G30" s="78"/>
      <c r="H30" s="78"/>
      <c r="I30" s="78"/>
      <c r="J30" s="83"/>
    </row>
    <row r="31" spans="2:10">
      <c r="B31" s="127" t="s">
        <v>8</v>
      </c>
      <c r="C31" s="6" t="s">
        <v>22</v>
      </c>
      <c r="D31" s="265">
        <v>3160.86</v>
      </c>
      <c r="E31" s="103"/>
      <c r="F31" s="78"/>
      <c r="G31" s="78"/>
      <c r="H31" s="78"/>
      <c r="I31" s="78"/>
      <c r="J31" s="83"/>
    </row>
    <row r="32" spans="2:10">
      <c r="B32" s="112" t="s">
        <v>23</v>
      </c>
      <c r="C32" s="12" t="s">
        <v>24</v>
      </c>
      <c r="D32" s="264">
        <v>2492.38</v>
      </c>
      <c r="E32" s="80">
        <f>SUM(E33:E39)</f>
        <v>505.5</v>
      </c>
      <c r="F32" s="78"/>
      <c r="G32" s="83"/>
      <c r="H32" s="78"/>
      <c r="I32" s="78"/>
      <c r="J32" s="83"/>
    </row>
    <row r="33" spans="2:10">
      <c r="B33" s="127" t="s">
        <v>4</v>
      </c>
      <c r="C33" s="6" t="s">
        <v>25</v>
      </c>
      <c r="D33" s="265">
        <v>2178.34</v>
      </c>
      <c r="E33" s="103"/>
      <c r="F33" s="78"/>
      <c r="G33" s="78"/>
      <c r="H33" s="78"/>
      <c r="I33" s="78"/>
      <c r="J33" s="83"/>
    </row>
    <row r="34" spans="2:10">
      <c r="B34" s="127" t="s">
        <v>6</v>
      </c>
      <c r="C34" s="6" t="s">
        <v>26</v>
      </c>
      <c r="D34" s="265"/>
      <c r="E34" s="103"/>
      <c r="F34" s="78"/>
      <c r="G34" s="78"/>
      <c r="H34" s="78"/>
      <c r="I34" s="78"/>
      <c r="J34" s="83"/>
    </row>
    <row r="35" spans="2:10">
      <c r="B35" s="127" t="s">
        <v>8</v>
      </c>
      <c r="C35" s="6" t="s">
        <v>27</v>
      </c>
      <c r="D35" s="265">
        <v>88.1</v>
      </c>
      <c r="E35" s="103">
        <v>100.55</v>
      </c>
      <c r="F35" s="78"/>
      <c r="G35" s="78"/>
      <c r="H35" s="78"/>
      <c r="I35" s="78"/>
      <c r="J35" s="83"/>
    </row>
    <row r="36" spans="2:10">
      <c r="B36" s="127" t="s">
        <v>9</v>
      </c>
      <c r="C36" s="6" t="s">
        <v>28</v>
      </c>
      <c r="D36" s="265"/>
      <c r="E36" s="103"/>
      <c r="F36" s="78"/>
      <c r="G36" s="78"/>
      <c r="H36" s="78"/>
      <c r="I36" s="78"/>
      <c r="J36" s="83"/>
    </row>
    <row r="37" spans="2:10" ht="25.5">
      <c r="B37" s="127" t="s">
        <v>29</v>
      </c>
      <c r="C37" s="6" t="s">
        <v>30</v>
      </c>
      <c r="D37" s="265">
        <v>225.94</v>
      </c>
      <c r="E37" s="103">
        <v>404.95</v>
      </c>
      <c r="F37" s="78"/>
      <c r="G37" s="78"/>
      <c r="H37" s="78"/>
      <c r="I37" s="78"/>
      <c r="J37" s="83"/>
    </row>
    <row r="38" spans="2:10">
      <c r="B38" s="127" t="s">
        <v>31</v>
      </c>
      <c r="C38" s="6" t="s">
        <v>32</v>
      </c>
      <c r="D38" s="265"/>
      <c r="E38" s="103"/>
      <c r="F38" s="78"/>
      <c r="G38" s="78"/>
      <c r="H38" s="78"/>
      <c r="I38" s="78"/>
      <c r="J38" s="83"/>
    </row>
    <row r="39" spans="2:10">
      <c r="B39" s="128" t="s">
        <v>33</v>
      </c>
      <c r="C39" s="13" t="s">
        <v>34</v>
      </c>
      <c r="D39" s="266"/>
      <c r="E39" s="174"/>
      <c r="F39" s="78"/>
      <c r="G39" s="78"/>
      <c r="H39" s="78"/>
      <c r="I39" s="78"/>
      <c r="J39" s="83"/>
    </row>
    <row r="40" spans="2:10" ht="13.5" thickBot="1">
      <c r="B40" s="119" t="s">
        <v>35</v>
      </c>
      <c r="C40" s="120" t="s">
        <v>36</v>
      </c>
      <c r="D40" s="267">
        <v>10051.33</v>
      </c>
      <c r="E40" s="121">
        <v>5606.6</v>
      </c>
      <c r="G40" s="83"/>
    </row>
    <row r="41" spans="2:10" ht="13.5" thickBot="1">
      <c r="B41" s="122" t="s">
        <v>37</v>
      </c>
      <c r="C41" s="123" t="s">
        <v>38</v>
      </c>
      <c r="D41" s="268">
        <v>51673.600000000006</v>
      </c>
      <c r="E41" s="173">
        <f>E26+E27+E40</f>
        <v>52707.4</v>
      </c>
      <c r="F41" s="88"/>
      <c r="G41" s="83"/>
    </row>
    <row r="42" spans="2:10">
      <c r="B42" s="114"/>
      <c r="C42" s="114"/>
      <c r="D42" s="115"/>
      <c r="E42" s="115"/>
      <c r="F42" s="88"/>
      <c r="G42" s="71"/>
    </row>
    <row r="43" spans="2:10" ht="13.5">
      <c r="B43" s="338" t="s">
        <v>60</v>
      </c>
      <c r="C43" s="339"/>
      <c r="D43" s="339"/>
      <c r="E43" s="339"/>
      <c r="G43" s="78"/>
    </row>
    <row r="44" spans="2:10" ht="18" customHeight="1" thickBot="1">
      <c r="B44" s="336" t="s">
        <v>244</v>
      </c>
      <c r="C44" s="340"/>
      <c r="D44" s="340"/>
      <c r="E44" s="340"/>
      <c r="G44" s="78"/>
    </row>
    <row r="45" spans="2:10" ht="13.5" thickBot="1">
      <c r="B45" s="167"/>
      <c r="C45" s="31" t="s">
        <v>39</v>
      </c>
      <c r="D45" s="75" t="s">
        <v>264</v>
      </c>
      <c r="E45" s="30" t="s">
        <v>262</v>
      </c>
      <c r="G45" s="78"/>
    </row>
    <row r="46" spans="2:10">
      <c r="B46" s="14" t="s">
        <v>18</v>
      </c>
      <c r="C46" s="32" t="s">
        <v>218</v>
      </c>
      <c r="D46" s="124"/>
      <c r="E46" s="29"/>
      <c r="G46" s="78"/>
    </row>
    <row r="47" spans="2:10">
      <c r="B47" s="125" t="s">
        <v>4</v>
      </c>
      <c r="C47" s="16" t="s">
        <v>40</v>
      </c>
      <c r="D47" s="269">
        <v>7800.7209999999995</v>
      </c>
      <c r="E47" s="82">
        <v>7380.8209999999999</v>
      </c>
      <c r="G47" s="78"/>
    </row>
    <row r="48" spans="2:10">
      <c r="B48" s="146" t="s">
        <v>6</v>
      </c>
      <c r="C48" s="23" t="s">
        <v>41</v>
      </c>
      <c r="D48" s="270">
        <v>7925.3990000000003</v>
      </c>
      <c r="E48" s="175">
        <v>7310.3190000000004</v>
      </c>
      <c r="G48" s="78"/>
    </row>
    <row r="49" spans="2:7">
      <c r="B49" s="143" t="s">
        <v>23</v>
      </c>
      <c r="C49" s="147" t="s">
        <v>219</v>
      </c>
      <c r="D49" s="271"/>
      <c r="E49" s="148"/>
    </row>
    <row r="50" spans="2:7">
      <c r="B50" s="125" t="s">
        <v>4</v>
      </c>
      <c r="C50" s="16" t="s">
        <v>40</v>
      </c>
      <c r="D50" s="269">
        <v>5.25</v>
      </c>
      <c r="E50" s="84">
        <v>6.45</v>
      </c>
      <c r="G50" s="226"/>
    </row>
    <row r="51" spans="2:7">
      <c r="B51" s="125" t="s">
        <v>6</v>
      </c>
      <c r="C51" s="16" t="s">
        <v>220</v>
      </c>
      <c r="D51" s="272">
        <v>4.58</v>
      </c>
      <c r="E51" s="84">
        <v>6.42</v>
      </c>
      <c r="G51" s="226"/>
    </row>
    <row r="52" spans="2:7">
      <c r="B52" s="125" t="s">
        <v>8</v>
      </c>
      <c r="C52" s="16" t="s">
        <v>221</v>
      </c>
      <c r="D52" s="272">
        <v>6.58</v>
      </c>
      <c r="E52" s="84">
        <v>7.73</v>
      </c>
    </row>
    <row r="53" spans="2:7" ht="14.25" customHeight="1" thickBot="1">
      <c r="B53" s="126" t="s">
        <v>9</v>
      </c>
      <c r="C53" s="18" t="s">
        <v>41</v>
      </c>
      <c r="D53" s="273">
        <v>6.52</v>
      </c>
      <c r="E53" s="176">
        <v>7.21</v>
      </c>
    </row>
    <row r="54" spans="2:7">
      <c r="B54" s="132"/>
      <c r="C54" s="133"/>
      <c r="D54" s="134"/>
      <c r="E54" s="134"/>
    </row>
    <row r="55" spans="2:7" ht="13.5">
      <c r="B55" s="338" t="s">
        <v>62</v>
      </c>
      <c r="C55" s="339"/>
      <c r="D55" s="339"/>
      <c r="E55" s="339"/>
    </row>
    <row r="56" spans="2:7" ht="15.75" customHeight="1" thickBot="1">
      <c r="B56" s="336" t="s">
        <v>222</v>
      </c>
      <c r="C56" s="340"/>
      <c r="D56" s="340"/>
      <c r="E56" s="340"/>
    </row>
    <row r="57" spans="2:7" ht="23.25" thickBot="1">
      <c r="B57" s="331" t="s">
        <v>42</v>
      </c>
      <c r="C57" s="332"/>
      <c r="D57" s="19" t="s">
        <v>245</v>
      </c>
      <c r="E57" s="20" t="s">
        <v>223</v>
      </c>
    </row>
    <row r="58" spans="2:7">
      <c r="B58" s="21" t="s">
        <v>18</v>
      </c>
      <c r="C58" s="149" t="s">
        <v>43</v>
      </c>
      <c r="D58" s="150">
        <f>D64</f>
        <v>52707.4</v>
      </c>
      <c r="E58" s="33">
        <f>D58/E21</f>
        <v>1</v>
      </c>
    </row>
    <row r="59" spans="2:7" ht="25.5">
      <c r="B59" s="146" t="s">
        <v>4</v>
      </c>
      <c r="C59" s="23" t="s">
        <v>44</v>
      </c>
      <c r="D59" s="95">
        <v>0</v>
      </c>
      <c r="E59" s="96">
        <v>0</v>
      </c>
    </row>
    <row r="60" spans="2:7" ht="25.5">
      <c r="B60" s="125" t="s">
        <v>6</v>
      </c>
      <c r="C60" s="16" t="s">
        <v>45</v>
      </c>
      <c r="D60" s="93">
        <v>0</v>
      </c>
      <c r="E60" s="94">
        <v>0</v>
      </c>
    </row>
    <row r="61" spans="2:7" ht="13.5" customHeight="1">
      <c r="B61" s="125" t="s">
        <v>8</v>
      </c>
      <c r="C61" s="16" t="s">
        <v>46</v>
      </c>
      <c r="D61" s="93">
        <v>0</v>
      </c>
      <c r="E61" s="94">
        <v>0</v>
      </c>
    </row>
    <row r="62" spans="2:7">
      <c r="B62" s="125" t="s">
        <v>9</v>
      </c>
      <c r="C62" s="16" t="s">
        <v>47</v>
      </c>
      <c r="D62" s="93">
        <v>0</v>
      </c>
      <c r="E62" s="94">
        <v>0</v>
      </c>
    </row>
    <row r="63" spans="2:7">
      <c r="B63" s="125" t="s">
        <v>29</v>
      </c>
      <c r="C63" s="16" t="s">
        <v>48</v>
      </c>
      <c r="D63" s="93">
        <v>0</v>
      </c>
      <c r="E63" s="94">
        <v>0</v>
      </c>
    </row>
    <row r="64" spans="2:7">
      <c r="B64" s="146" t="s">
        <v>31</v>
      </c>
      <c r="C64" s="23" t="s">
        <v>49</v>
      </c>
      <c r="D64" s="95">
        <f>E21</f>
        <v>52707.4</v>
      </c>
      <c r="E64" s="96">
        <f>E58</f>
        <v>1</v>
      </c>
    </row>
    <row r="65" spans="2:5">
      <c r="B65" s="146" t="s">
        <v>33</v>
      </c>
      <c r="C65" s="23" t="s">
        <v>224</v>
      </c>
      <c r="D65" s="95">
        <v>0</v>
      </c>
      <c r="E65" s="96">
        <v>0</v>
      </c>
    </row>
    <row r="66" spans="2:5">
      <c r="B66" s="146" t="s">
        <v>50</v>
      </c>
      <c r="C66" s="23" t="s">
        <v>51</v>
      </c>
      <c r="D66" s="95">
        <v>0</v>
      </c>
      <c r="E66" s="96">
        <v>0</v>
      </c>
    </row>
    <row r="67" spans="2:5">
      <c r="B67" s="125" t="s">
        <v>52</v>
      </c>
      <c r="C67" s="16" t="s">
        <v>53</v>
      </c>
      <c r="D67" s="93">
        <v>0</v>
      </c>
      <c r="E67" s="94">
        <v>0</v>
      </c>
    </row>
    <row r="68" spans="2:5">
      <c r="B68" s="125" t="s">
        <v>54</v>
      </c>
      <c r="C68" s="16" t="s">
        <v>55</v>
      </c>
      <c r="D68" s="93">
        <v>0</v>
      </c>
      <c r="E68" s="94">
        <v>0</v>
      </c>
    </row>
    <row r="69" spans="2:5">
      <c r="B69" s="125" t="s">
        <v>56</v>
      </c>
      <c r="C69" s="16" t="s">
        <v>57</v>
      </c>
      <c r="D69" s="93">
        <v>0</v>
      </c>
      <c r="E69" s="94">
        <v>0</v>
      </c>
    </row>
    <row r="70" spans="2:5">
      <c r="B70" s="153" t="s">
        <v>58</v>
      </c>
      <c r="C70" s="136" t="s">
        <v>59</v>
      </c>
      <c r="D70" s="137">
        <v>0</v>
      </c>
      <c r="E70" s="138">
        <v>0</v>
      </c>
    </row>
    <row r="71" spans="2:5">
      <c r="B71" s="154" t="s">
        <v>23</v>
      </c>
      <c r="C71" s="144" t="s">
        <v>61</v>
      </c>
      <c r="D71" s="145">
        <v>0</v>
      </c>
      <c r="E71" s="70">
        <v>0</v>
      </c>
    </row>
    <row r="72" spans="2:5">
      <c r="B72" s="155" t="s">
        <v>60</v>
      </c>
      <c r="C72" s="140" t="s">
        <v>63</v>
      </c>
      <c r="D72" s="141">
        <f>E14</f>
        <v>0</v>
      </c>
      <c r="E72" s="142">
        <v>0</v>
      </c>
    </row>
    <row r="73" spans="2:5">
      <c r="B73" s="156" t="s">
        <v>62</v>
      </c>
      <c r="C73" s="25" t="s">
        <v>65</v>
      </c>
      <c r="D73" s="26">
        <v>0</v>
      </c>
      <c r="E73" s="27">
        <v>0</v>
      </c>
    </row>
    <row r="74" spans="2:5">
      <c r="B74" s="154" t="s">
        <v>64</v>
      </c>
      <c r="C74" s="144" t="s">
        <v>66</v>
      </c>
      <c r="D74" s="145">
        <f>D58</f>
        <v>52707.4</v>
      </c>
      <c r="E74" s="70">
        <f>E58+E72-E73</f>
        <v>1</v>
      </c>
    </row>
    <row r="75" spans="2:5">
      <c r="B75" s="125" t="s">
        <v>4</v>
      </c>
      <c r="C75" s="16" t="s">
        <v>67</v>
      </c>
      <c r="D75" s="93">
        <v>0</v>
      </c>
      <c r="E75" s="94">
        <v>0</v>
      </c>
    </row>
    <row r="76" spans="2:5">
      <c r="B76" s="125" t="s">
        <v>6</v>
      </c>
      <c r="C76" s="16" t="s">
        <v>225</v>
      </c>
      <c r="D76" s="93">
        <f>D74</f>
        <v>52707.4</v>
      </c>
      <c r="E76" s="94">
        <f>E74</f>
        <v>1</v>
      </c>
    </row>
    <row r="77" spans="2:5" ht="13.5" thickBot="1">
      <c r="B77" s="126" t="s">
        <v>8</v>
      </c>
      <c r="C77" s="18" t="s">
        <v>226</v>
      </c>
      <c r="D77" s="97">
        <v>0</v>
      </c>
      <c r="E77" s="98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>
  <sheetPr codeName="Arkusz16"/>
  <dimension ref="A1:L81"/>
  <sheetViews>
    <sheetView zoomScale="80" zoomScaleNormal="80" workbookViewId="0">
      <selection activeCell="K26" sqref="K26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99" customWidth="1"/>
    <col min="6" max="6" width="7.42578125" customWidth="1"/>
    <col min="7" max="7" width="17.28515625" customWidth="1"/>
    <col min="8" max="8" width="19" customWidth="1"/>
    <col min="9" max="9" width="13.28515625" customWidth="1"/>
    <col min="10" max="10" width="13.5703125" customWidth="1"/>
    <col min="12" max="12" width="11.140625" customWidth="1"/>
  </cols>
  <sheetData>
    <row r="1" spans="2:12">
      <c r="B1" s="1"/>
      <c r="C1" s="1"/>
      <c r="D1" s="2"/>
      <c r="E1" s="2"/>
    </row>
    <row r="2" spans="2:12" ht="15.75">
      <c r="B2" s="333" t="s">
        <v>0</v>
      </c>
      <c r="C2" s="333"/>
      <c r="D2" s="333"/>
      <c r="E2" s="333"/>
      <c r="H2" s="188"/>
      <c r="I2" s="188"/>
      <c r="J2" s="190"/>
      <c r="L2" s="78"/>
    </row>
    <row r="3" spans="2:12" ht="15.75">
      <c r="B3" s="333" t="s">
        <v>263</v>
      </c>
      <c r="C3" s="333"/>
      <c r="D3" s="333"/>
      <c r="E3" s="333"/>
      <c r="H3" s="188"/>
      <c r="I3" s="188"/>
      <c r="J3" s="190"/>
    </row>
    <row r="4" spans="2:12" ht="15">
      <c r="B4" s="105"/>
      <c r="C4" s="105"/>
      <c r="D4" s="105"/>
      <c r="E4" s="105"/>
      <c r="H4" s="187"/>
      <c r="I4" s="187"/>
      <c r="J4" s="190"/>
    </row>
    <row r="5" spans="2:12" ht="21" customHeight="1">
      <c r="B5" s="334" t="s">
        <v>1</v>
      </c>
      <c r="C5" s="334"/>
      <c r="D5" s="334"/>
      <c r="E5" s="334"/>
    </row>
    <row r="6" spans="2:12" ht="14.25">
      <c r="B6" s="335" t="s">
        <v>92</v>
      </c>
      <c r="C6" s="335"/>
      <c r="D6" s="335"/>
      <c r="E6" s="335"/>
    </row>
    <row r="7" spans="2:12" ht="14.25">
      <c r="B7" s="109"/>
      <c r="C7" s="109"/>
      <c r="D7" s="109"/>
      <c r="E7" s="109"/>
    </row>
    <row r="8" spans="2:12" ht="13.5">
      <c r="B8" s="337" t="s">
        <v>18</v>
      </c>
      <c r="C8" s="339"/>
      <c r="D8" s="339"/>
      <c r="E8" s="339"/>
    </row>
    <row r="9" spans="2:12" ht="16.5" thickBot="1">
      <c r="B9" s="336" t="s">
        <v>209</v>
      </c>
      <c r="C9" s="336"/>
      <c r="D9" s="336"/>
      <c r="E9" s="336"/>
    </row>
    <row r="10" spans="2:12" ht="13.5" thickBot="1">
      <c r="B10" s="106"/>
      <c r="C10" s="87" t="s">
        <v>2</v>
      </c>
      <c r="D10" s="75" t="s">
        <v>246</v>
      </c>
      <c r="E10" s="30" t="s">
        <v>262</v>
      </c>
      <c r="G10" s="78"/>
    </row>
    <row r="11" spans="2:12">
      <c r="B11" s="110" t="s">
        <v>3</v>
      </c>
      <c r="C11" s="151" t="s">
        <v>215</v>
      </c>
      <c r="D11" s="74">
        <v>32075498.629999999</v>
      </c>
      <c r="E11" s="9">
        <f>E12+E13+E14</f>
        <v>30898937.359999999</v>
      </c>
    </row>
    <row r="12" spans="2:12">
      <c r="B12" s="129" t="s">
        <v>4</v>
      </c>
      <c r="C12" s="6" t="s">
        <v>5</v>
      </c>
      <c r="D12" s="89">
        <v>32060044.75</v>
      </c>
      <c r="E12" s="100">
        <f>30182523.15+701173.85-273.64</f>
        <v>30883423.359999999</v>
      </c>
    </row>
    <row r="13" spans="2:12">
      <c r="B13" s="129" t="s">
        <v>6</v>
      </c>
      <c r="C13" s="72" t="s">
        <v>7</v>
      </c>
      <c r="D13" s="89">
        <v>243.86</v>
      </c>
      <c r="E13" s="100"/>
    </row>
    <row r="14" spans="2:12">
      <c r="B14" s="129" t="s">
        <v>8</v>
      </c>
      <c r="C14" s="72" t="s">
        <v>10</v>
      </c>
      <c r="D14" s="89">
        <v>15210.02</v>
      </c>
      <c r="E14" s="100">
        <f>E15</f>
        <v>15514</v>
      </c>
    </row>
    <row r="15" spans="2:12">
      <c r="B15" s="129" t="s">
        <v>212</v>
      </c>
      <c r="C15" s="72" t="s">
        <v>11</v>
      </c>
      <c r="D15" s="89">
        <v>15210.02</v>
      </c>
      <c r="E15" s="100">
        <v>15514</v>
      </c>
    </row>
    <row r="16" spans="2:12">
      <c r="B16" s="130" t="s">
        <v>213</v>
      </c>
      <c r="C16" s="111" t="s">
        <v>12</v>
      </c>
      <c r="D16" s="90"/>
      <c r="E16" s="101"/>
    </row>
    <row r="17" spans="2:10">
      <c r="B17" s="10" t="s">
        <v>13</v>
      </c>
      <c r="C17" s="12" t="s">
        <v>65</v>
      </c>
      <c r="D17" s="152">
        <v>31729.38</v>
      </c>
      <c r="E17" s="113">
        <f>SUM(E18:E20)</f>
        <v>30389.31</v>
      </c>
    </row>
    <row r="18" spans="2:10">
      <c r="B18" s="129" t="s">
        <v>4</v>
      </c>
      <c r="C18" s="6" t="s">
        <v>11</v>
      </c>
      <c r="D18" s="89">
        <v>31729.38</v>
      </c>
      <c r="E18" s="101">
        <v>30389.31</v>
      </c>
    </row>
    <row r="19" spans="2:10" ht="13.5" customHeight="1">
      <c r="B19" s="129" t="s">
        <v>6</v>
      </c>
      <c r="C19" s="72" t="s">
        <v>214</v>
      </c>
      <c r="D19" s="89"/>
      <c r="E19" s="100"/>
    </row>
    <row r="20" spans="2:10" ht="13.5" thickBot="1">
      <c r="B20" s="131" t="s">
        <v>8</v>
      </c>
      <c r="C20" s="73" t="s">
        <v>14</v>
      </c>
      <c r="D20" s="91"/>
      <c r="E20" s="102"/>
    </row>
    <row r="21" spans="2:10" ht="13.5" thickBot="1">
      <c r="B21" s="343" t="s">
        <v>216</v>
      </c>
      <c r="C21" s="344"/>
      <c r="D21" s="92">
        <f>D11-D17</f>
        <v>32043769.25</v>
      </c>
      <c r="E21" s="173">
        <f>E11-E17</f>
        <v>30868548.050000001</v>
      </c>
      <c r="F21" s="88"/>
      <c r="G21" s="88"/>
      <c r="H21" s="197"/>
      <c r="J21" s="71"/>
    </row>
    <row r="22" spans="2:10">
      <c r="B22" s="3"/>
      <c r="C22" s="7"/>
      <c r="D22" s="8"/>
      <c r="E22" s="8"/>
      <c r="G22" s="78"/>
    </row>
    <row r="23" spans="2:10" ht="13.5">
      <c r="B23" s="337" t="s">
        <v>210</v>
      </c>
      <c r="C23" s="345"/>
      <c r="D23" s="345"/>
      <c r="E23" s="345"/>
      <c r="G23" s="78"/>
    </row>
    <row r="24" spans="2:10" ht="15.75" customHeight="1" thickBot="1">
      <c r="B24" s="336" t="s">
        <v>211</v>
      </c>
      <c r="C24" s="346"/>
      <c r="D24" s="346"/>
      <c r="E24" s="346"/>
    </row>
    <row r="25" spans="2:10" ht="13.5" thickBot="1">
      <c r="B25" s="106"/>
      <c r="C25" s="5" t="s">
        <v>2</v>
      </c>
      <c r="D25" s="75" t="s">
        <v>264</v>
      </c>
      <c r="E25" s="30" t="s">
        <v>262</v>
      </c>
    </row>
    <row r="26" spans="2:10">
      <c r="B26" s="116" t="s">
        <v>15</v>
      </c>
      <c r="C26" s="117" t="s">
        <v>16</v>
      </c>
      <c r="D26" s="301">
        <v>37221244.49000001</v>
      </c>
      <c r="E26" s="118">
        <f>D21</f>
        <v>32043769.25</v>
      </c>
      <c r="G26" s="83"/>
    </row>
    <row r="27" spans="2:10">
      <c r="B27" s="10" t="s">
        <v>17</v>
      </c>
      <c r="C27" s="11" t="s">
        <v>217</v>
      </c>
      <c r="D27" s="302">
        <v>-2883306.4000000004</v>
      </c>
      <c r="E27" s="172">
        <f>E28-E32</f>
        <v>-2863322.8499999996</v>
      </c>
      <c r="F27" s="78"/>
      <c r="G27" s="83"/>
      <c r="H27" s="78"/>
      <c r="I27" s="83"/>
      <c r="J27" s="83"/>
    </row>
    <row r="28" spans="2:10">
      <c r="B28" s="10" t="s">
        <v>18</v>
      </c>
      <c r="C28" s="11" t="s">
        <v>19</v>
      </c>
      <c r="D28" s="302">
        <v>1369528.46</v>
      </c>
      <c r="E28" s="80">
        <f>SUM(E29:E31)</f>
        <v>1471169.62</v>
      </c>
      <c r="F28" s="78"/>
      <c r="G28" s="78"/>
      <c r="H28" s="78"/>
      <c r="I28" s="83"/>
      <c r="J28" s="83"/>
    </row>
    <row r="29" spans="2:10">
      <c r="B29" s="127" t="s">
        <v>4</v>
      </c>
      <c r="C29" s="6" t="s">
        <v>20</v>
      </c>
      <c r="D29" s="276">
        <v>999115.74</v>
      </c>
      <c r="E29" s="103">
        <v>1024342.4400000001</v>
      </c>
      <c r="F29" s="78"/>
      <c r="G29" s="78"/>
      <c r="H29" s="78"/>
      <c r="I29" s="83"/>
      <c r="J29" s="83"/>
    </row>
    <row r="30" spans="2:10">
      <c r="B30" s="127" t="s">
        <v>6</v>
      </c>
      <c r="C30" s="6" t="s">
        <v>21</v>
      </c>
      <c r="D30" s="276"/>
      <c r="E30" s="103"/>
      <c r="F30" s="78"/>
      <c r="G30" s="78"/>
      <c r="H30" s="78"/>
      <c r="I30" s="83"/>
      <c r="J30" s="83"/>
    </row>
    <row r="31" spans="2:10">
      <c r="B31" s="127" t="s">
        <v>8</v>
      </c>
      <c r="C31" s="6" t="s">
        <v>22</v>
      </c>
      <c r="D31" s="276">
        <v>370412.72</v>
      </c>
      <c r="E31" s="103">
        <v>446827.18</v>
      </c>
      <c r="F31" s="78"/>
      <c r="G31" s="78"/>
      <c r="H31" s="78"/>
      <c r="I31" s="83"/>
      <c r="J31" s="83"/>
    </row>
    <row r="32" spans="2:10">
      <c r="B32" s="112" t="s">
        <v>23</v>
      </c>
      <c r="C32" s="12" t="s">
        <v>24</v>
      </c>
      <c r="D32" s="302">
        <v>4252834.8600000003</v>
      </c>
      <c r="E32" s="80">
        <f>SUM(E33:E39)</f>
        <v>4334492.47</v>
      </c>
      <c r="F32" s="78"/>
      <c r="G32" s="83"/>
      <c r="H32" s="78"/>
      <c r="I32" s="83"/>
      <c r="J32" s="83"/>
    </row>
    <row r="33" spans="2:10">
      <c r="B33" s="127" t="s">
        <v>4</v>
      </c>
      <c r="C33" s="6" t="s">
        <v>25</v>
      </c>
      <c r="D33" s="276">
        <v>2775448.98</v>
      </c>
      <c r="E33" s="103">
        <f>3729344.98-47720.1</f>
        <v>3681624.88</v>
      </c>
      <c r="F33" s="78"/>
      <c r="G33" s="78"/>
      <c r="H33" s="78"/>
      <c r="I33" s="83"/>
      <c r="J33" s="83"/>
    </row>
    <row r="34" spans="2:10">
      <c r="B34" s="127" t="s">
        <v>6</v>
      </c>
      <c r="C34" s="6" t="s">
        <v>26</v>
      </c>
      <c r="D34" s="276"/>
      <c r="E34" s="103"/>
      <c r="F34" s="78"/>
      <c r="G34" s="78"/>
      <c r="H34" s="78"/>
      <c r="I34" s="83"/>
      <c r="J34" s="83"/>
    </row>
    <row r="35" spans="2:10">
      <c r="B35" s="127" t="s">
        <v>8</v>
      </c>
      <c r="C35" s="6" t="s">
        <v>27</v>
      </c>
      <c r="D35" s="276">
        <v>107321.27</v>
      </c>
      <c r="E35" s="103">
        <v>68935.320000000007</v>
      </c>
      <c r="F35" s="78"/>
      <c r="G35" s="78"/>
      <c r="H35" s="78"/>
      <c r="I35" s="83"/>
      <c r="J35" s="83"/>
    </row>
    <row r="36" spans="2:10">
      <c r="B36" s="127" t="s">
        <v>9</v>
      </c>
      <c r="C36" s="6" t="s">
        <v>28</v>
      </c>
      <c r="D36" s="276"/>
      <c r="E36" s="103"/>
      <c r="F36" s="78"/>
      <c r="G36" s="78"/>
      <c r="H36" s="78"/>
      <c r="I36" s="83"/>
      <c r="J36" s="83"/>
    </row>
    <row r="37" spans="2:10" ht="25.5">
      <c r="B37" s="127" t="s">
        <v>29</v>
      </c>
      <c r="C37" s="6" t="s">
        <v>30</v>
      </c>
      <c r="D37" s="276">
        <v>318266.14</v>
      </c>
      <c r="E37" s="103">
        <v>272376.46000000002</v>
      </c>
      <c r="F37" s="78"/>
      <c r="G37" s="78"/>
      <c r="H37" s="78"/>
      <c r="I37" s="83"/>
      <c r="J37" s="83"/>
    </row>
    <row r="38" spans="2:10">
      <c r="B38" s="127" t="s">
        <v>31</v>
      </c>
      <c r="C38" s="6" t="s">
        <v>32</v>
      </c>
      <c r="D38" s="276"/>
      <c r="E38" s="103"/>
      <c r="F38" s="78"/>
      <c r="G38" s="78"/>
      <c r="H38" s="78"/>
      <c r="I38" s="83"/>
      <c r="J38" s="83"/>
    </row>
    <row r="39" spans="2:10">
      <c r="B39" s="128" t="s">
        <v>33</v>
      </c>
      <c r="C39" s="13" t="s">
        <v>34</v>
      </c>
      <c r="D39" s="303">
        <v>1051798.47</v>
      </c>
      <c r="E39" s="174">
        <v>311555.81</v>
      </c>
      <c r="F39" s="78"/>
      <c r="G39" s="78"/>
      <c r="H39" s="78"/>
      <c r="I39" s="83"/>
      <c r="J39" s="83"/>
    </row>
    <row r="40" spans="2:10" ht="13.5" thickBot="1">
      <c r="B40" s="119" t="s">
        <v>35</v>
      </c>
      <c r="C40" s="120" t="s">
        <v>36</v>
      </c>
      <c r="D40" s="304">
        <v>-110547.62</v>
      </c>
      <c r="E40" s="121">
        <v>1688101.65</v>
      </c>
      <c r="G40" s="83"/>
    </row>
    <row r="41" spans="2:10" ht="13.5" thickBot="1">
      <c r="B41" s="122" t="s">
        <v>37</v>
      </c>
      <c r="C41" s="123" t="s">
        <v>38</v>
      </c>
      <c r="D41" s="92">
        <v>34227390.470000014</v>
      </c>
      <c r="E41" s="173">
        <f>E26+E27+E40</f>
        <v>30868548.049999997</v>
      </c>
      <c r="F41" s="88"/>
      <c r="G41" s="83"/>
    </row>
    <row r="42" spans="2:10">
      <c r="B42" s="114"/>
      <c r="C42" s="114"/>
      <c r="D42" s="115"/>
      <c r="E42" s="115"/>
      <c r="F42" s="88"/>
      <c r="G42" s="71"/>
    </row>
    <row r="43" spans="2:10" ht="13.5">
      <c r="B43" s="338" t="s">
        <v>60</v>
      </c>
      <c r="C43" s="339"/>
      <c r="D43" s="339"/>
      <c r="E43" s="339"/>
      <c r="G43" s="78"/>
    </row>
    <row r="44" spans="2:10" ht="18" customHeight="1" thickBot="1">
      <c r="B44" s="336" t="s">
        <v>244</v>
      </c>
      <c r="C44" s="340"/>
      <c r="D44" s="340"/>
      <c r="E44" s="340"/>
      <c r="G44" s="78"/>
    </row>
    <row r="45" spans="2:10" ht="13.5" thickBot="1">
      <c r="B45" s="106"/>
      <c r="C45" s="31" t="s">
        <v>39</v>
      </c>
      <c r="D45" s="75" t="s">
        <v>264</v>
      </c>
      <c r="E45" s="30" t="s">
        <v>262</v>
      </c>
      <c r="G45" s="78"/>
    </row>
    <row r="46" spans="2:10">
      <c r="B46" s="14" t="s">
        <v>18</v>
      </c>
      <c r="C46" s="32" t="s">
        <v>218</v>
      </c>
      <c r="D46" s="124"/>
      <c r="E46" s="29"/>
      <c r="G46" s="78"/>
    </row>
    <row r="47" spans="2:10">
      <c r="B47" s="125" t="s">
        <v>4</v>
      </c>
      <c r="C47" s="16" t="s">
        <v>40</v>
      </c>
      <c r="D47" s="305">
        <v>297099.30440000002</v>
      </c>
      <c r="E47" s="82">
        <v>246897.13389999999</v>
      </c>
      <c r="G47" s="78"/>
    </row>
    <row r="48" spans="2:10">
      <c r="B48" s="146" t="s">
        <v>6</v>
      </c>
      <c r="C48" s="23" t="s">
        <v>41</v>
      </c>
      <c r="D48" s="306">
        <v>273923.81829999998</v>
      </c>
      <c r="E48" s="82">
        <v>225564.83343847509</v>
      </c>
      <c r="G48" s="249"/>
    </row>
    <row r="49" spans="2:7">
      <c r="B49" s="143" t="s">
        <v>23</v>
      </c>
      <c r="C49" s="147" t="s">
        <v>219</v>
      </c>
      <c r="D49" s="307"/>
      <c r="E49" s="148"/>
    </row>
    <row r="50" spans="2:7">
      <c r="B50" s="125" t="s">
        <v>4</v>
      </c>
      <c r="C50" s="16" t="s">
        <v>40</v>
      </c>
      <c r="D50" s="308">
        <v>125.282166396078</v>
      </c>
      <c r="E50" s="82">
        <v>129.78591020657899</v>
      </c>
      <c r="G50" s="226"/>
    </row>
    <row r="51" spans="2:7">
      <c r="B51" s="125" t="s">
        <v>6</v>
      </c>
      <c r="C51" s="16" t="s">
        <v>220</v>
      </c>
      <c r="D51" s="309">
        <v>121.51180000000001</v>
      </c>
      <c r="E51" s="225">
        <v>129.7859</v>
      </c>
      <c r="G51" s="226"/>
    </row>
    <row r="52" spans="2:7" ht="12.75" customHeight="1">
      <c r="B52" s="125" t="s">
        <v>8</v>
      </c>
      <c r="C52" s="16" t="s">
        <v>221</v>
      </c>
      <c r="D52" s="309">
        <v>126.82650000000001</v>
      </c>
      <c r="E52" s="225">
        <v>137.6369</v>
      </c>
    </row>
    <row r="53" spans="2:7" ht="13.5" thickBot="1">
      <c r="B53" s="126" t="s">
        <v>9</v>
      </c>
      <c r="C53" s="18" t="s">
        <v>41</v>
      </c>
      <c r="D53" s="273">
        <v>124.95222460908499</v>
      </c>
      <c r="E53" s="176">
        <v>136.85000263314399</v>
      </c>
    </row>
    <row r="54" spans="2:7">
      <c r="B54" s="132"/>
      <c r="C54" s="133"/>
      <c r="D54" s="134"/>
      <c r="E54" s="134"/>
    </row>
    <row r="55" spans="2:7" ht="13.5">
      <c r="B55" s="338" t="s">
        <v>62</v>
      </c>
      <c r="C55" s="339"/>
      <c r="D55" s="339"/>
      <c r="E55" s="339"/>
    </row>
    <row r="56" spans="2:7" ht="17.25" customHeight="1" thickBot="1">
      <c r="B56" s="336" t="s">
        <v>222</v>
      </c>
      <c r="C56" s="340"/>
      <c r="D56" s="340"/>
      <c r="E56" s="340"/>
    </row>
    <row r="57" spans="2:7" ht="23.25" thickBot="1">
      <c r="B57" s="331" t="s">
        <v>42</v>
      </c>
      <c r="C57" s="332"/>
      <c r="D57" s="19" t="s">
        <v>245</v>
      </c>
      <c r="E57" s="20" t="s">
        <v>223</v>
      </c>
    </row>
    <row r="58" spans="2:7">
      <c r="B58" s="21" t="s">
        <v>18</v>
      </c>
      <c r="C58" s="149" t="s">
        <v>43</v>
      </c>
      <c r="D58" s="150">
        <f>SUM(D59:D70)</f>
        <v>30883423.359999999</v>
      </c>
      <c r="E58" s="33">
        <f>D58/E21</f>
        <v>1.0004818921180194</v>
      </c>
    </row>
    <row r="59" spans="2:7" ht="25.5">
      <c r="B59" s="22" t="s">
        <v>4</v>
      </c>
      <c r="C59" s="23" t="s">
        <v>44</v>
      </c>
      <c r="D59" s="95">
        <v>0</v>
      </c>
      <c r="E59" s="96">
        <v>0</v>
      </c>
    </row>
    <row r="60" spans="2:7" ht="24" customHeight="1">
      <c r="B60" s="15" t="s">
        <v>6</v>
      </c>
      <c r="C60" s="16" t="s">
        <v>45</v>
      </c>
      <c r="D60" s="93">
        <v>0</v>
      </c>
      <c r="E60" s="94">
        <v>0</v>
      </c>
    </row>
    <row r="61" spans="2:7">
      <c r="B61" s="15" t="s">
        <v>8</v>
      </c>
      <c r="C61" s="16" t="s">
        <v>46</v>
      </c>
      <c r="D61" s="93">
        <v>0</v>
      </c>
      <c r="E61" s="94">
        <v>0</v>
      </c>
    </row>
    <row r="62" spans="2:7">
      <c r="B62" s="15" t="s">
        <v>9</v>
      </c>
      <c r="C62" s="16" t="s">
        <v>47</v>
      </c>
      <c r="D62" s="93">
        <v>0</v>
      </c>
      <c r="E62" s="94">
        <v>0</v>
      </c>
    </row>
    <row r="63" spans="2:7">
      <c r="B63" s="15" t="s">
        <v>29</v>
      </c>
      <c r="C63" s="16" t="s">
        <v>48</v>
      </c>
      <c r="D63" s="93">
        <v>0</v>
      </c>
      <c r="E63" s="94">
        <v>0</v>
      </c>
    </row>
    <row r="64" spans="2:7">
      <c r="B64" s="22" t="s">
        <v>31</v>
      </c>
      <c r="C64" s="23" t="s">
        <v>49</v>
      </c>
      <c r="D64" s="95">
        <f>30182523.15-273.64</f>
        <v>30182249.509999998</v>
      </c>
      <c r="E64" s="96">
        <f>D64/E21</f>
        <v>0.9777670611883541</v>
      </c>
    </row>
    <row r="65" spans="2:5">
      <c r="B65" s="22" t="s">
        <v>33</v>
      </c>
      <c r="C65" s="23" t="s">
        <v>224</v>
      </c>
      <c r="D65" s="95">
        <v>0</v>
      </c>
      <c r="E65" s="96">
        <v>0</v>
      </c>
    </row>
    <row r="66" spans="2:5">
      <c r="B66" s="22" t="s">
        <v>50</v>
      </c>
      <c r="C66" s="23" t="s">
        <v>51</v>
      </c>
      <c r="D66" s="95">
        <v>0</v>
      </c>
      <c r="E66" s="96">
        <v>0</v>
      </c>
    </row>
    <row r="67" spans="2:5">
      <c r="B67" s="15" t="s">
        <v>52</v>
      </c>
      <c r="C67" s="16" t="s">
        <v>53</v>
      </c>
      <c r="D67" s="93">
        <v>0</v>
      </c>
      <c r="E67" s="94">
        <v>0</v>
      </c>
    </row>
    <row r="68" spans="2:5">
      <c r="B68" s="15" t="s">
        <v>54</v>
      </c>
      <c r="C68" s="16" t="s">
        <v>55</v>
      </c>
      <c r="D68" s="93">
        <v>0</v>
      </c>
      <c r="E68" s="94">
        <v>0</v>
      </c>
    </row>
    <row r="69" spans="2:5">
      <c r="B69" s="15" t="s">
        <v>56</v>
      </c>
      <c r="C69" s="16" t="s">
        <v>57</v>
      </c>
      <c r="D69" s="93">
        <v>701173.85</v>
      </c>
      <c r="E69" s="94">
        <f>D69/E21</f>
        <v>2.2714830929665315E-2</v>
      </c>
    </row>
    <row r="70" spans="2:5">
      <c r="B70" s="135" t="s">
        <v>58</v>
      </c>
      <c r="C70" s="136" t="s">
        <v>59</v>
      </c>
      <c r="D70" s="137">
        <v>0</v>
      </c>
      <c r="E70" s="138">
        <v>0</v>
      </c>
    </row>
    <row r="71" spans="2:5">
      <c r="B71" s="143" t="s">
        <v>23</v>
      </c>
      <c r="C71" s="144" t="s">
        <v>61</v>
      </c>
      <c r="D71" s="145">
        <f>E13</f>
        <v>0</v>
      </c>
      <c r="E71" s="70">
        <f>D71/E21</f>
        <v>0</v>
      </c>
    </row>
    <row r="72" spans="2:5">
      <c r="B72" s="139" t="s">
        <v>60</v>
      </c>
      <c r="C72" s="140" t="s">
        <v>63</v>
      </c>
      <c r="D72" s="141">
        <f>E14</f>
        <v>15514</v>
      </c>
      <c r="E72" s="142">
        <f>D72/E21</f>
        <v>5.0258275753271137E-4</v>
      </c>
    </row>
    <row r="73" spans="2:5">
      <c r="B73" s="24" t="s">
        <v>62</v>
      </c>
      <c r="C73" s="25" t="s">
        <v>65</v>
      </c>
      <c r="D73" s="26">
        <f>E17</f>
        <v>30389.31</v>
      </c>
      <c r="E73" s="27">
        <f>D73/E21</f>
        <v>9.8447487555217237E-4</v>
      </c>
    </row>
    <row r="74" spans="2:5">
      <c r="B74" s="143" t="s">
        <v>64</v>
      </c>
      <c r="C74" s="144" t="s">
        <v>66</v>
      </c>
      <c r="D74" s="145">
        <f>D58+D71+D72-D73</f>
        <v>30868548.050000001</v>
      </c>
      <c r="E74" s="70">
        <f>E58+E72-E73</f>
        <v>0.99999999999999989</v>
      </c>
    </row>
    <row r="75" spans="2:5">
      <c r="B75" s="15" t="s">
        <v>4</v>
      </c>
      <c r="C75" s="16" t="s">
        <v>67</v>
      </c>
      <c r="D75" s="93">
        <f>D74</f>
        <v>30868548.050000001</v>
      </c>
      <c r="E75" s="94">
        <f>E74</f>
        <v>0.99999999999999989</v>
      </c>
    </row>
    <row r="76" spans="2:5">
      <c r="B76" s="15" t="s">
        <v>6</v>
      </c>
      <c r="C76" s="16" t="s">
        <v>225</v>
      </c>
      <c r="D76" s="93">
        <v>0</v>
      </c>
      <c r="E76" s="94">
        <v>0</v>
      </c>
    </row>
    <row r="77" spans="2:5" ht="13.5" thickBot="1">
      <c r="B77" s="17" t="s">
        <v>8</v>
      </c>
      <c r="C77" s="18" t="s">
        <v>226</v>
      </c>
      <c r="D77" s="97">
        <v>0</v>
      </c>
      <c r="E77" s="98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honeticPr fontId="7" type="noConversion"/>
  <pageMargins left="1.03" right="0.75" top="0.6" bottom="0.19" header="0.5" footer="0.5"/>
  <pageSetup paperSize="9" scale="70" orientation="portrait" r:id="rId1"/>
  <headerFooter alignWithMargins="0"/>
</worksheet>
</file>

<file path=xl/worksheets/sheet160.xml><?xml version="1.0" encoding="utf-8"?>
<worksheet xmlns="http://schemas.openxmlformats.org/spreadsheetml/2006/main" xmlns:r="http://schemas.openxmlformats.org/officeDocument/2006/relationships">
  <sheetPr codeName="Arkusz160"/>
  <dimension ref="A1:L81"/>
  <sheetViews>
    <sheetView zoomScale="80" zoomScaleNormal="80" workbookViewId="0">
      <selection activeCell="K2" sqref="K2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99" customWidth="1"/>
    <col min="6" max="6" width="7.42578125" customWidth="1"/>
    <col min="7" max="7" width="17.28515625" customWidth="1"/>
    <col min="8" max="8" width="19" customWidth="1"/>
    <col min="9" max="9" width="13.28515625" customWidth="1"/>
    <col min="10" max="10" width="13.5703125" customWidth="1"/>
  </cols>
  <sheetData>
    <row r="1" spans="2:12">
      <c r="B1" s="1"/>
      <c r="C1" s="1"/>
      <c r="D1" s="2"/>
      <c r="E1" s="2"/>
    </row>
    <row r="2" spans="2:12" ht="15.75">
      <c r="B2" s="333" t="s">
        <v>0</v>
      </c>
      <c r="C2" s="333"/>
      <c r="D2" s="333"/>
      <c r="E2" s="333"/>
      <c r="H2" s="188"/>
      <c r="I2" s="188"/>
      <c r="J2" s="190"/>
      <c r="L2" s="78"/>
    </row>
    <row r="3" spans="2:12" ht="15.75">
      <c r="B3" s="333" t="s">
        <v>263</v>
      </c>
      <c r="C3" s="333"/>
      <c r="D3" s="333"/>
      <c r="E3" s="333"/>
      <c r="H3" s="188"/>
      <c r="I3" s="188"/>
      <c r="J3" s="190"/>
    </row>
    <row r="4" spans="2:12" ht="15">
      <c r="B4" s="168"/>
      <c r="C4" s="168"/>
      <c r="D4" s="168"/>
      <c r="E4" s="168"/>
      <c r="H4" s="187"/>
      <c r="I4" s="187"/>
      <c r="J4" s="190"/>
    </row>
    <row r="5" spans="2:12" ht="21" customHeight="1">
      <c r="B5" s="334" t="s">
        <v>1</v>
      </c>
      <c r="C5" s="334"/>
      <c r="D5" s="334"/>
      <c r="E5" s="334"/>
    </row>
    <row r="6" spans="2:12" ht="14.25">
      <c r="B6" s="335" t="s">
        <v>191</v>
      </c>
      <c r="C6" s="335"/>
      <c r="D6" s="335"/>
      <c r="E6" s="335"/>
    </row>
    <row r="7" spans="2:12" ht="14.25">
      <c r="B7" s="166"/>
      <c r="C7" s="166"/>
      <c r="D7" s="166"/>
      <c r="E7" s="166"/>
    </row>
    <row r="8" spans="2:12" ht="13.5">
      <c r="B8" s="337" t="s">
        <v>18</v>
      </c>
      <c r="C8" s="339"/>
      <c r="D8" s="339"/>
      <c r="E8" s="339"/>
    </row>
    <row r="9" spans="2:12" ht="16.5" thickBot="1">
      <c r="B9" s="336" t="s">
        <v>209</v>
      </c>
      <c r="C9" s="336"/>
      <c r="D9" s="336"/>
      <c r="E9" s="336"/>
    </row>
    <row r="10" spans="2:12" ht="13.5" thickBot="1">
      <c r="B10" s="167"/>
      <c r="C10" s="87" t="s">
        <v>2</v>
      </c>
      <c r="D10" s="75" t="s">
        <v>246</v>
      </c>
      <c r="E10" s="30" t="s">
        <v>262</v>
      </c>
    </row>
    <row r="11" spans="2:12">
      <c r="B11" s="110" t="s">
        <v>3</v>
      </c>
      <c r="C11" s="151" t="s">
        <v>215</v>
      </c>
      <c r="D11" s="74">
        <v>241638.35</v>
      </c>
      <c r="E11" s="9">
        <f>E12</f>
        <v>244552.11</v>
      </c>
    </row>
    <row r="12" spans="2:12">
      <c r="B12" s="129" t="s">
        <v>4</v>
      </c>
      <c r="C12" s="6" t="s">
        <v>5</v>
      </c>
      <c r="D12" s="89">
        <v>241638.35</v>
      </c>
      <c r="E12" s="100">
        <v>244552.11</v>
      </c>
    </row>
    <row r="13" spans="2:12">
      <c r="B13" s="129" t="s">
        <v>6</v>
      </c>
      <c r="C13" s="72" t="s">
        <v>7</v>
      </c>
      <c r="D13" s="89"/>
      <c r="E13" s="100"/>
    </row>
    <row r="14" spans="2:12">
      <c r="B14" s="129" t="s">
        <v>8</v>
      </c>
      <c r="C14" s="72" t="s">
        <v>10</v>
      </c>
      <c r="D14" s="89"/>
      <c r="E14" s="100"/>
      <c r="G14" s="71"/>
    </row>
    <row r="15" spans="2:12">
      <c r="B15" s="129" t="s">
        <v>212</v>
      </c>
      <c r="C15" s="72" t="s">
        <v>11</v>
      </c>
      <c r="D15" s="89"/>
      <c r="E15" s="100"/>
    </row>
    <row r="16" spans="2:12">
      <c r="B16" s="130" t="s">
        <v>213</v>
      </c>
      <c r="C16" s="111" t="s">
        <v>12</v>
      </c>
      <c r="D16" s="90"/>
      <c r="E16" s="101"/>
    </row>
    <row r="17" spans="2:10">
      <c r="B17" s="10" t="s">
        <v>13</v>
      </c>
      <c r="C17" s="12" t="s">
        <v>65</v>
      </c>
      <c r="D17" s="152"/>
      <c r="E17" s="113"/>
    </row>
    <row r="18" spans="2:10">
      <c r="B18" s="129" t="s">
        <v>4</v>
      </c>
      <c r="C18" s="6" t="s">
        <v>11</v>
      </c>
      <c r="D18" s="89"/>
      <c r="E18" s="101"/>
    </row>
    <row r="19" spans="2:10" ht="13.5" customHeight="1">
      <c r="B19" s="129" t="s">
        <v>6</v>
      </c>
      <c r="C19" s="72" t="s">
        <v>214</v>
      </c>
      <c r="D19" s="89"/>
      <c r="E19" s="100"/>
    </row>
    <row r="20" spans="2:10" ht="13.5" thickBot="1">
      <c r="B20" s="131" t="s">
        <v>8</v>
      </c>
      <c r="C20" s="73" t="s">
        <v>14</v>
      </c>
      <c r="D20" s="91"/>
      <c r="E20" s="102"/>
    </row>
    <row r="21" spans="2:10" ht="13.5" thickBot="1">
      <c r="B21" s="343" t="s">
        <v>216</v>
      </c>
      <c r="C21" s="344"/>
      <c r="D21" s="92">
        <f>D11</f>
        <v>241638.35</v>
      </c>
      <c r="E21" s="173">
        <f>E11</f>
        <v>244552.11</v>
      </c>
      <c r="F21" s="88"/>
      <c r="G21" s="88"/>
      <c r="H21" s="197"/>
      <c r="J21" s="71"/>
    </row>
    <row r="22" spans="2:10">
      <c r="B22" s="3"/>
      <c r="C22" s="7"/>
      <c r="D22" s="8"/>
      <c r="E22" s="8"/>
      <c r="G22" s="78"/>
    </row>
    <row r="23" spans="2:10" ht="13.5">
      <c r="B23" s="337" t="s">
        <v>210</v>
      </c>
      <c r="C23" s="345"/>
      <c r="D23" s="345"/>
      <c r="E23" s="345"/>
      <c r="G23" s="78"/>
    </row>
    <row r="24" spans="2:10" ht="15.75" customHeight="1" thickBot="1">
      <c r="B24" s="336" t="s">
        <v>211</v>
      </c>
      <c r="C24" s="346"/>
      <c r="D24" s="346"/>
      <c r="E24" s="346"/>
    </row>
    <row r="25" spans="2:10" ht="13.5" thickBot="1">
      <c r="B25" s="167"/>
      <c r="C25" s="5" t="s">
        <v>2</v>
      </c>
      <c r="D25" s="75" t="s">
        <v>264</v>
      </c>
      <c r="E25" s="30" t="s">
        <v>262</v>
      </c>
    </row>
    <row r="26" spans="2:10">
      <c r="B26" s="116" t="s">
        <v>15</v>
      </c>
      <c r="C26" s="117" t="s">
        <v>16</v>
      </c>
      <c r="D26" s="263">
        <v>218590.81</v>
      </c>
      <c r="E26" s="118">
        <f>D21</f>
        <v>241638.35</v>
      </c>
      <c r="G26" s="83"/>
    </row>
    <row r="27" spans="2:10">
      <c r="B27" s="10" t="s">
        <v>17</v>
      </c>
      <c r="C27" s="11" t="s">
        <v>217</v>
      </c>
      <c r="D27" s="264">
        <v>-2168.88</v>
      </c>
      <c r="E27" s="172">
        <f>E28-E32</f>
        <v>-11814.189999999997</v>
      </c>
      <c r="F27" s="78"/>
      <c r="G27" s="83"/>
      <c r="H27" s="78"/>
      <c r="I27" s="78"/>
      <c r="J27" s="83"/>
    </row>
    <row r="28" spans="2:10">
      <c r="B28" s="10" t="s">
        <v>18</v>
      </c>
      <c r="C28" s="11" t="s">
        <v>19</v>
      </c>
      <c r="D28" s="264"/>
      <c r="E28" s="80">
        <f>SUM(E29:E31)</f>
        <v>9659.35</v>
      </c>
      <c r="F28" s="78"/>
      <c r="G28" s="78"/>
      <c r="H28" s="78"/>
      <c r="I28" s="78"/>
      <c r="J28" s="83"/>
    </row>
    <row r="29" spans="2:10">
      <c r="B29" s="127" t="s">
        <v>4</v>
      </c>
      <c r="C29" s="6" t="s">
        <v>20</v>
      </c>
      <c r="D29" s="265"/>
      <c r="E29" s="103">
        <v>5791.5</v>
      </c>
      <c r="F29" s="78"/>
      <c r="G29" s="78"/>
      <c r="H29" s="78"/>
      <c r="I29" s="78"/>
      <c r="J29" s="83"/>
    </row>
    <row r="30" spans="2:10">
      <c r="B30" s="127" t="s">
        <v>6</v>
      </c>
      <c r="C30" s="6" t="s">
        <v>21</v>
      </c>
      <c r="D30" s="265"/>
      <c r="E30" s="103"/>
      <c r="F30" s="78"/>
      <c r="G30" s="78"/>
      <c r="H30" s="78"/>
      <c r="I30" s="78"/>
      <c r="J30" s="83"/>
    </row>
    <row r="31" spans="2:10">
      <c r="B31" s="127" t="s">
        <v>8</v>
      </c>
      <c r="C31" s="6" t="s">
        <v>22</v>
      </c>
      <c r="D31" s="265"/>
      <c r="E31" s="103">
        <v>3867.85</v>
      </c>
      <c r="F31" s="78"/>
      <c r="G31" s="78"/>
      <c r="H31" s="78"/>
      <c r="I31" s="78"/>
      <c r="J31" s="83"/>
    </row>
    <row r="32" spans="2:10">
      <c r="B32" s="112" t="s">
        <v>23</v>
      </c>
      <c r="C32" s="12" t="s">
        <v>24</v>
      </c>
      <c r="D32" s="264">
        <v>2168.88</v>
      </c>
      <c r="E32" s="80">
        <f>SUM(E33:E39)</f>
        <v>21473.539999999997</v>
      </c>
      <c r="F32" s="78"/>
      <c r="G32" s="83"/>
      <c r="H32" s="78"/>
      <c r="I32" s="78"/>
      <c r="J32" s="83"/>
    </row>
    <row r="33" spans="2:10">
      <c r="B33" s="127" t="s">
        <v>4</v>
      </c>
      <c r="C33" s="6" t="s">
        <v>25</v>
      </c>
      <c r="D33" s="265"/>
      <c r="E33" s="103">
        <v>16892.91</v>
      </c>
      <c r="F33" s="78"/>
      <c r="G33" s="78"/>
      <c r="H33" s="78"/>
      <c r="I33" s="78"/>
      <c r="J33" s="83"/>
    </row>
    <row r="34" spans="2:10">
      <c r="B34" s="127" t="s">
        <v>6</v>
      </c>
      <c r="C34" s="6" t="s">
        <v>26</v>
      </c>
      <c r="D34" s="265"/>
      <c r="E34" s="103"/>
      <c r="F34" s="78"/>
      <c r="G34" s="78"/>
      <c r="H34" s="78"/>
      <c r="I34" s="78"/>
      <c r="J34" s="83"/>
    </row>
    <row r="35" spans="2:10">
      <c r="B35" s="127" t="s">
        <v>8</v>
      </c>
      <c r="C35" s="6" t="s">
        <v>27</v>
      </c>
      <c r="D35" s="265">
        <v>604.04999999999995</v>
      </c>
      <c r="E35" s="103">
        <v>365.69</v>
      </c>
      <c r="F35" s="78"/>
      <c r="G35" s="78"/>
      <c r="H35" s="78"/>
      <c r="I35" s="78"/>
      <c r="J35" s="83"/>
    </row>
    <row r="36" spans="2:10">
      <c r="B36" s="127" t="s">
        <v>9</v>
      </c>
      <c r="C36" s="6" t="s">
        <v>28</v>
      </c>
      <c r="D36" s="265"/>
      <c r="E36" s="103"/>
      <c r="F36" s="78"/>
      <c r="G36" s="78"/>
      <c r="H36" s="78"/>
      <c r="I36" s="78"/>
      <c r="J36" s="83"/>
    </row>
    <row r="37" spans="2:10" ht="25.5">
      <c r="B37" s="127" t="s">
        <v>29</v>
      </c>
      <c r="C37" s="6" t="s">
        <v>30</v>
      </c>
      <c r="D37" s="265">
        <v>1564.83</v>
      </c>
      <c r="E37" s="103">
        <v>1749.84</v>
      </c>
      <c r="F37" s="78"/>
      <c r="G37" s="78"/>
      <c r="H37" s="78"/>
      <c r="I37" s="78"/>
      <c r="J37" s="83"/>
    </row>
    <row r="38" spans="2:10">
      <c r="B38" s="127" t="s">
        <v>31</v>
      </c>
      <c r="C38" s="6" t="s">
        <v>32</v>
      </c>
      <c r="D38" s="265"/>
      <c r="E38" s="103"/>
      <c r="F38" s="78"/>
      <c r="G38" s="78"/>
      <c r="H38" s="78"/>
      <c r="I38" s="78"/>
      <c r="J38" s="83"/>
    </row>
    <row r="39" spans="2:10">
      <c r="B39" s="128" t="s">
        <v>33</v>
      </c>
      <c r="C39" s="13" t="s">
        <v>34</v>
      </c>
      <c r="D39" s="266"/>
      <c r="E39" s="174">
        <v>2465.1</v>
      </c>
      <c r="F39" s="78"/>
      <c r="G39" s="78"/>
      <c r="H39" s="78"/>
      <c r="I39" s="78"/>
      <c r="J39" s="83"/>
    </row>
    <row r="40" spans="2:10" ht="13.5" thickBot="1">
      <c r="B40" s="119" t="s">
        <v>35</v>
      </c>
      <c r="C40" s="120" t="s">
        <v>36</v>
      </c>
      <c r="D40" s="267">
        <v>1022.15</v>
      </c>
      <c r="E40" s="121">
        <v>14727.95</v>
      </c>
      <c r="G40" s="83"/>
    </row>
    <row r="41" spans="2:10" ht="13.5" thickBot="1">
      <c r="B41" s="122" t="s">
        <v>37</v>
      </c>
      <c r="C41" s="123" t="s">
        <v>38</v>
      </c>
      <c r="D41" s="268">
        <v>217444.08</v>
      </c>
      <c r="E41" s="173">
        <f>E26+E27+E40</f>
        <v>244552.11000000002</v>
      </c>
      <c r="F41" s="88"/>
      <c r="G41" s="83"/>
    </row>
    <row r="42" spans="2:10">
      <c r="B42" s="114"/>
      <c r="C42" s="114"/>
      <c r="D42" s="115"/>
      <c r="E42" s="115"/>
      <c r="F42" s="88"/>
      <c r="G42" s="71"/>
    </row>
    <row r="43" spans="2:10" ht="13.5">
      <c r="B43" s="338" t="s">
        <v>60</v>
      </c>
      <c r="C43" s="339"/>
      <c r="D43" s="339"/>
      <c r="E43" s="339"/>
      <c r="G43" s="78"/>
    </row>
    <row r="44" spans="2:10" ht="18" customHeight="1" thickBot="1">
      <c r="B44" s="336" t="s">
        <v>244</v>
      </c>
      <c r="C44" s="340"/>
      <c r="D44" s="340"/>
      <c r="E44" s="340"/>
      <c r="G44" s="78"/>
    </row>
    <row r="45" spans="2:10" ht="13.5" thickBot="1">
      <c r="B45" s="167"/>
      <c r="C45" s="31" t="s">
        <v>39</v>
      </c>
      <c r="D45" s="75" t="s">
        <v>264</v>
      </c>
      <c r="E45" s="30" t="s">
        <v>262</v>
      </c>
      <c r="G45" s="78"/>
    </row>
    <row r="46" spans="2:10">
      <c r="B46" s="14" t="s">
        <v>18</v>
      </c>
      <c r="C46" s="32" t="s">
        <v>218</v>
      </c>
      <c r="D46" s="124"/>
      <c r="E46" s="29"/>
      <c r="G46" s="78"/>
    </row>
    <row r="47" spans="2:10">
      <c r="B47" s="125" t="s">
        <v>4</v>
      </c>
      <c r="C47" s="16" t="s">
        <v>40</v>
      </c>
      <c r="D47" s="269">
        <v>1979.9892</v>
      </c>
      <c r="E47" s="82">
        <v>1910.0336</v>
      </c>
      <c r="G47" s="78"/>
    </row>
    <row r="48" spans="2:10">
      <c r="B48" s="146" t="s">
        <v>6</v>
      </c>
      <c r="C48" s="23" t="s">
        <v>41</v>
      </c>
      <c r="D48" s="270">
        <v>1960.7221</v>
      </c>
      <c r="E48" s="175">
        <v>1821.4815000000001</v>
      </c>
      <c r="G48" s="78"/>
    </row>
    <row r="49" spans="2:7">
      <c r="B49" s="143" t="s">
        <v>23</v>
      </c>
      <c r="C49" s="147" t="s">
        <v>219</v>
      </c>
      <c r="D49" s="271"/>
      <c r="E49" s="148"/>
    </row>
    <row r="50" spans="2:7">
      <c r="B50" s="125" t="s">
        <v>4</v>
      </c>
      <c r="C50" s="16" t="s">
        <v>40</v>
      </c>
      <c r="D50" s="269">
        <v>110.4</v>
      </c>
      <c r="E50" s="84">
        <v>126.51</v>
      </c>
      <c r="G50" s="226"/>
    </row>
    <row r="51" spans="2:7">
      <c r="B51" s="125" t="s">
        <v>6</v>
      </c>
      <c r="C51" s="16" t="s">
        <v>220</v>
      </c>
      <c r="D51" s="272">
        <v>103.46000000000001</v>
      </c>
      <c r="E51" s="84">
        <v>126.51</v>
      </c>
      <c r="G51" s="226"/>
    </row>
    <row r="52" spans="2:7">
      <c r="B52" s="125" t="s">
        <v>8</v>
      </c>
      <c r="C52" s="16" t="s">
        <v>221</v>
      </c>
      <c r="D52" s="272">
        <v>122.16</v>
      </c>
      <c r="E52" s="84">
        <v>136.72999999999999</v>
      </c>
    </row>
    <row r="53" spans="2:7" ht="14.25" customHeight="1" thickBot="1">
      <c r="B53" s="126" t="s">
        <v>9</v>
      </c>
      <c r="C53" s="18" t="s">
        <v>41</v>
      </c>
      <c r="D53" s="273">
        <v>110.9</v>
      </c>
      <c r="E53" s="176">
        <v>134.26</v>
      </c>
    </row>
    <row r="54" spans="2:7">
      <c r="B54" s="132"/>
      <c r="C54" s="133"/>
      <c r="D54" s="134"/>
      <c r="E54" s="134"/>
    </row>
    <row r="55" spans="2:7" ht="13.5">
      <c r="B55" s="338" t="s">
        <v>62</v>
      </c>
      <c r="C55" s="339"/>
      <c r="D55" s="339"/>
      <c r="E55" s="339"/>
    </row>
    <row r="56" spans="2:7" ht="17.25" customHeight="1" thickBot="1">
      <c r="B56" s="336" t="s">
        <v>222</v>
      </c>
      <c r="C56" s="340"/>
      <c r="D56" s="340"/>
      <c r="E56" s="340"/>
    </row>
    <row r="57" spans="2:7" ht="23.25" thickBot="1">
      <c r="B57" s="331" t="s">
        <v>42</v>
      </c>
      <c r="C57" s="332"/>
      <c r="D57" s="19" t="s">
        <v>245</v>
      </c>
      <c r="E57" s="20" t="s">
        <v>223</v>
      </c>
    </row>
    <row r="58" spans="2:7">
      <c r="B58" s="21" t="s">
        <v>18</v>
      </c>
      <c r="C58" s="149" t="s">
        <v>43</v>
      </c>
      <c r="D58" s="150">
        <f>D64</f>
        <v>244552.11</v>
      </c>
      <c r="E58" s="33">
        <f>D58/E21</f>
        <v>1</v>
      </c>
    </row>
    <row r="59" spans="2:7" ht="25.5">
      <c r="B59" s="146" t="s">
        <v>4</v>
      </c>
      <c r="C59" s="23" t="s">
        <v>44</v>
      </c>
      <c r="D59" s="95">
        <v>0</v>
      </c>
      <c r="E59" s="96">
        <v>0</v>
      </c>
    </row>
    <row r="60" spans="2:7" ht="25.5">
      <c r="B60" s="125" t="s">
        <v>6</v>
      </c>
      <c r="C60" s="16" t="s">
        <v>45</v>
      </c>
      <c r="D60" s="93">
        <v>0</v>
      </c>
      <c r="E60" s="94">
        <v>0</v>
      </c>
    </row>
    <row r="61" spans="2:7">
      <c r="B61" s="125" t="s">
        <v>8</v>
      </c>
      <c r="C61" s="16" t="s">
        <v>46</v>
      </c>
      <c r="D61" s="93">
        <v>0</v>
      </c>
      <c r="E61" s="94">
        <v>0</v>
      </c>
    </row>
    <row r="62" spans="2:7">
      <c r="B62" s="125" t="s">
        <v>9</v>
      </c>
      <c r="C62" s="16" t="s">
        <v>47</v>
      </c>
      <c r="D62" s="93">
        <v>0</v>
      </c>
      <c r="E62" s="94">
        <v>0</v>
      </c>
    </row>
    <row r="63" spans="2:7">
      <c r="B63" s="125" t="s">
        <v>29</v>
      </c>
      <c r="C63" s="16" t="s">
        <v>48</v>
      </c>
      <c r="D63" s="93">
        <v>0</v>
      </c>
      <c r="E63" s="94">
        <v>0</v>
      </c>
    </row>
    <row r="64" spans="2:7">
      <c r="B64" s="146" t="s">
        <v>31</v>
      </c>
      <c r="C64" s="23" t="s">
        <v>49</v>
      </c>
      <c r="D64" s="95">
        <f>E21</f>
        <v>244552.11</v>
      </c>
      <c r="E64" s="96">
        <f>E58</f>
        <v>1</v>
      </c>
    </row>
    <row r="65" spans="2:5">
      <c r="B65" s="146" t="s">
        <v>33</v>
      </c>
      <c r="C65" s="23" t="s">
        <v>224</v>
      </c>
      <c r="D65" s="95">
        <v>0</v>
      </c>
      <c r="E65" s="96">
        <v>0</v>
      </c>
    </row>
    <row r="66" spans="2:5">
      <c r="B66" s="146" t="s">
        <v>50</v>
      </c>
      <c r="C66" s="23" t="s">
        <v>51</v>
      </c>
      <c r="D66" s="95">
        <v>0</v>
      </c>
      <c r="E66" s="96">
        <v>0</v>
      </c>
    </row>
    <row r="67" spans="2:5">
      <c r="B67" s="125" t="s">
        <v>52</v>
      </c>
      <c r="C67" s="16" t="s">
        <v>53</v>
      </c>
      <c r="D67" s="93">
        <v>0</v>
      </c>
      <c r="E67" s="94">
        <v>0</v>
      </c>
    </row>
    <row r="68" spans="2:5">
      <c r="B68" s="125" t="s">
        <v>54</v>
      </c>
      <c r="C68" s="16" t="s">
        <v>55</v>
      </c>
      <c r="D68" s="93">
        <v>0</v>
      </c>
      <c r="E68" s="94">
        <v>0</v>
      </c>
    </row>
    <row r="69" spans="2:5">
      <c r="B69" s="125" t="s">
        <v>56</v>
      </c>
      <c r="C69" s="16" t="s">
        <v>57</v>
      </c>
      <c r="D69" s="93">
        <v>0</v>
      </c>
      <c r="E69" s="94">
        <v>0</v>
      </c>
    </row>
    <row r="70" spans="2:5">
      <c r="B70" s="153" t="s">
        <v>58</v>
      </c>
      <c r="C70" s="136" t="s">
        <v>59</v>
      </c>
      <c r="D70" s="137">
        <v>0</v>
      </c>
      <c r="E70" s="138">
        <v>0</v>
      </c>
    </row>
    <row r="71" spans="2:5">
      <c r="B71" s="154" t="s">
        <v>23</v>
      </c>
      <c r="C71" s="144" t="s">
        <v>61</v>
      </c>
      <c r="D71" s="145">
        <v>0</v>
      </c>
      <c r="E71" s="70">
        <v>0</v>
      </c>
    </row>
    <row r="72" spans="2:5">
      <c r="B72" s="155" t="s">
        <v>60</v>
      </c>
      <c r="C72" s="140" t="s">
        <v>63</v>
      </c>
      <c r="D72" s="141">
        <f>E14</f>
        <v>0</v>
      </c>
      <c r="E72" s="142">
        <v>0</v>
      </c>
    </row>
    <row r="73" spans="2:5">
      <c r="B73" s="156" t="s">
        <v>62</v>
      </c>
      <c r="C73" s="25" t="s">
        <v>65</v>
      </c>
      <c r="D73" s="26">
        <v>0</v>
      </c>
      <c r="E73" s="27">
        <v>0</v>
      </c>
    </row>
    <row r="74" spans="2:5">
      <c r="B74" s="154" t="s">
        <v>64</v>
      </c>
      <c r="C74" s="144" t="s">
        <v>66</v>
      </c>
      <c r="D74" s="145">
        <f>D58</f>
        <v>244552.11</v>
      </c>
      <c r="E74" s="70">
        <f>E58+E72-E73</f>
        <v>1</v>
      </c>
    </row>
    <row r="75" spans="2:5">
      <c r="B75" s="125" t="s">
        <v>4</v>
      </c>
      <c r="C75" s="16" t="s">
        <v>67</v>
      </c>
      <c r="D75" s="93">
        <f>D74</f>
        <v>244552.11</v>
      </c>
      <c r="E75" s="94">
        <f>E74</f>
        <v>1</v>
      </c>
    </row>
    <row r="76" spans="2:5">
      <c r="B76" s="125" t="s">
        <v>6</v>
      </c>
      <c r="C76" s="16" t="s">
        <v>225</v>
      </c>
      <c r="D76" s="93">
        <v>0</v>
      </c>
      <c r="E76" s="94">
        <v>0</v>
      </c>
    </row>
    <row r="77" spans="2:5" ht="13.5" thickBot="1">
      <c r="B77" s="126" t="s">
        <v>8</v>
      </c>
      <c r="C77" s="18" t="s">
        <v>226</v>
      </c>
      <c r="D77" s="97">
        <v>0</v>
      </c>
      <c r="E77" s="98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ageMargins left="0.7" right="0.7" top="0.75" bottom="0.75" header="0.3" footer="0.3"/>
</worksheet>
</file>

<file path=xl/worksheets/sheet161.xml><?xml version="1.0" encoding="utf-8"?>
<worksheet xmlns="http://schemas.openxmlformats.org/spreadsheetml/2006/main" xmlns:r="http://schemas.openxmlformats.org/officeDocument/2006/relationships">
  <sheetPr codeName="Arkusz161"/>
  <dimension ref="A1:L81"/>
  <sheetViews>
    <sheetView zoomScale="80" zoomScaleNormal="80" workbookViewId="0">
      <selection activeCell="K2" sqref="K2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99" customWidth="1"/>
    <col min="6" max="6" width="7.42578125" customWidth="1"/>
    <col min="7" max="7" width="17.28515625" customWidth="1"/>
    <col min="8" max="8" width="19" customWidth="1"/>
    <col min="9" max="9" width="13.28515625" customWidth="1"/>
    <col min="10" max="10" width="13.5703125" customWidth="1"/>
  </cols>
  <sheetData>
    <row r="1" spans="2:12">
      <c r="B1" s="1"/>
      <c r="C1" s="1"/>
      <c r="D1" s="2"/>
      <c r="E1" s="2"/>
    </row>
    <row r="2" spans="2:12" ht="15.75">
      <c r="B2" s="333" t="s">
        <v>0</v>
      </c>
      <c r="C2" s="333"/>
      <c r="D2" s="333"/>
      <c r="E2" s="333"/>
      <c r="H2" s="188"/>
      <c r="I2" s="188"/>
      <c r="J2" s="190"/>
      <c r="L2" s="78"/>
    </row>
    <row r="3" spans="2:12" ht="15.75">
      <c r="B3" s="333" t="s">
        <v>263</v>
      </c>
      <c r="C3" s="333"/>
      <c r="D3" s="333"/>
      <c r="E3" s="333"/>
      <c r="H3" s="188"/>
      <c r="I3" s="188"/>
      <c r="J3" s="190"/>
    </row>
    <row r="4" spans="2:12" ht="15">
      <c r="B4" s="168"/>
      <c r="C4" s="168"/>
      <c r="D4" s="168"/>
      <c r="E4" s="168"/>
      <c r="H4" s="187"/>
      <c r="I4" s="187"/>
      <c r="J4" s="190"/>
    </row>
    <row r="5" spans="2:12" ht="21" customHeight="1">
      <c r="B5" s="334" t="s">
        <v>1</v>
      </c>
      <c r="C5" s="334"/>
      <c r="D5" s="334"/>
      <c r="E5" s="334"/>
    </row>
    <row r="6" spans="2:12" ht="14.25">
      <c r="B6" s="335" t="s">
        <v>140</v>
      </c>
      <c r="C6" s="335"/>
      <c r="D6" s="335"/>
      <c r="E6" s="335"/>
    </row>
    <row r="7" spans="2:12" ht="14.25">
      <c r="B7" s="166"/>
      <c r="C7" s="166"/>
      <c r="D7" s="166"/>
      <c r="E7" s="166"/>
    </row>
    <row r="8" spans="2:12" ht="13.5">
      <c r="B8" s="337" t="s">
        <v>18</v>
      </c>
      <c r="C8" s="339"/>
      <c r="D8" s="339"/>
      <c r="E8" s="339"/>
    </row>
    <row r="9" spans="2:12" ht="16.5" thickBot="1">
      <c r="B9" s="336" t="s">
        <v>209</v>
      </c>
      <c r="C9" s="336"/>
      <c r="D9" s="336"/>
      <c r="E9" s="336"/>
    </row>
    <row r="10" spans="2:12" ht="13.5" thickBot="1">
      <c r="B10" s="167"/>
      <c r="C10" s="87" t="s">
        <v>2</v>
      </c>
      <c r="D10" s="75" t="s">
        <v>246</v>
      </c>
      <c r="E10" s="30" t="s">
        <v>262</v>
      </c>
      <c r="G10" s="78"/>
    </row>
    <row r="11" spans="2:12">
      <c r="B11" s="110" t="s">
        <v>3</v>
      </c>
      <c r="C11" s="151" t="s">
        <v>215</v>
      </c>
      <c r="D11" s="74">
        <v>262403.26</v>
      </c>
      <c r="E11" s="9">
        <f>E12</f>
        <v>292029.57</v>
      </c>
    </row>
    <row r="12" spans="2:12">
      <c r="B12" s="129" t="s">
        <v>4</v>
      </c>
      <c r="C12" s="6" t="s">
        <v>5</v>
      </c>
      <c r="D12" s="89">
        <v>262403.26</v>
      </c>
      <c r="E12" s="100">
        <f>292241.71-212.14</f>
        <v>292029.57</v>
      </c>
    </row>
    <row r="13" spans="2:12">
      <c r="B13" s="129" t="s">
        <v>6</v>
      </c>
      <c r="C13" s="72" t="s">
        <v>7</v>
      </c>
      <c r="D13" s="89"/>
      <c r="E13" s="100"/>
    </row>
    <row r="14" spans="2:12">
      <c r="B14" s="129" t="s">
        <v>8</v>
      </c>
      <c r="C14" s="72" t="s">
        <v>10</v>
      </c>
      <c r="D14" s="89"/>
      <c r="E14" s="100"/>
      <c r="G14" s="71"/>
    </row>
    <row r="15" spans="2:12">
      <c r="B15" s="129" t="s">
        <v>212</v>
      </c>
      <c r="C15" s="72" t="s">
        <v>11</v>
      </c>
      <c r="D15" s="89"/>
      <c r="E15" s="100"/>
    </row>
    <row r="16" spans="2:12">
      <c r="B16" s="130" t="s">
        <v>213</v>
      </c>
      <c r="C16" s="111" t="s">
        <v>12</v>
      </c>
      <c r="D16" s="90"/>
      <c r="E16" s="101"/>
    </row>
    <row r="17" spans="2:10">
      <c r="B17" s="10" t="s">
        <v>13</v>
      </c>
      <c r="C17" s="12" t="s">
        <v>65</v>
      </c>
      <c r="D17" s="152"/>
      <c r="E17" s="113"/>
    </row>
    <row r="18" spans="2:10">
      <c r="B18" s="129" t="s">
        <v>4</v>
      </c>
      <c r="C18" s="6" t="s">
        <v>11</v>
      </c>
      <c r="D18" s="89"/>
      <c r="E18" s="101"/>
    </row>
    <row r="19" spans="2:10" ht="13.5" customHeight="1">
      <c r="B19" s="129" t="s">
        <v>6</v>
      </c>
      <c r="C19" s="72" t="s">
        <v>214</v>
      </c>
      <c r="D19" s="89"/>
      <c r="E19" s="100"/>
    </row>
    <row r="20" spans="2:10" ht="13.5" thickBot="1">
      <c r="B20" s="131" t="s">
        <v>8</v>
      </c>
      <c r="C20" s="73" t="s">
        <v>14</v>
      </c>
      <c r="D20" s="91"/>
      <c r="E20" s="102"/>
    </row>
    <row r="21" spans="2:10" ht="13.5" thickBot="1">
      <c r="B21" s="343" t="s">
        <v>216</v>
      </c>
      <c r="C21" s="344"/>
      <c r="D21" s="92">
        <f>D11</f>
        <v>262403.26</v>
      </c>
      <c r="E21" s="173">
        <f>E11-E17</f>
        <v>292029.57</v>
      </c>
      <c r="F21" s="88"/>
      <c r="G21" s="88"/>
      <c r="H21" s="197"/>
      <c r="J21" s="71"/>
    </row>
    <row r="22" spans="2:10">
      <c r="B22" s="3"/>
      <c r="C22" s="7"/>
      <c r="D22" s="8"/>
      <c r="E22" s="8"/>
      <c r="G22" s="78"/>
    </row>
    <row r="23" spans="2:10" ht="13.5">
      <c r="B23" s="337" t="s">
        <v>210</v>
      </c>
      <c r="C23" s="345"/>
      <c r="D23" s="345"/>
      <c r="E23" s="345"/>
      <c r="G23" s="78"/>
    </row>
    <row r="24" spans="2:10" ht="15.75" customHeight="1" thickBot="1">
      <c r="B24" s="336" t="s">
        <v>211</v>
      </c>
      <c r="C24" s="346"/>
      <c r="D24" s="346"/>
      <c r="E24" s="346"/>
    </row>
    <row r="25" spans="2:10" ht="13.5" thickBot="1">
      <c r="B25" s="167"/>
      <c r="C25" s="5" t="s">
        <v>2</v>
      </c>
      <c r="D25" s="75" t="s">
        <v>264</v>
      </c>
      <c r="E25" s="30" t="s">
        <v>262</v>
      </c>
    </row>
    <row r="26" spans="2:10">
      <c r="B26" s="116" t="s">
        <v>15</v>
      </c>
      <c r="C26" s="117" t="s">
        <v>16</v>
      </c>
      <c r="D26" s="263">
        <v>234940.21</v>
      </c>
      <c r="E26" s="118">
        <f>D21</f>
        <v>262403.26</v>
      </c>
      <c r="G26" s="83"/>
    </row>
    <row r="27" spans="2:10">
      <c r="B27" s="10" t="s">
        <v>17</v>
      </c>
      <c r="C27" s="11" t="s">
        <v>217</v>
      </c>
      <c r="D27" s="264">
        <v>-4548.8400000000038</v>
      </c>
      <c r="E27" s="172">
        <f>E28-E32</f>
        <v>-5338.8500000000022</v>
      </c>
      <c r="F27" s="78"/>
      <c r="G27" s="83"/>
      <c r="H27" s="78"/>
      <c r="I27" s="78"/>
      <c r="J27" s="83"/>
    </row>
    <row r="28" spans="2:10">
      <c r="B28" s="10" t="s">
        <v>18</v>
      </c>
      <c r="C28" s="11" t="s">
        <v>19</v>
      </c>
      <c r="D28" s="264">
        <v>37119.479999999996</v>
      </c>
      <c r="E28" s="80">
        <f>SUM(E29:E31)</f>
        <v>27000.989999999998</v>
      </c>
      <c r="F28" s="78"/>
      <c r="G28" s="78"/>
      <c r="H28" s="78"/>
      <c r="I28" s="78"/>
      <c r="J28" s="83"/>
    </row>
    <row r="29" spans="2:10">
      <c r="B29" s="127" t="s">
        <v>4</v>
      </c>
      <c r="C29" s="6" t="s">
        <v>20</v>
      </c>
      <c r="D29" s="265">
        <v>24707.98</v>
      </c>
      <c r="E29" s="103">
        <v>10723.97</v>
      </c>
      <c r="F29" s="78"/>
      <c r="G29" s="78"/>
      <c r="H29" s="78"/>
      <c r="I29" s="78"/>
      <c r="J29" s="83"/>
    </row>
    <row r="30" spans="2:10">
      <c r="B30" s="127" t="s">
        <v>6</v>
      </c>
      <c r="C30" s="6" t="s">
        <v>21</v>
      </c>
      <c r="D30" s="265"/>
      <c r="E30" s="103"/>
      <c r="F30" s="78"/>
      <c r="G30" s="78"/>
      <c r="H30" s="78"/>
      <c r="I30" s="78"/>
      <c r="J30" s="83"/>
    </row>
    <row r="31" spans="2:10">
      <c r="B31" s="127" t="s">
        <v>8</v>
      </c>
      <c r="C31" s="6" t="s">
        <v>22</v>
      </c>
      <c r="D31" s="265">
        <v>12411.5</v>
      </c>
      <c r="E31" s="103">
        <v>16277.02</v>
      </c>
      <c r="F31" s="78"/>
      <c r="G31" s="78"/>
      <c r="H31" s="78"/>
      <c r="I31" s="78"/>
      <c r="J31" s="83"/>
    </row>
    <row r="32" spans="2:10">
      <c r="B32" s="112" t="s">
        <v>23</v>
      </c>
      <c r="C32" s="12" t="s">
        <v>24</v>
      </c>
      <c r="D32" s="264">
        <v>41668.32</v>
      </c>
      <c r="E32" s="80">
        <f>SUM(E33:E39)</f>
        <v>32339.84</v>
      </c>
      <c r="F32" s="78"/>
      <c r="G32" s="83"/>
      <c r="H32" s="78"/>
      <c r="I32" s="78"/>
      <c r="J32" s="83"/>
    </row>
    <row r="33" spans="2:10">
      <c r="B33" s="127" t="s">
        <v>4</v>
      </c>
      <c r="C33" s="6" t="s">
        <v>25</v>
      </c>
      <c r="D33" s="265">
        <v>2794.41</v>
      </c>
      <c r="E33" s="103">
        <f>13461.1+24.85</f>
        <v>13485.95</v>
      </c>
      <c r="F33" s="78"/>
      <c r="G33" s="78"/>
      <c r="H33" s="78"/>
      <c r="I33" s="78"/>
      <c r="J33" s="83"/>
    </row>
    <row r="34" spans="2:10">
      <c r="B34" s="127" t="s">
        <v>6</v>
      </c>
      <c r="C34" s="6" t="s">
        <v>26</v>
      </c>
      <c r="D34" s="265"/>
      <c r="E34" s="103"/>
      <c r="F34" s="78"/>
      <c r="G34" s="78"/>
      <c r="H34" s="78"/>
      <c r="I34" s="78"/>
      <c r="J34" s="83"/>
    </row>
    <row r="35" spans="2:10">
      <c r="B35" s="127" t="s">
        <v>8</v>
      </c>
      <c r="C35" s="6" t="s">
        <v>27</v>
      </c>
      <c r="D35" s="265">
        <v>652.16</v>
      </c>
      <c r="E35" s="103">
        <v>570.29</v>
      </c>
      <c r="F35" s="78"/>
      <c r="G35" s="78"/>
      <c r="H35" s="78"/>
      <c r="I35" s="78"/>
      <c r="J35" s="83"/>
    </row>
    <row r="36" spans="2:10">
      <c r="B36" s="127" t="s">
        <v>9</v>
      </c>
      <c r="C36" s="6" t="s">
        <v>28</v>
      </c>
      <c r="D36" s="265"/>
      <c r="E36" s="103"/>
      <c r="F36" s="78"/>
      <c r="G36" s="78"/>
      <c r="H36" s="78"/>
      <c r="I36" s="78"/>
      <c r="J36" s="83"/>
    </row>
    <row r="37" spans="2:10" ht="25.5">
      <c r="B37" s="127" t="s">
        <v>29</v>
      </c>
      <c r="C37" s="6" t="s">
        <v>30</v>
      </c>
      <c r="D37" s="265">
        <v>2070.8000000000002</v>
      </c>
      <c r="E37" s="103">
        <v>2129.0500000000002</v>
      </c>
      <c r="F37" s="78"/>
      <c r="G37" s="78"/>
      <c r="H37" s="78"/>
      <c r="I37" s="78"/>
      <c r="J37" s="83"/>
    </row>
    <row r="38" spans="2:10">
      <c r="B38" s="127" t="s">
        <v>31</v>
      </c>
      <c r="C38" s="6" t="s">
        <v>32</v>
      </c>
      <c r="D38" s="265"/>
      <c r="E38" s="103"/>
      <c r="F38" s="78"/>
      <c r="G38" s="78"/>
      <c r="H38" s="78"/>
      <c r="I38" s="78"/>
      <c r="J38" s="83"/>
    </row>
    <row r="39" spans="2:10">
      <c r="B39" s="128" t="s">
        <v>33</v>
      </c>
      <c r="C39" s="13" t="s">
        <v>34</v>
      </c>
      <c r="D39" s="266">
        <v>36150.949999999997</v>
      </c>
      <c r="E39" s="174">
        <v>16154.55</v>
      </c>
      <c r="F39" s="78"/>
      <c r="G39" s="78"/>
      <c r="H39" s="78"/>
      <c r="I39" s="78"/>
      <c r="J39" s="83"/>
    </row>
    <row r="40" spans="2:10" ht="13.5" thickBot="1">
      <c r="B40" s="119" t="s">
        <v>35</v>
      </c>
      <c r="C40" s="120" t="s">
        <v>36</v>
      </c>
      <c r="D40" s="267">
        <v>-781.54</v>
      </c>
      <c r="E40" s="121">
        <v>34965.160000000003</v>
      </c>
      <c r="G40" s="83"/>
    </row>
    <row r="41" spans="2:10" ht="13.5" thickBot="1">
      <c r="B41" s="122" t="s">
        <v>37</v>
      </c>
      <c r="C41" s="123" t="s">
        <v>38</v>
      </c>
      <c r="D41" s="268">
        <v>229609.83</v>
      </c>
      <c r="E41" s="173">
        <f>E26+E27+E40</f>
        <v>292029.57</v>
      </c>
      <c r="F41" s="88"/>
      <c r="G41" s="83"/>
    </row>
    <row r="42" spans="2:10">
      <c r="B42" s="114"/>
      <c r="C42" s="114"/>
      <c r="D42" s="115"/>
      <c r="E42" s="115"/>
      <c r="F42" s="88"/>
      <c r="G42" s="71"/>
    </row>
    <row r="43" spans="2:10" ht="13.5">
      <c r="B43" s="338" t="s">
        <v>60</v>
      </c>
      <c r="C43" s="339"/>
      <c r="D43" s="339"/>
      <c r="E43" s="339"/>
      <c r="G43" s="78"/>
    </row>
    <row r="44" spans="2:10" ht="18" customHeight="1" thickBot="1">
      <c r="B44" s="336" t="s">
        <v>244</v>
      </c>
      <c r="C44" s="340"/>
      <c r="D44" s="340"/>
      <c r="E44" s="340"/>
      <c r="G44" s="78"/>
    </row>
    <row r="45" spans="2:10" ht="13.5" thickBot="1">
      <c r="B45" s="167"/>
      <c r="C45" s="31" t="s">
        <v>39</v>
      </c>
      <c r="D45" s="75" t="s">
        <v>264</v>
      </c>
      <c r="E45" s="30" t="s">
        <v>262</v>
      </c>
      <c r="G45" s="78"/>
    </row>
    <row r="46" spans="2:10">
      <c r="B46" s="14" t="s">
        <v>18</v>
      </c>
      <c r="C46" s="32" t="s">
        <v>218</v>
      </c>
      <c r="D46" s="124"/>
      <c r="E46" s="29"/>
      <c r="G46" s="78"/>
    </row>
    <row r="47" spans="2:10">
      <c r="B47" s="125" t="s">
        <v>4</v>
      </c>
      <c r="C47" s="16" t="s">
        <v>40</v>
      </c>
      <c r="D47" s="269">
        <v>2618.3017</v>
      </c>
      <c r="E47" s="82">
        <v>2613.0578</v>
      </c>
      <c r="G47" s="78"/>
      <c r="H47" s="186"/>
    </row>
    <row r="48" spans="2:10">
      <c r="B48" s="146" t="s">
        <v>6</v>
      </c>
      <c r="C48" s="23" t="s">
        <v>41</v>
      </c>
      <c r="D48" s="270">
        <v>2562.3236999999999</v>
      </c>
      <c r="E48" s="175">
        <v>2567.5186390012309</v>
      </c>
      <c r="G48" s="78"/>
    </row>
    <row r="49" spans="2:8">
      <c r="B49" s="143" t="s">
        <v>23</v>
      </c>
      <c r="C49" s="147" t="s">
        <v>219</v>
      </c>
      <c r="D49" s="271"/>
      <c r="E49" s="148"/>
      <c r="H49" s="179"/>
    </row>
    <row r="50" spans="2:8">
      <c r="B50" s="125" t="s">
        <v>4</v>
      </c>
      <c r="C50" s="16" t="s">
        <v>40</v>
      </c>
      <c r="D50" s="269">
        <v>89.73</v>
      </c>
      <c r="E50" s="84">
        <v>100.42</v>
      </c>
      <c r="G50" s="226"/>
    </row>
    <row r="51" spans="2:8">
      <c r="B51" s="125" t="s">
        <v>6</v>
      </c>
      <c r="C51" s="16" t="s">
        <v>220</v>
      </c>
      <c r="D51" s="272">
        <v>82.460000000000008</v>
      </c>
      <c r="E51" s="84">
        <v>100.42</v>
      </c>
      <c r="G51" s="226"/>
    </row>
    <row r="52" spans="2:8">
      <c r="B52" s="125" t="s">
        <v>8</v>
      </c>
      <c r="C52" s="16" t="s">
        <v>221</v>
      </c>
      <c r="D52" s="272">
        <v>94.61</v>
      </c>
      <c r="E52" s="84">
        <v>114.28</v>
      </c>
    </row>
    <row r="53" spans="2:8" ht="13.5" customHeight="1" thickBot="1">
      <c r="B53" s="126" t="s">
        <v>9</v>
      </c>
      <c r="C53" s="18" t="s">
        <v>41</v>
      </c>
      <c r="D53" s="273">
        <v>89.61</v>
      </c>
      <c r="E53" s="176">
        <v>113.74</v>
      </c>
    </row>
    <row r="54" spans="2:8">
      <c r="B54" s="132"/>
      <c r="C54" s="133"/>
      <c r="D54" s="134"/>
      <c r="E54" s="134"/>
    </row>
    <row r="55" spans="2:8" ht="13.5">
      <c r="B55" s="338" t="s">
        <v>62</v>
      </c>
      <c r="C55" s="339"/>
      <c r="D55" s="339"/>
      <c r="E55" s="339"/>
    </row>
    <row r="56" spans="2:8" ht="15.75" customHeight="1" thickBot="1">
      <c r="B56" s="336" t="s">
        <v>222</v>
      </c>
      <c r="C56" s="340"/>
      <c r="D56" s="340"/>
      <c r="E56" s="340"/>
    </row>
    <row r="57" spans="2:8" ht="23.25" thickBot="1">
      <c r="B57" s="331" t="s">
        <v>42</v>
      </c>
      <c r="C57" s="332"/>
      <c r="D57" s="19" t="s">
        <v>245</v>
      </c>
      <c r="E57" s="20" t="s">
        <v>223</v>
      </c>
    </row>
    <row r="58" spans="2:8">
      <c r="B58" s="21" t="s">
        <v>18</v>
      </c>
      <c r="C58" s="149" t="s">
        <v>43</v>
      </c>
      <c r="D58" s="150">
        <f>D64</f>
        <v>292029.57</v>
      </c>
      <c r="E58" s="33">
        <f>D58/E21</f>
        <v>1</v>
      </c>
    </row>
    <row r="59" spans="2:8" ht="25.5">
      <c r="B59" s="146" t="s">
        <v>4</v>
      </c>
      <c r="C59" s="23" t="s">
        <v>44</v>
      </c>
      <c r="D59" s="95">
        <v>0</v>
      </c>
      <c r="E59" s="96">
        <v>0</v>
      </c>
    </row>
    <row r="60" spans="2:8" ht="25.5">
      <c r="B60" s="125" t="s">
        <v>6</v>
      </c>
      <c r="C60" s="16" t="s">
        <v>45</v>
      </c>
      <c r="D60" s="93">
        <v>0</v>
      </c>
      <c r="E60" s="94">
        <v>0</v>
      </c>
    </row>
    <row r="61" spans="2:8">
      <c r="B61" s="125" t="s">
        <v>8</v>
      </c>
      <c r="C61" s="16" t="s">
        <v>46</v>
      </c>
      <c r="D61" s="93">
        <v>0</v>
      </c>
      <c r="E61" s="94">
        <v>0</v>
      </c>
    </row>
    <row r="62" spans="2:8">
      <c r="B62" s="125" t="s">
        <v>9</v>
      </c>
      <c r="C62" s="16" t="s">
        <v>47</v>
      </c>
      <c r="D62" s="93">
        <v>0</v>
      </c>
      <c r="E62" s="94">
        <v>0</v>
      </c>
    </row>
    <row r="63" spans="2:8">
      <c r="B63" s="125" t="s">
        <v>29</v>
      </c>
      <c r="C63" s="16" t="s">
        <v>48</v>
      </c>
      <c r="D63" s="93">
        <v>0</v>
      </c>
      <c r="E63" s="94">
        <v>0</v>
      </c>
    </row>
    <row r="64" spans="2:8">
      <c r="B64" s="146" t="s">
        <v>31</v>
      </c>
      <c r="C64" s="23" t="s">
        <v>49</v>
      </c>
      <c r="D64" s="95">
        <f>E12</f>
        <v>292029.57</v>
      </c>
      <c r="E64" s="96">
        <f>E58</f>
        <v>1</v>
      </c>
    </row>
    <row r="65" spans="2:5">
      <c r="B65" s="146" t="s">
        <v>33</v>
      </c>
      <c r="C65" s="23" t="s">
        <v>224</v>
      </c>
      <c r="D65" s="95">
        <v>0</v>
      </c>
      <c r="E65" s="96">
        <v>0</v>
      </c>
    </row>
    <row r="66" spans="2:5">
      <c r="B66" s="146" t="s">
        <v>50</v>
      </c>
      <c r="C66" s="23" t="s">
        <v>51</v>
      </c>
      <c r="D66" s="95">
        <v>0</v>
      </c>
      <c r="E66" s="96">
        <v>0</v>
      </c>
    </row>
    <row r="67" spans="2:5">
      <c r="B67" s="125" t="s">
        <v>52</v>
      </c>
      <c r="C67" s="16" t="s">
        <v>53</v>
      </c>
      <c r="D67" s="93">
        <v>0</v>
      </c>
      <c r="E67" s="94">
        <v>0</v>
      </c>
    </row>
    <row r="68" spans="2:5">
      <c r="B68" s="125" t="s">
        <v>54</v>
      </c>
      <c r="C68" s="16" t="s">
        <v>55</v>
      </c>
      <c r="D68" s="93">
        <v>0</v>
      </c>
      <c r="E68" s="94">
        <v>0</v>
      </c>
    </row>
    <row r="69" spans="2:5">
      <c r="B69" s="125" t="s">
        <v>56</v>
      </c>
      <c r="C69" s="16" t="s">
        <v>57</v>
      </c>
      <c r="D69" s="93">
        <v>0</v>
      </c>
      <c r="E69" s="94">
        <v>0</v>
      </c>
    </row>
    <row r="70" spans="2:5">
      <c r="B70" s="153" t="s">
        <v>58</v>
      </c>
      <c r="C70" s="136" t="s">
        <v>59</v>
      </c>
      <c r="D70" s="137">
        <v>0</v>
      </c>
      <c r="E70" s="138">
        <v>0</v>
      </c>
    </row>
    <row r="71" spans="2:5">
      <c r="B71" s="154" t="s">
        <v>23</v>
      </c>
      <c r="C71" s="144" t="s">
        <v>61</v>
      </c>
      <c r="D71" s="145">
        <v>0</v>
      </c>
      <c r="E71" s="70">
        <v>0</v>
      </c>
    </row>
    <row r="72" spans="2:5">
      <c r="B72" s="155" t="s">
        <v>60</v>
      </c>
      <c r="C72" s="140" t="s">
        <v>63</v>
      </c>
      <c r="D72" s="141">
        <f>E14</f>
        <v>0</v>
      </c>
      <c r="E72" s="142">
        <v>0</v>
      </c>
    </row>
    <row r="73" spans="2:5">
      <c r="B73" s="156" t="s">
        <v>62</v>
      </c>
      <c r="C73" s="25" t="s">
        <v>65</v>
      </c>
      <c r="D73" s="26">
        <f>E17</f>
        <v>0</v>
      </c>
      <c r="E73" s="27">
        <f>D73/E21</f>
        <v>0</v>
      </c>
    </row>
    <row r="74" spans="2:5">
      <c r="B74" s="154" t="s">
        <v>64</v>
      </c>
      <c r="C74" s="144" t="s">
        <v>66</v>
      </c>
      <c r="D74" s="145">
        <f>D75</f>
        <v>292029.57</v>
      </c>
      <c r="E74" s="70">
        <f>E58+E72-E73</f>
        <v>1</v>
      </c>
    </row>
    <row r="75" spans="2:5">
      <c r="B75" s="125" t="s">
        <v>4</v>
      </c>
      <c r="C75" s="16" t="s">
        <v>67</v>
      </c>
      <c r="D75" s="93">
        <f>D58-D73</f>
        <v>292029.57</v>
      </c>
      <c r="E75" s="94">
        <f>E74</f>
        <v>1</v>
      </c>
    </row>
    <row r="76" spans="2:5">
      <c r="B76" s="125" t="s">
        <v>6</v>
      </c>
      <c r="C76" s="16" t="s">
        <v>225</v>
      </c>
      <c r="D76" s="93">
        <v>0</v>
      </c>
      <c r="E76" s="94">
        <v>0</v>
      </c>
    </row>
    <row r="77" spans="2:5" ht="13.5" thickBot="1">
      <c r="B77" s="126" t="s">
        <v>8</v>
      </c>
      <c r="C77" s="18" t="s">
        <v>226</v>
      </c>
      <c r="D77" s="97">
        <v>0</v>
      </c>
      <c r="E77" s="98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ageMargins left="0.7" right="0.7" top="0.75" bottom="0.75" header="0.3" footer="0.3"/>
</worksheet>
</file>

<file path=xl/worksheets/sheet162.xml><?xml version="1.0" encoding="utf-8"?>
<worksheet xmlns="http://schemas.openxmlformats.org/spreadsheetml/2006/main" xmlns:r="http://schemas.openxmlformats.org/officeDocument/2006/relationships">
  <sheetPr codeName="Arkusz162"/>
  <dimension ref="A1:L81"/>
  <sheetViews>
    <sheetView zoomScale="80" zoomScaleNormal="80" workbookViewId="0">
      <selection activeCell="K2" sqref="K2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99" customWidth="1"/>
    <col min="6" max="6" width="7.42578125" customWidth="1"/>
    <col min="7" max="7" width="17.28515625" customWidth="1"/>
    <col min="8" max="8" width="19" customWidth="1"/>
    <col min="9" max="9" width="13.28515625" customWidth="1"/>
    <col min="10" max="10" width="13.5703125" customWidth="1"/>
  </cols>
  <sheetData>
    <row r="1" spans="2:12">
      <c r="B1" s="1"/>
      <c r="C1" s="1"/>
      <c r="D1" s="2"/>
      <c r="E1" s="2"/>
    </row>
    <row r="2" spans="2:12" ht="15.75">
      <c r="B2" s="333" t="s">
        <v>0</v>
      </c>
      <c r="C2" s="333"/>
      <c r="D2" s="333"/>
      <c r="E2" s="333"/>
      <c r="H2" s="188"/>
      <c r="I2" s="188"/>
      <c r="J2" s="190"/>
      <c r="L2" s="78"/>
    </row>
    <row r="3" spans="2:12" ht="15.75">
      <c r="B3" s="333" t="s">
        <v>263</v>
      </c>
      <c r="C3" s="333"/>
      <c r="D3" s="333"/>
      <c r="E3" s="333"/>
      <c r="H3" s="188"/>
      <c r="I3" s="188"/>
      <c r="J3" s="190"/>
    </row>
    <row r="4" spans="2:12" ht="15">
      <c r="B4" s="171"/>
      <c r="C4" s="171"/>
      <c r="D4" s="171"/>
      <c r="E4" s="171"/>
      <c r="H4" s="187"/>
      <c r="I4" s="187"/>
      <c r="J4" s="190"/>
    </row>
    <row r="5" spans="2:12" ht="21" customHeight="1">
      <c r="B5" s="334" t="s">
        <v>1</v>
      </c>
      <c r="C5" s="334"/>
      <c r="D5" s="334"/>
      <c r="E5" s="334"/>
    </row>
    <row r="6" spans="2:12" ht="14.25">
      <c r="B6" s="335" t="s">
        <v>175</v>
      </c>
      <c r="C6" s="335"/>
      <c r="D6" s="335"/>
      <c r="E6" s="335"/>
    </row>
    <row r="7" spans="2:12" ht="14.25">
      <c r="B7" s="169"/>
      <c r="C7" s="169"/>
      <c r="D7" s="169"/>
      <c r="E7" s="169"/>
    </row>
    <row r="8" spans="2:12" ht="13.5">
      <c r="B8" s="337" t="s">
        <v>18</v>
      </c>
      <c r="C8" s="339"/>
      <c r="D8" s="339"/>
      <c r="E8" s="339"/>
    </row>
    <row r="9" spans="2:12" ht="16.5" thickBot="1">
      <c r="B9" s="336" t="s">
        <v>209</v>
      </c>
      <c r="C9" s="336"/>
      <c r="D9" s="336"/>
      <c r="E9" s="336"/>
    </row>
    <row r="10" spans="2:12" ht="13.5" thickBot="1">
      <c r="B10" s="170"/>
      <c r="C10" s="87" t="s">
        <v>2</v>
      </c>
      <c r="D10" s="75" t="s">
        <v>246</v>
      </c>
      <c r="E10" s="30" t="s">
        <v>262</v>
      </c>
    </row>
    <row r="11" spans="2:12">
      <c r="B11" s="110" t="s">
        <v>3</v>
      </c>
      <c r="C11" s="151" t="s">
        <v>215</v>
      </c>
      <c r="D11" s="74">
        <v>117844.04</v>
      </c>
      <c r="E11" s="9">
        <f>E12</f>
        <v>111047.20999999999</v>
      </c>
    </row>
    <row r="12" spans="2:12">
      <c r="B12" s="129" t="s">
        <v>4</v>
      </c>
      <c r="C12" s="6" t="s">
        <v>5</v>
      </c>
      <c r="D12" s="89">
        <v>117844.04</v>
      </c>
      <c r="E12" s="100">
        <f>111074.65-27.44</f>
        <v>111047.20999999999</v>
      </c>
    </row>
    <row r="13" spans="2:12">
      <c r="B13" s="129" t="s">
        <v>6</v>
      </c>
      <c r="C13" s="72" t="s">
        <v>7</v>
      </c>
      <c r="D13" s="89"/>
      <c r="E13" s="100"/>
    </row>
    <row r="14" spans="2:12">
      <c r="B14" s="129" t="s">
        <v>8</v>
      </c>
      <c r="C14" s="72" t="s">
        <v>10</v>
      </c>
      <c r="D14" s="89"/>
      <c r="E14" s="100"/>
      <c r="G14" s="71"/>
    </row>
    <row r="15" spans="2:12">
      <c r="B15" s="129" t="s">
        <v>212</v>
      </c>
      <c r="C15" s="72" t="s">
        <v>11</v>
      </c>
      <c r="D15" s="89"/>
      <c r="E15" s="100"/>
    </row>
    <row r="16" spans="2:12">
      <c r="B16" s="130" t="s">
        <v>213</v>
      </c>
      <c r="C16" s="111" t="s">
        <v>12</v>
      </c>
      <c r="D16" s="90"/>
      <c r="E16" s="101"/>
    </row>
    <row r="17" spans="2:10">
      <c r="B17" s="10" t="s">
        <v>13</v>
      </c>
      <c r="C17" s="12" t="s">
        <v>65</v>
      </c>
      <c r="D17" s="152"/>
      <c r="E17" s="113"/>
    </row>
    <row r="18" spans="2:10">
      <c r="B18" s="129" t="s">
        <v>4</v>
      </c>
      <c r="C18" s="6" t="s">
        <v>11</v>
      </c>
      <c r="D18" s="89"/>
      <c r="E18" s="101"/>
    </row>
    <row r="19" spans="2:10" ht="13.5" customHeight="1">
      <c r="B19" s="129" t="s">
        <v>6</v>
      </c>
      <c r="C19" s="72" t="s">
        <v>214</v>
      </c>
      <c r="D19" s="89"/>
      <c r="E19" s="100"/>
    </row>
    <row r="20" spans="2:10" ht="13.5" thickBot="1">
      <c r="B20" s="131" t="s">
        <v>8</v>
      </c>
      <c r="C20" s="73" t="s">
        <v>14</v>
      </c>
      <c r="D20" s="91"/>
      <c r="E20" s="102"/>
    </row>
    <row r="21" spans="2:10" ht="13.5" thickBot="1">
      <c r="B21" s="343" t="s">
        <v>216</v>
      </c>
      <c r="C21" s="344"/>
      <c r="D21" s="92">
        <f>D11</f>
        <v>117844.04</v>
      </c>
      <c r="E21" s="173">
        <f>E11</f>
        <v>111047.20999999999</v>
      </c>
      <c r="F21" s="88"/>
      <c r="G21" s="88"/>
      <c r="H21" s="197"/>
      <c r="J21" s="71"/>
    </row>
    <row r="22" spans="2:10">
      <c r="B22" s="3"/>
      <c r="C22" s="7"/>
      <c r="D22" s="8"/>
      <c r="E22" s="8"/>
      <c r="G22" s="78"/>
    </row>
    <row r="23" spans="2:10" ht="13.5">
      <c r="B23" s="337" t="s">
        <v>210</v>
      </c>
      <c r="C23" s="345"/>
      <c r="D23" s="345"/>
      <c r="E23" s="345"/>
      <c r="G23" s="78"/>
    </row>
    <row r="24" spans="2:10" ht="15.75" customHeight="1" thickBot="1">
      <c r="B24" s="336" t="s">
        <v>211</v>
      </c>
      <c r="C24" s="346"/>
      <c r="D24" s="346"/>
      <c r="E24" s="346"/>
    </row>
    <row r="25" spans="2:10" ht="13.5" thickBot="1">
      <c r="B25" s="170"/>
      <c r="C25" s="5" t="s">
        <v>2</v>
      </c>
      <c r="D25" s="75" t="s">
        <v>264</v>
      </c>
      <c r="E25" s="30" t="s">
        <v>262</v>
      </c>
    </row>
    <row r="26" spans="2:10">
      <c r="B26" s="116" t="s">
        <v>15</v>
      </c>
      <c r="C26" s="117" t="s">
        <v>16</v>
      </c>
      <c r="D26" s="263">
        <v>93470.15</v>
      </c>
      <c r="E26" s="118">
        <f>D21</f>
        <v>117844.04</v>
      </c>
      <c r="G26" s="83"/>
    </row>
    <row r="27" spans="2:10">
      <c r="B27" s="10" t="s">
        <v>17</v>
      </c>
      <c r="C27" s="11" t="s">
        <v>217</v>
      </c>
      <c r="D27" s="264">
        <v>6384.0900000000038</v>
      </c>
      <c r="E27" s="172">
        <f>E28-E32</f>
        <v>-19384.249999999996</v>
      </c>
      <c r="F27" s="78"/>
      <c r="G27" s="83"/>
      <c r="H27" s="78"/>
      <c r="I27" s="78"/>
      <c r="J27" s="83"/>
    </row>
    <row r="28" spans="2:10">
      <c r="B28" s="10" t="s">
        <v>18</v>
      </c>
      <c r="C28" s="11" t="s">
        <v>19</v>
      </c>
      <c r="D28" s="264">
        <v>66353.8</v>
      </c>
      <c r="E28" s="80">
        <f>SUM(E29:E31)</f>
        <v>32738.23</v>
      </c>
      <c r="F28" s="78"/>
      <c r="G28" s="78"/>
      <c r="H28" s="78"/>
      <c r="I28" s="78"/>
      <c r="J28" s="83"/>
    </row>
    <row r="29" spans="2:10">
      <c r="B29" s="127" t="s">
        <v>4</v>
      </c>
      <c r="C29" s="6" t="s">
        <v>20</v>
      </c>
      <c r="D29" s="265">
        <v>2790.89</v>
      </c>
      <c r="E29" s="103">
        <v>3292.91</v>
      </c>
      <c r="F29" s="78"/>
      <c r="G29" s="78"/>
      <c r="H29" s="78"/>
      <c r="I29" s="78"/>
      <c r="J29" s="83"/>
    </row>
    <row r="30" spans="2:10">
      <c r="B30" s="127" t="s">
        <v>6</v>
      </c>
      <c r="C30" s="6" t="s">
        <v>21</v>
      </c>
      <c r="D30" s="265"/>
      <c r="E30" s="103"/>
      <c r="F30" s="78"/>
      <c r="G30" s="78"/>
      <c r="H30" s="78"/>
      <c r="I30" s="78"/>
      <c r="J30" s="83"/>
    </row>
    <row r="31" spans="2:10">
      <c r="B31" s="127" t="s">
        <v>8</v>
      </c>
      <c r="C31" s="6" t="s">
        <v>22</v>
      </c>
      <c r="D31" s="265">
        <v>63562.909999999996</v>
      </c>
      <c r="E31" s="103">
        <v>29445.32</v>
      </c>
      <c r="F31" s="78"/>
      <c r="G31" s="78"/>
      <c r="H31" s="78"/>
      <c r="I31" s="78"/>
      <c r="J31" s="83"/>
    </row>
    <row r="32" spans="2:10">
      <c r="B32" s="112" t="s">
        <v>23</v>
      </c>
      <c r="C32" s="12" t="s">
        <v>24</v>
      </c>
      <c r="D32" s="264">
        <v>59969.71</v>
      </c>
      <c r="E32" s="80">
        <f>SUM(E33:E39)</f>
        <v>52122.479999999996</v>
      </c>
      <c r="F32" s="78"/>
      <c r="G32" s="83"/>
      <c r="H32" s="78"/>
      <c r="I32" s="78"/>
      <c r="J32" s="83"/>
    </row>
    <row r="33" spans="2:10">
      <c r="B33" s="127" t="s">
        <v>4</v>
      </c>
      <c r="C33" s="6" t="s">
        <v>25</v>
      </c>
      <c r="D33" s="265">
        <v>109.33</v>
      </c>
      <c r="E33" s="103">
        <f>19897.24+27.44</f>
        <v>19924.68</v>
      </c>
      <c r="F33" s="78"/>
      <c r="G33" s="78"/>
      <c r="H33" s="78"/>
      <c r="I33" s="78"/>
      <c r="J33" s="83"/>
    </row>
    <row r="34" spans="2:10">
      <c r="B34" s="127" t="s">
        <v>6</v>
      </c>
      <c r="C34" s="6" t="s">
        <v>26</v>
      </c>
      <c r="D34" s="265"/>
      <c r="E34" s="103"/>
      <c r="F34" s="78"/>
      <c r="G34" s="78"/>
      <c r="H34" s="78"/>
      <c r="I34" s="78"/>
      <c r="J34" s="83"/>
    </row>
    <row r="35" spans="2:10">
      <c r="B35" s="127" t="s">
        <v>8</v>
      </c>
      <c r="C35" s="6" t="s">
        <v>27</v>
      </c>
      <c r="D35" s="265">
        <v>273.89</v>
      </c>
      <c r="E35" s="103">
        <v>337.59</v>
      </c>
      <c r="F35" s="78"/>
      <c r="G35" s="78"/>
      <c r="H35" s="78"/>
      <c r="I35" s="78"/>
      <c r="J35" s="83"/>
    </row>
    <row r="36" spans="2:10">
      <c r="B36" s="127" t="s">
        <v>9</v>
      </c>
      <c r="C36" s="6" t="s">
        <v>28</v>
      </c>
      <c r="D36" s="265"/>
      <c r="E36" s="103"/>
      <c r="F36" s="78"/>
      <c r="G36" s="78"/>
      <c r="H36" s="78"/>
      <c r="I36" s="78"/>
      <c r="J36" s="83"/>
    </row>
    <row r="37" spans="2:10" ht="25.5">
      <c r="B37" s="127" t="s">
        <v>29</v>
      </c>
      <c r="C37" s="6" t="s">
        <v>30</v>
      </c>
      <c r="D37" s="265">
        <v>400.54</v>
      </c>
      <c r="E37" s="103">
        <v>477.01</v>
      </c>
      <c r="F37" s="78"/>
      <c r="G37" s="78"/>
      <c r="H37" s="78"/>
      <c r="I37" s="78"/>
      <c r="J37" s="83"/>
    </row>
    <row r="38" spans="2:10">
      <c r="B38" s="127" t="s">
        <v>31</v>
      </c>
      <c r="C38" s="6" t="s">
        <v>32</v>
      </c>
      <c r="D38" s="265"/>
      <c r="E38" s="103"/>
      <c r="F38" s="78"/>
      <c r="G38" s="78"/>
      <c r="H38" s="78"/>
      <c r="I38" s="78"/>
      <c r="J38" s="83"/>
    </row>
    <row r="39" spans="2:10">
      <c r="B39" s="128" t="s">
        <v>33</v>
      </c>
      <c r="C39" s="13" t="s">
        <v>34</v>
      </c>
      <c r="D39" s="266">
        <v>59185.95</v>
      </c>
      <c r="E39" s="174">
        <v>31383.200000000001</v>
      </c>
      <c r="F39" s="78"/>
      <c r="G39" s="78"/>
      <c r="H39" s="78"/>
      <c r="I39" s="78"/>
      <c r="J39" s="83"/>
    </row>
    <row r="40" spans="2:10" ht="13.5" thickBot="1">
      <c r="B40" s="119" t="s">
        <v>35</v>
      </c>
      <c r="C40" s="120" t="s">
        <v>36</v>
      </c>
      <c r="D40" s="267">
        <v>985.9</v>
      </c>
      <c r="E40" s="121">
        <v>12587.42</v>
      </c>
      <c r="G40" s="83"/>
    </row>
    <row r="41" spans="2:10" ht="13.5" thickBot="1">
      <c r="B41" s="122" t="s">
        <v>37</v>
      </c>
      <c r="C41" s="123" t="s">
        <v>38</v>
      </c>
      <c r="D41" s="268">
        <v>100840.13999999998</v>
      </c>
      <c r="E41" s="173">
        <f>E26+E27+E40</f>
        <v>111047.20999999999</v>
      </c>
      <c r="F41" s="88"/>
      <c r="G41" s="83"/>
    </row>
    <row r="42" spans="2:10">
      <c r="B42" s="114"/>
      <c r="C42" s="114"/>
      <c r="D42" s="115"/>
      <c r="E42" s="115"/>
      <c r="F42" s="88"/>
      <c r="G42" s="71"/>
    </row>
    <row r="43" spans="2:10" ht="13.5">
      <c r="B43" s="338" t="s">
        <v>60</v>
      </c>
      <c r="C43" s="339"/>
      <c r="D43" s="339"/>
      <c r="E43" s="339"/>
      <c r="G43" s="78"/>
    </row>
    <row r="44" spans="2:10" ht="18" customHeight="1" thickBot="1">
      <c r="B44" s="336" t="s">
        <v>244</v>
      </c>
      <c r="C44" s="340"/>
      <c r="D44" s="340"/>
      <c r="E44" s="340"/>
      <c r="G44" s="78"/>
    </row>
    <row r="45" spans="2:10" ht="13.5" thickBot="1">
      <c r="B45" s="170"/>
      <c r="C45" s="31" t="s">
        <v>39</v>
      </c>
      <c r="D45" s="75" t="s">
        <v>264</v>
      </c>
      <c r="E45" s="30" t="s">
        <v>262</v>
      </c>
      <c r="G45" s="78"/>
    </row>
    <row r="46" spans="2:10">
      <c r="B46" s="14" t="s">
        <v>18</v>
      </c>
      <c r="C46" s="32" t="s">
        <v>218</v>
      </c>
      <c r="D46" s="124"/>
      <c r="E46" s="29"/>
      <c r="G46" s="78"/>
    </row>
    <row r="47" spans="2:10">
      <c r="B47" s="125" t="s">
        <v>4</v>
      </c>
      <c r="C47" s="16" t="s">
        <v>40</v>
      </c>
      <c r="D47" s="269">
        <v>920.34410000000003</v>
      </c>
      <c r="E47" s="82">
        <v>1023.8405</v>
      </c>
      <c r="G47" s="78"/>
    </row>
    <row r="48" spans="2:10">
      <c r="B48" s="146" t="s">
        <v>6</v>
      </c>
      <c r="C48" s="23" t="s">
        <v>41</v>
      </c>
      <c r="D48" s="270">
        <v>952.67020000000002</v>
      </c>
      <c r="E48" s="175">
        <v>872.46393777498417</v>
      </c>
      <c r="G48" s="78"/>
    </row>
    <row r="49" spans="2:7">
      <c r="B49" s="143" t="s">
        <v>23</v>
      </c>
      <c r="C49" s="147" t="s">
        <v>219</v>
      </c>
      <c r="D49" s="271"/>
      <c r="E49" s="148"/>
    </row>
    <row r="50" spans="2:7">
      <c r="B50" s="125" t="s">
        <v>4</v>
      </c>
      <c r="C50" s="16" t="s">
        <v>40</v>
      </c>
      <c r="D50" s="269">
        <v>101.56</v>
      </c>
      <c r="E50" s="84">
        <v>115.1</v>
      </c>
      <c r="G50" s="226"/>
    </row>
    <row r="51" spans="2:7">
      <c r="B51" s="125" t="s">
        <v>6</v>
      </c>
      <c r="C51" s="16" t="s">
        <v>220</v>
      </c>
      <c r="D51" s="272">
        <v>95.09</v>
      </c>
      <c r="E51" s="84">
        <v>115</v>
      </c>
      <c r="G51" s="226"/>
    </row>
    <row r="52" spans="2:7">
      <c r="B52" s="125" t="s">
        <v>8</v>
      </c>
      <c r="C52" s="16" t="s">
        <v>221</v>
      </c>
      <c r="D52" s="272">
        <v>112.47</v>
      </c>
      <c r="E52" s="84">
        <v>127.84</v>
      </c>
    </row>
    <row r="53" spans="2:7" ht="13.5" customHeight="1" thickBot="1">
      <c r="B53" s="126" t="s">
        <v>9</v>
      </c>
      <c r="C53" s="18" t="s">
        <v>41</v>
      </c>
      <c r="D53" s="273">
        <v>105.85</v>
      </c>
      <c r="E53" s="176">
        <v>127.28</v>
      </c>
    </row>
    <row r="54" spans="2:7">
      <c r="B54" s="132"/>
      <c r="C54" s="133"/>
      <c r="D54" s="134"/>
      <c r="E54" s="134"/>
    </row>
    <row r="55" spans="2:7" ht="13.5">
      <c r="B55" s="338" t="s">
        <v>62</v>
      </c>
      <c r="C55" s="339"/>
      <c r="D55" s="339"/>
      <c r="E55" s="339"/>
    </row>
    <row r="56" spans="2:7" ht="15.75" customHeight="1" thickBot="1">
      <c r="B56" s="336" t="s">
        <v>222</v>
      </c>
      <c r="C56" s="340"/>
      <c r="D56" s="340"/>
      <c r="E56" s="340"/>
    </row>
    <row r="57" spans="2:7" ht="23.25" thickBot="1">
      <c r="B57" s="331" t="s">
        <v>42</v>
      </c>
      <c r="C57" s="332"/>
      <c r="D57" s="19" t="s">
        <v>245</v>
      </c>
      <c r="E57" s="20" t="s">
        <v>223</v>
      </c>
    </row>
    <row r="58" spans="2:7">
      <c r="B58" s="21" t="s">
        <v>18</v>
      </c>
      <c r="C58" s="149" t="s">
        <v>43</v>
      </c>
      <c r="D58" s="150">
        <f>D64</f>
        <v>111047.20999999999</v>
      </c>
      <c r="E58" s="33">
        <f>D58/E21</f>
        <v>1</v>
      </c>
    </row>
    <row r="59" spans="2:7" ht="25.5">
      <c r="B59" s="146" t="s">
        <v>4</v>
      </c>
      <c r="C59" s="23" t="s">
        <v>44</v>
      </c>
      <c r="D59" s="95">
        <v>0</v>
      </c>
      <c r="E59" s="96">
        <v>0</v>
      </c>
    </row>
    <row r="60" spans="2:7" ht="25.5">
      <c r="B60" s="125" t="s">
        <v>6</v>
      </c>
      <c r="C60" s="16" t="s">
        <v>45</v>
      </c>
      <c r="D60" s="93">
        <v>0</v>
      </c>
      <c r="E60" s="94">
        <v>0</v>
      </c>
    </row>
    <row r="61" spans="2:7" ht="13.5" customHeight="1">
      <c r="B61" s="125" t="s">
        <v>8</v>
      </c>
      <c r="C61" s="16" t="s">
        <v>46</v>
      </c>
      <c r="D61" s="93">
        <v>0</v>
      </c>
      <c r="E61" s="94">
        <v>0</v>
      </c>
    </row>
    <row r="62" spans="2:7">
      <c r="B62" s="125" t="s">
        <v>9</v>
      </c>
      <c r="C62" s="16" t="s">
        <v>47</v>
      </c>
      <c r="D62" s="93">
        <v>0</v>
      </c>
      <c r="E62" s="94">
        <v>0</v>
      </c>
    </row>
    <row r="63" spans="2:7">
      <c r="B63" s="125" t="s">
        <v>29</v>
      </c>
      <c r="C63" s="16" t="s">
        <v>48</v>
      </c>
      <c r="D63" s="93">
        <v>0</v>
      </c>
      <c r="E63" s="94">
        <v>0</v>
      </c>
    </row>
    <row r="64" spans="2:7">
      <c r="B64" s="146" t="s">
        <v>31</v>
      </c>
      <c r="C64" s="23" t="s">
        <v>49</v>
      </c>
      <c r="D64" s="95">
        <f>E21</f>
        <v>111047.20999999999</v>
      </c>
      <c r="E64" s="96">
        <f>E58</f>
        <v>1</v>
      </c>
    </row>
    <row r="65" spans="2:5">
      <c r="B65" s="146" t="s">
        <v>33</v>
      </c>
      <c r="C65" s="23" t="s">
        <v>224</v>
      </c>
      <c r="D65" s="95">
        <v>0</v>
      </c>
      <c r="E65" s="96">
        <v>0</v>
      </c>
    </row>
    <row r="66" spans="2:5">
      <c r="B66" s="146" t="s">
        <v>50</v>
      </c>
      <c r="C66" s="23" t="s">
        <v>51</v>
      </c>
      <c r="D66" s="95">
        <v>0</v>
      </c>
      <c r="E66" s="96">
        <v>0</v>
      </c>
    </row>
    <row r="67" spans="2:5">
      <c r="B67" s="125" t="s">
        <v>52</v>
      </c>
      <c r="C67" s="16" t="s">
        <v>53</v>
      </c>
      <c r="D67" s="93">
        <v>0</v>
      </c>
      <c r="E67" s="94">
        <v>0</v>
      </c>
    </row>
    <row r="68" spans="2:5">
      <c r="B68" s="125" t="s">
        <v>54</v>
      </c>
      <c r="C68" s="16" t="s">
        <v>55</v>
      </c>
      <c r="D68" s="93">
        <v>0</v>
      </c>
      <c r="E68" s="94">
        <v>0</v>
      </c>
    </row>
    <row r="69" spans="2:5">
      <c r="B69" s="125" t="s">
        <v>56</v>
      </c>
      <c r="C69" s="16" t="s">
        <v>57</v>
      </c>
      <c r="D69" s="93">
        <v>0</v>
      </c>
      <c r="E69" s="94">
        <v>0</v>
      </c>
    </row>
    <row r="70" spans="2:5">
      <c r="B70" s="153" t="s">
        <v>58</v>
      </c>
      <c r="C70" s="136" t="s">
        <v>59</v>
      </c>
      <c r="D70" s="137">
        <v>0</v>
      </c>
      <c r="E70" s="138">
        <v>0</v>
      </c>
    </row>
    <row r="71" spans="2:5">
      <c r="B71" s="154" t="s">
        <v>23</v>
      </c>
      <c r="C71" s="144" t="s">
        <v>61</v>
      </c>
      <c r="D71" s="145">
        <v>0</v>
      </c>
      <c r="E71" s="70">
        <v>0</v>
      </c>
    </row>
    <row r="72" spans="2:5">
      <c r="B72" s="155" t="s">
        <v>60</v>
      </c>
      <c r="C72" s="140" t="s">
        <v>63</v>
      </c>
      <c r="D72" s="141">
        <f>E14</f>
        <v>0</v>
      </c>
      <c r="E72" s="142">
        <v>0</v>
      </c>
    </row>
    <row r="73" spans="2:5">
      <c r="B73" s="156" t="s">
        <v>62</v>
      </c>
      <c r="C73" s="25" t="s">
        <v>65</v>
      </c>
      <c r="D73" s="26">
        <v>0</v>
      </c>
      <c r="E73" s="27">
        <v>0</v>
      </c>
    </row>
    <row r="74" spans="2:5">
      <c r="B74" s="154" t="s">
        <v>64</v>
      </c>
      <c r="C74" s="144" t="s">
        <v>66</v>
      </c>
      <c r="D74" s="145">
        <f>D58</f>
        <v>111047.20999999999</v>
      </c>
      <c r="E74" s="70">
        <f>E58+E72-E73</f>
        <v>1</v>
      </c>
    </row>
    <row r="75" spans="2:5">
      <c r="B75" s="125" t="s">
        <v>4</v>
      </c>
      <c r="C75" s="16" t="s">
        <v>67</v>
      </c>
      <c r="D75" s="93">
        <f>D74</f>
        <v>111047.20999999999</v>
      </c>
      <c r="E75" s="94">
        <f>E74</f>
        <v>1</v>
      </c>
    </row>
    <row r="76" spans="2:5">
      <c r="B76" s="125" t="s">
        <v>6</v>
      </c>
      <c r="C76" s="16" t="s">
        <v>225</v>
      </c>
      <c r="D76" s="93">
        <v>0</v>
      </c>
      <c r="E76" s="94">
        <v>0</v>
      </c>
    </row>
    <row r="77" spans="2:5" ht="13.5" thickBot="1">
      <c r="B77" s="126" t="s">
        <v>8</v>
      </c>
      <c r="C77" s="18" t="s">
        <v>226</v>
      </c>
      <c r="D77" s="97">
        <v>0</v>
      </c>
      <c r="E77" s="98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honeticPr fontId="7" type="noConversion"/>
  <pageMargins left="0.51" right="0.75" top="0.56999999999999995" bottom="0.55000000000000004" header="0.5" footer="0.5"/>
  <pageSetup paperSize="9" scale="70" orientation="portrait" r:id="rId1"/>
  <headerFooter alignWithMargins="0"/>
</worksheet>
</file>

<file path=xl/worksheets/sheet163.xml><?xml version="1.0" encoding="utf-8"?>
<worksheet xmlns="http://schemas.openxmlformats.org/spreadsheetml/2006/main" xmlns:r="http://schemas.openxmlformats.org/officeDocument/2006/relationships">
  <sheetPr codeName="Arkusz163"/>
  <dimension ref="A1:L81"/>
  <sheetViews>
    <sheetView zoomScale="80" zoomScaleNormal="80" workbookViewId="0">
      <selection activeCell="K2" sqref="K2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99" customWidth="1"/>
    <col min="6" max="6" width="7.42578125" customWidth="1"/>
    <col min="7" max="7" width="17.28515625" customWidth="1"/>
    <col min="8" max="8" width="19" customWidth="1"/>
    <col min="9" max="9" width="13.28515625" customWidth="1"/>
    <col min="10" max="10" width="13.5703125" customWidth="1"/>
  </cols>
  <sheetData>
    <row r="1" spans="2:12">
      <c r="B1" s="1"/>
      <c r="C1" s="1"/>
      <c r="D1" s="2"/>
      <c r="E1" s="2"/>
    </row>
    <row r="2" spans="2:12" ht="15.75">
      <c r="B2" s="333" t="s">
        <v>0</v>
      </c>
      <c r="C2" s="333"/>
      <c r="D2" s="333"/>
      <c r="E2" s="333"/>
      <c r="H2" s="188"/>
      <c r="I2" s="188"/>
      <c r="J2" s="190"/>
      <c r="L2" s="78"/>
    </row>
    <row r="3" spans="2:12" ht="15.75">
      <c r="B3" s="333" t="s">
        <v>263</v>
      </c>
      <c r="C3" s="333"/>
      <c r="D3" s="333"/>
      <c r="E3" s="333"/>
      <c r="H3" s="188"/>
      <c r="I3" s="188"/>
      <c r="J3" s="190"/>
    </row>
    <row r="4" spans="2:12" ht="15">
      <c r="B4" s="171"/>
      <c r="C4" s="171"/>
      <c r="D4" s="171"/>
      <c r="E4" s="171"/>
      <c r="H4" s="187"/>
      <c r="I4" s="187"/>
      <c r="J4" s="190"/>
    </row>
    <row r="5" spans="2:12" ht="21" customHeight="1">
      <c r="B5" s="334" t="s">
        <v>1</v>
      </c>
      <c r="C5" s="334"/>
      <c r="D5" s="334"/>
      <c r="E5" s="334"/>
    </row>
    <row r="6" spans="2:12" ht="14.25">
      <c r="B6" s="335" t="s">
        <v>145</v>
      </c>
      <c r="C6" s="335"/>
      <c r="D6" s="335"/>
      <c r="E6" s="335"/>
    </row>
    <row r="7" spans="2:12" ht="14.25">
      <c r="B7" s="169"/>
      <c r="C7" s="169"/>
      <c r="D7" s="169"/>
      <c r="E7" s="169"/>
    </row>
    <row r="8" spans="2:12" ht="13.5">
      <c r="B8" s="337" t="s">
        <v>18</v>
      </c>
      <c r="C8" s="339"/>
      <c r="D8" s="339"/>
      <c r="E8" s="339"/>
    </row>
    <row r="9" spans="2:12" ht="16.5" thickBot="1">
      <c r="B9" s="336" t="s">
        <v>209</v>
      </c>
      <c r="C9" s="336"/>
      <c r="D9" s="336"/>
      <c r="E9" s="336"/>
    </row>
    <row r="10" spans="2:12" ht="13.5" thickBot="1">
      <c r="B10" s="170"/>
      <c r="C10" s="87" t="s">
        <v>2</v>
      </c>
      <c r="D10" s="75" t="s">
        <v>246</v>
      </c>
      <c r="E10" s="30" t="s">
        <v>262</v>
      </c>
    </row>
    <row r="11" spans="2:12">
      <c r="B11" s="110" t="s">
        <v>3</v>
      </c>
      <c r="C11" s="151" t="s">
        <v>215</v>
      </c>
      <c r="D11" s="74">
        <v>54787.77</v>
      </c>
      <c r="E11" s="9">
        <f>E12</f>
        <v>126625.14</v>
      </c>
    </row>
    <row r="12" spans="2:12">
      <c r="B12" s="129" t="s">
        <v>4</v>
      </c>
      <c r="C12" s="6" t="s">
        <v>5</v>
      </c>
      <c r="D12" s="89">
        <v>54787.77</v>
      </c>
      <c r="E12" s="100">
        <v>126625.14</v>
      </c>
    </row>
    <row r="13" spans="2:12">
      <c r="B13" s="129" t="s">
        <v>6</v>
      </c>
      <c r="C13" s="72" t="s">
        <v>7</v>
      </c>
      <c r="D13" s="89"/>
      <c r="E13" s="100"/>
    </row>
    <row r="14" spans="2:12">
      <c r="B14" s="129" t="s">
        <v>8</v>
      </c>
      <c r="C14" s="72" t="s">
        <v>10</v>
      </c>
      <c r="D14" s="89"/>
      <c r="E14" s="100"/>
      <c r="G14" s="71"/>
    </row>
    <row r="15" spans="2:12">
      <c r="B15" s="129" t="s">
        <v>212</v>
      </c>
      <c r="C15" s="72" t="s">
        <v>11</v>
      </c>
      <c r="D15" s="89"/>
      <c r="E15" s="100"/>
    </row>
    <row r="16" spans="2:12">
      <c r="B16" s="130" t="s">
        <v>213</v>
      </c>
      <c r="C16" s="111" t="s">
        <v>12</v>
      </c>
      <c r="D16" s="90"/>
      <c r="E16" s="101"/>
    </row>
    <row r="17" spans="2:10">
      <c r="B17" s="10" t="s">
        <v>13</v>
      </c>
      <c r="C17" s="12" t="s">
        <v>65</v>
      </c>
      <c r="D17" s="152"/>
      <c r="E17" s="113"/>
    </row>
    <row r="18" spans="2:10">
      <c r="B18" s="129" t="s">
        <v>4</v>
      </c>
      <c r="C18" s="6" t="s">
        <v>11</v>
      </c>
      <c r="D18" s="89"/>
      <c r="E18" s="101"/>
    </row>
    <row r="19" spans="2:10" ht="13.5" customHeight="1">
      <c r="B19" s="129" t="s">
        <v>6</v>
      </c>
      <c r="C19" s="72" t="s">
        <v>214</v>
      </c>
      <c r="D19" s="89"/>
      <c r="E19" s="100"/>
    </row>
    <row r="20" spans="2:10" ht="13.5" thickBot="1">
      <c r="B20" s="131" t="s">
        <v>8</v>
      </c>
      <c r="C20" s="73" t="s">
        <v>14</v>
      </c>
      <c r="D20" s="91"/>
      <c r="E20" s="102"/>
    </row>
    <row r="21" spans="2:10" ht="13.5" thickBot="1">
      <c r="B21" s="343" t="s">
        <v>216</v>
      </c>
      <c r="C21" s="344"/>
      <c r="D21" s="92">
        <f>D11</f>
        <v>54787.77</v>
      </c>
      <c r="E21" s="173">
        <f>E11</f>
        <v>126625.14</v>
      </c>
      <c r="F21" s="88"/>
      <c r="G21" s="88"/>
      <c r="H21" s="197"/>
      <c r="J21" s="71"/>
    </row>
    <row r="22" spans="2:10">
      <c r="B22" s="3"/>
      <c r="C22" s="7"/>
      <c r="D22" s="8"/>
      <c r="E22" s="8"/>
      <c r="G22" s="78"/>
    </row>
    <row r="23" spans="2:10" ht="13.5">
      <c r="B23" s="337" t="s">
        <v>210</v>
      </c>
      <c r="C23" s="345"/>
      <c r="D23" s="345"/>
      <c r="E23" s="345"/>
      <c r="G23" s="78"/>
    </row>
    <row r="24" spans="2:10" ht="15.75" customHeight="1" thickBot="1">
      <c r="B24" s="336" t="s">
        <v>211</v>
      </c>
      <c r="C24" s="346"/>
      <c r="D24" s="346"/>
      <c r="E24" s="346"/>
    </row>
    <row r="25" spans="2:10" ht="13.5" thickBot="1">
      <c r="B25" s="170"/>
      <c r="C25" s="5" t="s">
        <v>2</v>
      </c>
      <c r="D25" s="75" t="s">
        <v>264</v>
      </c>
      <c r="E25" s="30" t="s">
        <v>262</v>
      </c>
    </row>
    <row r="26" spans="2:10">
      <c r="B26" s="116" t="s">
        <v>15</v>
      </c>
      <c r="C26" s="117" t="s">
        <v>16</v>
      </c>
      <c r="D26" s="263">
        <v>55097.98</v>
      </c>
      <c r="E26" s="118">
        <f>D21</f>
        <v>54787.77</v>
      </c>
      <c r="G26" s="83"/>
    </row>
    <row r="27" spans="2:10">
      <c r="B27" s="10" t="s">
        <v>17</v>
      </c>
      <c r="C27" s="11" t="s">
        <v>217</v>
      </c>
      <c r="D27" s="264">
        <v>-6877.34</v>
      </c>
      <c r="E27" s="172">
        <f>E28-E32</f>
        <v>63539.200000000004</v>
      </c>
      <c r="F27" s="78"/>
      <c r="G27" s="83"/>
      <c r="H27" s="78"/>
      <c r="I27" s="78"/>
      <c r="J27" s="83"/>
    </row>
    <row r="28" spans="2:10">
      <c r="B28" s="10" t="s">
        <v>18</v>
      </c>
      <c r="C28" s="11" t="s">
        <v>19</v>
      </c>
      <c r="D28" s="264">
        <v>0</v>
      </c>
      <c r="E28" s="80">
        <f>SUM(E29:E31)</f>
        <v>88028.69</v>
      </c>
      <c r="F28" s="78"/>
      <c r="G28" s="78"/>
      <c r="H28" s="78"/>
      <c r="I28" s="78"/>
      <c r="J28" s="83"/>
    </row>
    <row r="29" spans="2:10">
      <c r="B29" s="127" t="s">
        <v>4</v>
      </c>
      <c r="C29" s="6" t="s">
        <v>20</v>
      </c>
      <c r="D29" s="265"/>
      <c r="E29" s="103"/>
      <c r="F29" s="78"/>
      <c r="G29" s="78"/>
      <c r="H29" s="78"/>
      <c r="I29" s="78"/>
      <c r="J29" s="83"/>
    </row>
    <row r="30" spans="2:10">
      <c r="B30" s="127" t="s">
        <v>6</v>
      </c>
      <c r="C30" s="6" t="s">
        <v>21</v>
      </c>
      <c r="D30" s="265"/>
      <c r="E30" s="103"/>
      <c r="F30" s="78"/>
      <c r="G30" s="78"/>
      <c r="H30" s="78"/>
      <c r="I30" s="78"/>
      <c r="J30" s="83"/>
    </row>
    <row r="31" spans="2:10">
      <c r="B31" s="127" t="s">
        <v>8</v>
      </c>
      <c r="C31" s="6" t="s">
        <v>22</v>
      </c>
      <c r="D31" s="265"/>
      <c r="E31" s="103">
        <v>88028.69</v>
      </c>
      <c r="F31" s="78"/>
      <c r="G31" s="78"/>
      <c r="H31" s="78"/>
      <c r="I31" s="78"/>
      <c r="J31" s="83"/>
    </row>
    <row r="32" spans="2:10">
      <c r="B32" s="112" t="s">
        <v>23</v>
      </c>
      <c r="C32" s="12" t="s">
        <v>24</v>
      </c>
      <c r="D32" s="264">
        <v>6877.34</v>
      </c>
      <c r="E32" s="80">
        <f>SUM(E33:E39)</f>
        <v>24489.489999999998</v>
      </c>
      <c r="F32" s="78"/>
      <c r="G32" s="83"/>
      <c r="H32" s="78"/>
      <c r="I32" s="78"/>
      <c r="J32" s="83"/>
    </row>
    <row r="33" spans="2:10">
      <c r="B33" s="127" t="s">
        <v>4</v>
      </c>
      <c r="C33" s="6" t="s">
        <v>25</v>
      </c>
      <c r="D33" s="265"/>
      <c r="E33" s="103">
        <v>23574.82</v>
      </c>
      <c r="F33" s="78"/>
      <c r="G33" s="78"/>
      <c r="H33" s="78"/>
      <c r="I33" s="78"/>
      <c r="J33" s="83"/>
    </row>
    <row r="34" spans="2:10">
      <c r="B34" s="127" t="s">
        <v>6</v>
      </c>
      <c r="C34" s="6" t="s">
        <v>26</v>
      </c>
      <c r="D34" s="265"/>
      <c r="E34" s="103"/>
      <c r="F34" s="78"/>
      <c r="G34" s="78"/>
      <c r="H34" s="78"/>
      <c r="I34" s="78"/>
      <c r="J34" s="83"/>
    </row>
    <row r="35" spans="2:10">
      <c r="B35" s="127" t="s">
        <v>8</v>
      </c>
      <c r="C35" s="6" t="s">
        <v>27</v>
      </c>
      <c r="D35" s="265">
        <v>85.77</v>
      </c>
      <c r="E35" s="103">
        <v>76.209999999999994</v>
      </c>
      <c r="F35" s="78"/>
      <c r="G35" s="78"/>
      <c r="H35" s="78"/>
      <c r="I35" s="78"/>
      <c r="J35" s="83"/>
    </row>
    <row r="36" spans="2:10">
      <c r="B36" s="127" t="s">
        <v>9</v>
      </c>
      <c r="C36" s="6" t="s">
        <v>28</v>
      </c>
      <c r="D36" s="265"/>
      <c r="E36" s="103"/>
      <c r="F36" s="78"/>
      <c r="G36" s="78"/>
      <c r="H36" s="78"/>
      <c r="I36" s="78"/>
      <c r="J36" s="83"/>
    </row>
    <row r="37" spans="2:10" ht="25.5">
      <c r="B37" s="127" t="s">
        <v>29</v>
      </c>
      <c r="C37" s="6" t="s">
        <v>30</v>
      </c>
      <c r="D37" s="265">
        <v>412.53</v>
      </c>
      <c r="E37" s="103">
        <v>838.46</v>
      </c>
      <c r="F37" s="78"/>
      <c r="G37" s="78"/>
      <c r="H37" s="78"/>
      <c r="I37" s="78"/>
      <c r="J37" s="83"/>
    </row>
    <row r="38" spans="2:10">
      <c r="B38" s="127" t="s">
        <v>31</v>
      </c>
      <c r="C38" s="6" t="s">
        <v>32</v>
      </c>
      <c r="D38" s="265"/>
      <c r="E38" s="103"/>
      <c r="F38" s="78"/>
      <c r="G38" s="78"/>
      <c r="H38" s="78"/>
      <c r="I38" s="78"/>
      <c r="J38" s="83"/>
    </row>
    <row r="39" spans="2:10">
      <c r="B39" s="128" t="s">
        <v>33</v>
      </c>
      <c r="C39" s="13" t="s">
        <v>34</v>
      </c>
      <c r="D39" s="266">
        <v>6379.04</v>
      </c>
      <c r="E39" s="174"/>
      <c r="F39" s="78"/>
      <c r="G39" s="78"/>
      <c r="H39" s="78"/>
      <c r="I39" s="78"/>
      <c r="J39" s="83"/>
    </row>
    <row r="40" spans="2:10" ht="13.5" thickBot="1">
      <c r="B40" s="119" t="s">
        <v>35</v>
      </c>
      <c r="C40" s="120" t="s">
        <v>36</v>
      </c>
      <c r="D40" s="267">
        <v>-579.95000000000005</v>
      </c>
      <c r="E40" s="121">
        <v>8298.17</v>
      </c>
      <c r="G40" s="83"/>
    </row>
    <row r="41" spans="2:10" ht="13.5" thickBot="1">
      <c r="B41" s="122" t="s">
        <v>37</v>
      </c>
      <c r="C41" s="123" t="s">
        <v>38</v>
      </c>
      <c r="D41" s="268">
        <v>47640.69</v>
      </c>
      <c r="E41" s="173">
        <f>E26+E27+E40</f>
        <v>126625.14</v>
      </c>
      <c r="F41" s="88"/>
      <c r="G41" s="83"/>
    </row>
    <row r="42" spans="2:10">
      <c r="B42" s="114"/>
      <c r="C42" s="114"/>
      <c r="D42" s="115"/>
      <c r="E42" s="115"/>
      <c r="F42" s="88"/>
      <c r="G42" s="71"/>
    </row>
    <row r="43" spans="2:10" ht="13.5">
      <c r="B43" s="338" t="s">
        <v>60</v>
      </c>
      <c r="C43" s="339"/>
      <c r="D43" s="339"/>
      <c r="E43" s="339"/>
      <c r="G43" s="78"/>
    </row>
    <row r="44" spans="2:10" ht="18" customHeight="1" thickBot="1">
      <c r="B44" s="336" t="s">
        <v>244</v>
      </c>
      <c r="C44" s="340"/>
      <c r="D44" s="340"/>
      <c r="E44" s="340"/>
      <c r="G44" s="78"/>
    </row>
    <row r="45" spans="2:10" ht="13.5" thickBot="1">
      <c r="B45" s="170"/>
      <c r="C45" s="31" t="s">
        <v>39</v>
      </c>
      <c r="D45" s="75" t="s">
        <v>264</v>
      </c>
      <c r="E45" s="30" t="s">
        <v>262</v>
      </c>
      <c r="G45" s="78"/>
    </row>
    <row r="46" spans="2:10">
      <c r="B46" s="14" t="s">
        <v>18</v>
      </c>
      <c r="C46" s="32" t="s">
        <v>218</v>
      </c>
      <c r="D46" s="124"/>
      <c r="E46" s="29"/>
      <c r="G46" s="78"/>
    </row>
    <row r="47" spans="2:10">
      <c r="B47" s="125" t="s">
        <v>4</v>
      </c>
      <c r="C47" s="16" t="s">
        <v>40</v>
      </c>
      <c r="D47" s="269">
        <v>623.35080000000005</v>
      </c>
      <c r="E47" s="82">
        <v>539.7278</v>
      </c>
      <c r="G47" s="78"/>
    </row>
    <row r="48" spans="2:10">
      <c r="B48" s="146" t="s">
        <v>6</v>
      </c>
      <c r="C48" s="23" t="s">
        <v>41</v>
      </c>
      <c r="D48" s="270">
        <v>543.90560000000005</v>
      </c>
      <c r="E48" s="175">
        <v>1099.9404</v>
      </c>
      <c r="G48" s="78"/>
    </row>
    <row r="49" spans="2:7">
      <c r="B49" s="143" t="s">
        <v>23</v>
      </c>
      <c r="C49" s="147" t="s">
        <v>219</v>
      </c>
      <c r="D49" s="271"/>
      <c r="E49" s="148"/>
    </row>
    <row r="50" spans="2:7">
      <c r="B50" s="125" t="s">
        <v>4</v>
      </c>
      <c r="C50" s="16" t="s">
        <v>40</v>
      </c>
      <c r="D50" s="269">
        <v>88.39</v>
      </c>
      <c r="E50" s="84">
        <v>101.51</v>
      </c>
      <c r="G50" s="226"/>
    </row>
    <row r="51" spans="2:7">
      <c r="B51" s="125" t="s">
        <v>6</v>
      </c>
      <c r="C51" s="16" t="s">
        <v>220</v>
      </c>
      <c r="D51" s="272">
        <v>81.25</v>
      </c>
      <c r="E51" s="84">
        <v>101.51</v>
      </c>
      <c r="G51" s="226"/>
    </row>
    <row r="52" spans="2:7">
      <c r="B52" s="125" t="s">
        <v>8</v>
      </c>
      <c r="C52" s="16" t="s">
        <v>221</v>
      </c>
      <c r="D52" s="272">
        <v>94.49</v>
      </c>
      <c r="E52" s="84">
        <v>116.65</v>
      </c>
    </row>
    <row r="53" spans="2:7" ht="12.75" customHeight="1" thickBot="1">
      <c r="B53" s="126" t="s">
        <v>9</v>
      </c>
      <c r="C53" s="18" t="s">
        <v>41</v>
      </c>
      <c r="D53" s="273">
        <v>87.59</v>
      </c>
      <c r="E53" s="176">
        <v>115.12</v>
      </c>
    </row>
    <row r="54" spans="2:7">
      <c r="B54" s="132"/>
      <c r="C54" s="133"/>
      <c r="D54" s="134"/>
      <c r="E54" s="134"/>
    </row>
    <row r="55" spans="2:7" ht="13.5">
      <c r="B55" s="338" t="s">
        <v>62</v>
      </c>
      <c r="C55" s="339"/>
      <c r="D55" s="339"/>
      <c r="E55" s="339"/>
    </row>
    <row r="56" spans="2:7" ht="17.25" customHeight="1" thickBot="1">
      <c r="B56" s="336" t="s">
        <v>222</v>
      </c>
      <c r="C56" s="340"/>
      <c r="D56" s="340"/>
      <c r="E56" s="340"/>
    </row>
    <row r="57" spans="2:7" ht="23.25" thickBot="1">
      <c r="B57" s="331" t="s">
        <v>42</v>
      </c>
      <c r="C57" s="332"/>
      <c r="D57" s="19" t="s">
        <v>245</v>
      </c>
      <c r="E57" s="20" t="s">
        <v>223</v>
      </c>
    </row>
    <row r="58" spans="2:7">
      <c r="B58" s="21" t="s">
        <v>18</v>
      </c>
      <c r="C58" s="149" t="s">
        <v>43</v>
      </c>
      <c r="D58" s="150">
        <f>D64</f>
        <v>126625.14</v>
      </c>
      <c r="E58" s="33">
        <f>D58/E21</f>
        <v>1</v>
      </c>
    </row>
    <row r="59" spans="2:7" ht="25.5">
      <c r="B59" s="146" t="s">
        <v>4</v>
      </c>
      <c r="C59" s="23" t="s">
        <v>44</v>
      </c>
      <c r="D59" s="95">
        <v>0</v>
      </c>
      <c r="E59" s="96">
        <v>0</v>
      </c>
    </row>
    <row r="60" spans="2:7" ht="25.5">
      <c r="B60" s="125" t="s">
        <v>6</v>
      </c>
      <c r="C60" s="16" t="s">
        <v>45</v>
      </c>
      <c r="D60" s="93">
        <v>0</v>
      </c>
      <c r="E60" s="94">
        <v>0</v>
      </c>
    </row>
    <row r="61" spans="2:7" ht="13.5" customHeight="1">
      <c r="B61" s="125" t="s">
        <v>8</v>
      </c>
      <c r="C61" s="16" t="s">
        <v>46</v>
      </c>
      <c r="D61" s="93">
        <v>0</v>
      </c>
      <c r="E61" s="94">
        <v>0</v>
      </c>
    </row>
    <row r="62" spans="2:7">
      <c r="B62" s="125" t="s">
        <v>9</v>
      </c>
      <c r="C62" s="16" t="s">
        <v>47</v>
      </c>
      <c r="D62" s="93">
        <v>0</v>
      </c>
      <c r="E62" s="94">
        <v>0</v>
      </c>
    </row>
    <row r="63" spans="2:7">
      <c r="B63" s="125" t="s">
        <v>29</v>
      </c>
      <c r="C63" s="16" t="s">
        <v>48</v>
      </c>
      <c r="D63" s="93">
        <v>0</v>
      </c>
      <c r="E63" s="94">
        <v>0</v>
      </c>
    </row>
    <row r="64" spans="2:7">
      <c r="B64" s="146" t="s">
        <v>31</v>
      </c>
      <c r="C64" s="23" t="s">
        <v>49</v>
      </c>
      <c r="D64" s="95">
        <f>E21</f>
        <v>126625.14</v>
      </c>
      <c r="E64" s="96">
        <f>E58</f>
        <v>1</v>
      </c>
    </row>
    <row r="65" spans="2:5">
      <c r="B65" s="146" t="s">
        <v>33</v>
      </c>
      <c r="C65" s="23" t="s">
        <v>224</v>
      </c>
      <c r="D65" s="95">
        <v>0</v>
      </c>
      <c r="E65" s="96">
        <v>0</v>
      </c>
    </row>
    <row r="66" spans="2:5">
      <c r="B66" s="146" t="s">
        <v>50</v>
      </c>
      <c r="C66" s="23" t="s">
        <v>51</v>
      </c>
      <c r="D66" s="95">
        <v>0</v>
      </c>
      <c r="E66" s="96">
        <v>0</v>
      </c>
    </row>
    <row r="67" spans="2:5">
      <c r="B67" s="125" t="s">
        <v>52</v>
      </c>
      <c r="C67" s="16" t="s">
        <v>53</v>
      </c>
      <c r="D67" s="93">
        <v>0</v>
      </c>
      <c r="E67" s="94">
        <v>0</v>
      </c>
    </row>
    <row r="68" spans="2:5">
      <c r="B68" s="125" t="s">
        <v>54</v>
      </c>
      <c r="C68" s="16" t="s">
        <v>55</v>
      </c>
      <c r="D68" s="93">
        <v>0</v>
      </c>
      <c r="E68" s="94">
        <v>0</v>
      </c>
    </row>
    <row r="69" spans="2:5">
      <c r="B69" s="125" t="s">
        <v>56</v>
      </c>
      <c r="C69" s="16" t="s">
        <v>57</v>
      </c>
      <c r="D69" s="93">
        <v>0</v>
      </c>
      <c r="E69" s="94">
        <v>0</v>
      </c>
    </row>
    <row r="70" spans="2:5">
      <c r="B70" s="153" t="s">
        <v>58</v>
      </c>
      <c r="C70" s="136" t="s">
        <v>59</v>
      </c>
      <c r="D70" s="137">
        <v>0</v>
      </c>
      <c r="E70" s="138">
        <v>0</v>
      </c>
    </row>
    <row r="71" spans="2:5">
      <c r="B71" s="154" t="s">
        <v>23</v>
      </c>
      <c r="C71" s="144" t="s">
        <v>61</v>
      </c>
      <c r="D71" s="145">
        <v>0</v>
      </c>
      <c r="E71" s="70">
        <v>0</v>
      </c>
    </row>
    <row r="72" spans="2:5">
      <c r="B72" s="155" t="s">
        <v>60</v>
      </c>
      <c r="C72" s="140" t="s">
        <v>63</v>
      </c>
      <c r="D72" s="141">
        <f>E14</f>
        <v>0</v>
      </c>
      <c r="E72" s="142">
        <v>0</v>
      </c>
    </row>
    <row r="73" spans="2:5">
      <c r="B73" s="156" t="s">
        <v>62</v>
      </c>
      <c r="C73" s="25" t="s">
        <v>65</v>
      </c>
      <c r="D73" s="26">
        <v>0</v>
      </c>
      <c r="E73" s="27">
        <v>0</v>
      </c>
    </row>
    <row r="74" spans="2:5">
      <c r="B74" s="154" t="s">
        <v>64</v>
      </c>
      <c r="C74" s="144" t="s">
        <v>66</v>
      </c>
      <c r="D74" s="145">
        <f>D58</f>
        <v>126625.14</v>
      </c>
      <c r="E74" s="70">
        <f>E58+E72-E73</f>
        <v>1</v>
      </c>
    </row>
    <row r="75" spans="2:5">
      <c r="B75" s="125" t="s">
        <v>4</v>
      </c>
      <c r="C75" s="16" t="s">
        <v>67</v>
      </c>
      <c r="D75" s="93">
        <f>D74</f>
        <v>126625.14</v>
      </c>
      <c r="E75" s="94">
        <f>E74</f>
        <v>1</v>
      </c>
    </row>
    <row r="76" spans="2:5">
      <c r="B76" s="125" t="s">
        <v>6</v>
      </c>
      <c r="C76" s="16" t="s">
        <v>225</v>
      </c>
      <c r="D76" s="93">
        <v>0</v>
      </c>
      <c r="E76" s="94">
        <v>0</v>
      </c>
    </row>
    <row r="77" spans="2:5" ht="13.5" thickBot="1">
      <c r="B77" s="126" t="s">
        <v>8</v>
      </c>
      <c r="C77" s="18" t="s">
        <v>226</v>
      </c>
      <c r="D77" s="97">
        <v>0</v>
      </c>
      <c r="E77" s="98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honeticPr fontId="7" type="noConversion"/>
  <pageMargins left="0.56000000000000005" right="0.75" top="0.55000000000000004" bottom="0.52" header="0.5" footer="0.5"/>
  <pageSetup paperSize="9" scale="70" orientation="portrait" r:id="rId1"/>
  <headerFooter alignWithMargins="0"/>
</worksheet>
</file>

<file path=xl/worksheets/sheet164.xml><?xml version="1.0" encoding="utf-8"?>
<worksheet xmlns="http://schemas.openxmlformats.org/spreadsheetml/2006/main" xmlns:r="http://schemas.openxmlformats.org/officeDocument/2006/relationships">
  <sheetPr codeName="Arkusz164"/>
  <dimension ref="A1:L81"/>
  <sheetViews>
    <sheetView topLeftCell="A4" zoomScale="80" zoomScaleNormal="80" workbookViewId="0">
      <selection activeCell="K2" sqref="K2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99" customWidth="1"/>
    <col min="6" max="6" width="7.42578125" customWidth="1"/>
    <col min="7" max="7" width="17.28515625" customWidth="1"/>
    <col min="8" max="8" width="19" customWidth="1"/>
    <col min="9" max="9" width="13.28515625" customWidth="1"/>
    <col min="10" max="10" width="13.5703125" customWidth="1"/>
  </cols>
  <sheetData>
    <row r="1" spans="2:12">
      <c r="B1" s="1"/>
      <c r="C1" s="1"/>
      <c r="D1" s="2"/>
      <c r="E1" s="2"/>
    </row>
    <row r="2" spans="2:12" ht="15.75">
      <c r="B2" s="333" t="s">
        <v>0</v>
      </c>
      <c r="C2" s="333"/>
      <c r="D2" s="333"/>
      <c r="E2" s="333"/>
      <c r="H2" s="188"/>
      <c r="I2" s="188"/>
      <c r="J2" s="190"/>
      <c r="L2" s="78"/>
    </row>
    <row r="3" spans="2:12" ht="15.75">
      <c r="B3" s="333" t="s">
        <v>263</v>
      </c>
      <c r="C3" s="333"/>
      <c r="D3" s="333"/>
      <c r="E3" s="333"/>
      <c r="H3" s="188"/>
      <c r="I3" s="188"/>
      <c r="J3" s="190"/>
    </row>
    <row r="4" spans="2:12" ht="15">
      <c r="B4" s="171"/>
      <c r="C4" s="171"/>
      <c r="D4" s="171"/>
      <c r="E4" s="171"/>
      <c r="H4" s="187"/>
      <c r="I4" s="187"/>
      <c r="J4" s="190"/>
    </row>
    <row r="5" spans="2:12" ht="21" customHeight="1">
      <c r="B5" s="334" t="s">
        <v>1</v>
      </c>
      <c r="C5" s="334"/>
      <c r="D5" s="334"/>
      <c r="E5" s="334"/>
    </row>
    <row r="6" spans="2:12" ht="14.25">
      <c r="B6" s="335" t="s">
        <v>139</v>
      </c>
      <c r="C6" s="335"/>
      <c r="D6" s="335"/>
      <c r="E6" s="335"/>
    </row>
    <row r="7" spans="2:12" ht="14.25">
      <c r="B7" s="169"/>
      <c r="C7" s="169"/>
      <c r="D7" s="169"/>
      <c r="E7" s="169"/>
    </row>
    <row r="8" spans="2:12" ht="13.5">
      <c r="B8" s="337" t="s">
        <v>18</v>
      </c>
      <c r="C8" s="339"/>
      <c r="D8" s="339"/>
      <c r="E8" s="339"/>
    </row>
    <row r="9" spans="2:12" ht="16.5" thickBot="1">
      <c r="B9" s="336" t="s">
        <v>209</v>
      </c>
      <c r="C9" s="336"/>
      <c r="D9" s="336"/>
      <c r="E9" s="336"/>
    </row>
    <row r="10" spans="2:12" ht="13.5" thickBot="1">
      <c r="B10" s="170"/>
      <c r="C10" s="87" t="s">
        <v>2</v>
      </c>
      <c r="D10" s="75" t="s">
        <v>246</v>
      </c>
      <c r="E10" s="30" t="s">
        <v>262</v>
      </c>
    </row>
    <row r="11" spans="2:12">
      <c r="B11" s="110" t="s">
        <v>3</v>
      </c>
      <c r="C11" s="151" t="s">
        <v>215</v>
      </c>
      <c r="D11" s="74">
        <v>687908.93</v>
      </c>
      <c r="E11" s="9">
        <f>E12</f>
        <v>670935.56999999995</v>
      </c>
    </row>
    <row r="12" spans="2:12">
      <c r="B12" s="129" t="s">
        <v>4</v>
      </c>
      <c r="C12" s="6" t="s">
        <v>5</v>
      </c>
      <c r="D12" s="89">
        <v>687908.93</v>
      </c>
      <c r="E12" s="100">
        <v>670935.56999999995</v>
      </c>
    </row>
    <row r="13" spans="2:12">
      <c r="B13" s="129" t="s">
        <v>6</v>
      </c>
      <c r="C13" s="72" t="s">
        <v>7</v>
      </c>
      <c r="D13" s="89"/>
      <c r="E13" s="100"/>
    </row>
    <row r="14" spans="2:12">
      <c r="B14" s="129" t="s">
        <v>8</v>
      </c>
      <c r="C14" s="72" t="s">
        <v>10</v>
      </c>
      <c r="D14" s="89"/>
      <c r="E14" s="100"/>
      <c r="G14" s="71"/>
    </row>
    <row r="15" spans="2:12">
      <c r="B15" s="129" t="s">
        <v>212</v>
      </c>
      <c r="C15" s="72" t="s">
        <v>11</v>
      </c>
      <c r="D15" s="89"/>
      <c r="E15" s="100"/>
    </row>
    <row r="16" spans="2:12">
      <c r="B16" s="130" t="s">
        <v>213</v>
      </c>
      <c r="C16" s="111" t="s">
        <v>12</v>
      </c>
      <c r="D16" s="90"/>
      <c r="E16" s="101"/>
    </row>
    <row r="17" spans="2:10">
      <c r="B17" s="10" t="s">
        <v>13</v>
      </c>
      <c r="C17" s="12" t="s">
        <v>65</v>
      </c>
      <c r="D17" s="152"/>
      <c r="E17" s="113"/>
    </row>
    <row r="18" spans="2:10">
      <c r="B18" s="129" t="s">
        <v>4</v>
      </c>
      <c r="C18" s="6" t="s">
        <v>11</v>
      </c>
      <c r="D18" s="89"/>
      <c r="E18" s="101"/>
    </row>
    <row r="19" spans="2:10" ht="13.5" customHeight="1">
      <c r="B19" s="129" t="s">
        <v>6</v>
      </c>
      <c r="C19" s="72" t="s">
        <v>214</v>
      </c>
      <c r="D19" s="89"/>
      <c r="E19" s="100"/>
    </row>
    <row r="20" spans="2:10" ht="13.5" thickBot="1">
      <c r="B20" s="131" t="s">
        <v>8</v>
      </c>
      <c r="C20" s="73" t="s">
        <v>14</v>
      </c>
      <c r="D20" s="91"/>
      <c r="E20" s="102"/>
    </row>
    <row r="21" spans="2:10" ht="13.5" thickBot="1">
      <c r="B21" s="343" t="s">
        <v>216</v>
      </c>
      <c r="C21" s="344"/>
      <c r="D21" s="92">
        <f>D11</f>
        <v>687908.93</v>
      </c>
      <c r="E21" s="173">
        <f>E11</f>
        <v>670935.56999999995</v>
      </c>
      <c r="F21" s="88"/>
      <c r="G21" s="88"/>
      <c r="H21" s="197"/>
      <c r="J21" s="71"/>
    </row>
    <row r="22" spans="2:10">
      <c r="B22" s="3"/>
      <c r="C22" s="7"/>
      <c r="D22" s="8"/>
      <c r="E22" s="8"/>
      <c r="G22" s="78"/>
    </row>
    <row r="23" spans="2:10" ht="13.5">
      <c r="B23" s="337" t="s">
        <v>210</v>
      </c>
      <c r="C23" s="345"/>
      <c r="D23" s="345"/>
      <c r="E23" s="345"/>
      <c r="G23" s="78"/>
    </row>
    <row r="24" spans="2:10" ht="15.75" customHeight="1" thickBot="1">
      <c r="B24" s="336" t="s">
        <v>211</v>
      </c>
      <c r="C24" s="346"/>
      <c r="D24" s="346"/>
      <c r="E24" s="346"/>
    </row>
    <row r="25" spans="2:10" ht="13.5" thickBot="1">
      <c r="B25" s="170"/>
      <c r="C25" s="5" t="s">
        <v>2</v>
      </c>
      <c r="D25" s="75" t="s">
        <v>264</v>
      </c>
      <c r="E25" s="30" t="s">
        <v>262</v>
      </c>
    </row>
    <row r="26" spans="2:10">
      <c r="B26" s="116" t="s">
        <v>15</v>
      </c>
      <c r="C26" s="117" t="s">
        <v>16</v>
      </c>
      <c r="D26" s="263">
        <v>392472.51</v>
      </c>
      <c r="E26" s="118">
        <f>D21</f>
        <v>687908.93</v>
      </c>
      <c r="G26" s="83"/>
    </row>
    <row r="27" spans="2:10">
      <c r="B27" s="10" t="s">
        <v>17</v>
      </c>
      <c r="C27" s="11" t="s">
        <v>217</v>
      </c>
      <c r="D27" s="264">
        <v>418378.12999999995</v>
      </c>
      <c r="E27" s="172">
        <f>E28-E32</f>
        <v>-121645.64999999997</v>
      </c>
      <c r="F27" s="78"/>
      <c r="G27" s="83"/>
      <c r="H27" s="78"/>
      <c r="I27" s="78"/>
      <c r="J27" s="83"/>
    </row>
    <row r="28" spans="2:10">
      <c r="B28" s="10" t="s">
        <v>18</v>
      </c>
      <c r="C28" s="11" t="s">
        <v>19</v>
      </c>
      <c r="D28" s="264">
        <v>432320.94999999995</v>
      </c>
      <c r="E28" s="80">
        <f>SUM(E29:E31)</f>
        <v>289331.09000000003</v>
      </c>
      <c r="F28" s="78"/>
      <c r="G28" s="78"/>
      <c r="H28" s="78"/>
      <c r="I28" s="78"/>
      <c r="J28" s="83"/>
    </row>
    <row r="29" spans="2:10">
      <c r="B29" s="127" t="s">
        <v>4</v>
      </c>
      <c r="C29" s="6" t="s">
        <v>20</v>
      </c>
      <c r="D29" s="265">
        <v>3119.57</v>
      </c>
      <c r="E29" s="103">
        <v>3056.45</v>
      </c>
      <c r="F29" s="78"/>
      <c r="G29" s="78"/>
      <c r="H29" s="78"/>
      <c r="I29" s="78"/>
      <c r="J29" s="83"/>
    </row>
    <row r="30" spans="2:10">
      <c r="B30" s="127" t="s">
        <v>6</v>
      </c>
      <c r="C30" s="6" t="s">
        <v>21</v>
      </c>
      <c r="D30" s="265"/>
      <c r="E30" s="103"/>
      <c r="F30" s="78"/>
      <c r="G30" s="78"/>
      <c r="H30" s="78"/>
      <c r="I30" s="78"/>
      <c r="J30" s="83"/>
    </row>
    <row r="31" spans="2:10">
      <c r="B31" s="127" t="s">
        <v>8</v>
      </c>
      <c r="C31" s="6" t="s">
        <v>22</v>
      </c>
      <c r="D31" s="265">
        <v>429201.37999999995</v>
      </c>
      <c r="E31" s="103">
        <v>286274.64</v>
      </c>
      <c r="F31" s="78"/>
      <c r="G31" s="78"/>
      <c r="H31" s="78"/>
      <c r="I31" s="78"/>
      <c r="J31" s="83"/>
    </row>
    <row r="32" spans="2:10">
      <c r="B32" s="112" t="s">
        <v>23</v>
      </c>
      <c r="C32" s="12" t="s">
        <v>24</v>
      </c>
      <c r="D32" s="264">
        <v>13942.82</v>
      </c>
      <c r="E32" s="80">
        <f>SUM(E33:E39)</f>
        <v>410976.74</v>
      </c>
      <c r="F32" s="78"/>
      <c r="G32" s="83"/>
      <c r="H32" s="78"/>
      <c r="I32" s="78"/>
      <c r="J32" s="83"/>
    </row>
    <row r="33" spans="2:10">
      <c r="B33" s="127" t="s">
        <v>4</v>
      </c>
      <c r="C33" s="6" t="s">
        <v>25</v>
      </c>
      <c r="D33" s="265">
        <v>6672.93</v>
      </c>
      <c r="E33" s="103">
        <v>369413.81</v>
      </c>
      <c r="F33" s="78"/>
      <c r="G33" s="78"/>
      <c r="H33" s="78"/>
      <c r="I33" s="78"/>
      <c r="J33" s="83"/>
    </row>
    <row r="34" spans="2:10">
      <c r="B34" s="127" t="s">
        <v>6</v>
      </c>
      <c r="C34" s="6" t="s">
        <v>26</v>
      </c>
      <c r="D34" s="265"/>
      <c r="E34" s="103"/>
      <c r="F34" s="78"/>
      <c r="G34" s="78"/>
      <c r="H34" s="78"/>
      <c r="I34" s="78"/>
      <c r="J34" s="83"/>
    </row>
    <row r="35" spans="2:10">
      <c r="B35" s="127" t="s">
        <v>8</v>
      </c>
      <c r="C35" s="6" t="s">
        <v>27</v>
      </c>
      <c r="D35" s="265">
        <v>492.93</v>
      </c>
      <c r="E35" s="103">
        <v>339.37</v>
      </c>
      <c r="F35" s="78"/>
      <c r="G35" s="78"/>
      <c r="H35" s="78"/>
      <c r="I35" s="78"/>
      <c r="J35" s="83"/>
    </row>
    <row r="36" spans="2:10">
      <c r="B36" s="127" t="s">
        <v>9</v>
      </c>
      <c r="C36" s="6" t="s">
        <v>28</v>
      </c>
      <c r="D36" s="265"/>
      <c r="E36" s="103"/>
      <c r="F36" s="78"/>
      <c r="G36" s="78"/>
      <c r="H36" s="78"/>
      <c r="I36" s="78"/>
      <c r="J36" s="83"/>
    </row>
    <row r="37" spans="2:10" ht="25.5">
      <c r="B37" s="127" t="s">
        <v>29</v>
      </c>
      <c r="C37" s="6" t="s">
        <v>30</v>
      </c>
      <c r="D37" s="265">
        <v>4464.32</v>
      </c>
      <c r="E37" s="103">
        <v>6757.96</v>
      </c>
      <c r="F37" s="78"/>
      <c r="G37" s="78"/>
      <c r="H37" s="78"/>
      <c r="I37" s="78"/>
      <c r="J37" s="83"/>
    </row>
    <row r="38" spans="2:10">
      <c r="B38" s="127" t="s">
        <v>31</v>
      </c>
      <c r="C38" s="6" t="s">
        <v>32</v>
      </c>
      <c r="D38" s="265"/>
      <c r="E38" s="103"/>
      <c r="F38" s="78"/>
      <c r="G38" s="78"/>
      <c r="H38" s="78"/>
      <c r="I38" s="78"/>
      <c r="J38" s="83"/>
    </row>
    <row r="39" spans="2:10">
      <c r="B39" s="128" t="s">
        <v>33</v>
      </c>
      <c r="C39" s="13" t="s">
        <v>34</v>
      </c>
      <c r="D39" s="266">
        <v>2312.64</v>
      </c>
      <c r="E39" s="174">
        <v>34465.599999999999</v>
      </c>
      <c r="F39" s="78"/>
      <c r="G39" s="78"/>
      <c r="H39" s="78"/>
      <c r="I39" s="78"/>
      <c r="J39" s="83"/>
    </row>
    <row r="40" spans="2:10" ht="13.5" thickBot="1">
      <c r="B40" s="119" t="s">
        <v>35</v>
      </c>
      <c r="C40" s="120" t="s">
        <v>36</v>
      </c>
      <c r="D40" s="267">
        <v>-39289.65</v>
      </c>
      <c r="E40" s="121">
        <v>104672.29</v>
      </c>
      <c r="G40" s="83"/>
    </row>
    <row r="41" spans="2:10" ht="13.5" thickBot="1">
      <c r="B41" s="122" t="s">
        <v>37</v>
      </c>
      <c r="C41" s="123" t="s">
        <v>38</v>
      </c>
      <c r="D41" s="268">
        <v>771560.98999999987</v>
      </c>
      <c r="E41" s="173">
        <f>E26+E27+E40</f>
        <v>670935.57000000007</v>
      </c>
      <c r="F41" s="88"/>
      <c r="G41" s="83"/>
    </row>
    <row r="42" spans="2:10">
      <c r="B42" s="114"/>
      <c r="C42" s="114"/>
      <c r="D42" s="115"/>
      <c r="E42" s="115"/>
      <c r="F42" s="88"/>
      <c r="G42" s="71"/>
    </row>
    <row r="43" spans="2:10" ht="13.5">
      <c r="B43" s="338" t="s">
        <v>60</v>
      </c>
      <c r="C43" s="339"/>
      <c r="D43" s="339"/>
      <c r="E43" s="339"/>
      <c r="G43" s="78"/>
    </row>
    <row r="44" spans="2:10" ht="18" customHeight="1" thickBot="1">
      <c r="B44" s="336" t="s">
        <v>244</v>
      </c>
      <c r="C44" s="340"/>
      <c r="D44" s="340"/>
      <c r="E44" s="340"/>
      <c r="G44" s="78"/>
    </row>
    <row r="45" spans="2:10" ht="13.5" thickBot="1">
      <c r="B45" s="170"/>
      <c r="C45" s="31" t="s">
        <v>39</v>
      </c>
      <c r="D45" s="75" t="s">
        <v>264</v>
      </c>
      <c r="E45" s="30" t="s">
        <v>262</v>
      </c>
      <c r="G45" s="78"/>
    </row>
    <row r="46" spans="2:10">
      <c r="B46" s="14" t="s">
        <v>18</v>
      </c>
      <c r="C46" s="32" t="s">
        <v>218</v>
      </c>
      <c r="D46" s="124"/>
      <c r="E46" s="29"/>
      <c r="G46" s="78"/>
    </row>
    <row r="47" spans="2:10">
      <c r="B47" s="125" t="s">
        <v>4</v>
      </c>
      <c r="C47" s="16" t="s">
        <v>40</v>
      </c>
      <c r="D47" s="269">
        <v>2161.4303</v>
      </c>
      <c r="E47" s="82">
        <v>3402.9627999999998</v>
      </c>
      <c r="G47" s="78"/>
    </row>
    <row r="48" spans="2:10">
      <c r="B48" s="146" t="s">
        <v>6</v>
      </c>
      <c r="C48" s="23" t="s">
        <v>41</v>
      </c>
      <c r="D48" s="270">
        <v>4371.2026999999998</v>
      </c>
      <c r="E48" s="175">
        <v>2918.2530999999999</v>
      </c>
      <c r="G48" s="78"/>
    </row>
    <row r="49" spans="2:7">
      <c r="B49" s="143" t="s">
        <v>23</v>
      </c>
      <c r="C49" s="147" t="s">
        <v>219</v>
      </c>
      <c r="D49" s="271"/>
      <c r="E49" s="148"/>
    </row>
    <row r="50" spans="2:7">
      <c r="B50" s="125" t="s">
        <v>4</v>
      </c>
      <c r="C50" s="16" t="s">
        <v>40</v>
      </c>
      <c r="D50" s="269">
        <v>181.58</v>
      </c>
      <c r="E50" s="84">
        <v>202.15</v>
      </c>
      <c r="G50" s="226"/>
    </row>
    <row r="51" spans="2:7">
      <c r="B51" s="125" t="s">
        <v>6</v>
      </c>
      <c r="C51" s="16" t="s">
        <v>220</v>
      </c>
      <c r="D51" s="272">
        <v>164.38</v>
      </c>
      <c r="E51" s="84">
        <v>202.15</v>
      </c>
      <c r="G51" s="226"/>
    </row>
    <row r="52" spans="2:7">
      <c r="B52" s="125" t="s">
        <v>8</v>
      </c>
      <c r="C52" s="16" t="s">
        <v>221</v>
      </c>
      <c r="D52" s="272">
        <v>191.56</v>
      </c>
      <c r="E52" s="84">
        <v>237.21</v>
      </c>
    </row>
    <row r="53" spans="2:7" ht="13.5" customHeight="1" thickBot="1">
      <c r="B53" s="126" t="s">
        <v>9</v>
      </c>
      <c r="C53" s="18" t="s">
        <v>41</v>
      </c>
      <c r="D53" s="273">
        <v>176.51</v>
      </c>
      <c r="E53" s="176">
        <v>229.91</v>
      </c>
    </row>
    <row r="54" spans="2:7">
      <c r="B54" s="132"/>
      <c r="C54" s="133"/>
      <c r="D54" s="134"/>
      <c r="E54" s="134"/>
    </row>
    <row r="55" spans="2:7" ht="13.5">
      <c r="B55" s="338" t="s">
        <v>62</v>
      </c>
      <c r="C55" s="339"/>
      <c r="D55" s="339"/>
      <c r="E55" s="339"/>
    </row>
    <row r="56" spans="2:7" ht="16.5" customHeight="1" thickBot="1">
      <c r="B56" s="336" t="s">
        <v>222</v>
      </c>
      <c r="C56" s="340"/>
      <c r="D56" s="340"/>
      <c r="E56" s="340"/>
    </row>
    <row r="57" spans="2:7" ht="23.25" thickBot="1">
      <c r="B57" s="331" t="s">
        <v>42</v>
      </c>
      <c r="C57" s="332"/>
      <c r="D57" s="19" t="s">
        <v>245</v>
      </c>
      <c r="E57" s="20" t="s">
        <v>223</v>
      </c>
    </row>
    <row r="58" spans="2:7">
      <c r="B58" s="21" t="s">
        <v>18</v>
      </c>
      <c r="C58" s="149" t="s">
        <v>43</v>
      </c>
      <c r="D58" s="150">
        <f>D64</f>
        <v>670935.56999999995</v>
      </c>
      <c r="E58" s="33">
        <f>D58/E21</f>
        <v>1</v>
      </c>
    </row>
    <row r="59" spans="2:7" ht="25.5">
      <c r="B59" s="146" t="s">
        <v>4</v>
      </c>
      <c r="C59" s="23" t="s">
        <v>44</v>
      </c>
      <c r="D59" s="95">
        <v>0</v>
      </c>
      <c r="E59" s="96">
        <v>0</v>
      </c>
    </row>
    <row r="60" spans="2:7" ht="25.5">
      <c r="B60" s="125" t="s">
        <v>6</v>
      </c>
      <c r="C60" s="16" t="s">
        <v>45</v>
      </c>
      <c r="D60" s="93">
        <v>0</v>
      </c>
      <c r="E60" s="94">
        <v>0</v>
      </c>
    </row>
    <row r="61" spans="2:7" ht="12.75" customHeight="1">
      <c r="B61" s="125" t="s">
        <v>8</v>
      </c>
      <c r="C61" s="16" t="s">
        <v>46</v>
      </c>
      <c r="D61" s="93">
        <v>0</v>
      </c>
      <c r="E61" s="94">
        <v>0</v>
      </c>
    </row>
    <row r="62" spans="2:7">
      <c r="B62" s="125" t="s">
        <v>9</v>
      </c>
      <c r="C62" s="16" t="s">
        <v>47</v>
      </c>
      <c r="D62" s="93">
        <v>0</v>
      </c>
      <c r="E62" s="94">
        <v>0</v>
      </c>
    </row>
    <row r="63" spans="2:7">
      <c r="B63" s="125" t="s">
        <v>29</v>
      </c>
      <c r="C63" s="16" t="s">
        <v>48</v>
      </c>
      <c r="D63" s="93">
        <v>0</v>
      </c>
      <c r="E63" s="94">
        <v>0</v>
      </c>
    </row>
    <row r="64" spans="2:7">
      <c r="B64" s="146" t="s">
        <v>31</v>
      </c>
      <c r="C64" s="23" t="s">
        <v>49</v>
      </c>
      <c r="D64" s="95">
        <f>E21</f>
        <v>670935.56999999995</v>
      </c>
      <c r="E64" s="96">
        <f>E58</f>
        <v>1</v>
      </c>
    </row>
    <row r="65" spans="2:5">
      <c r="B65" s="146" t="s">
        <v>33</v>
      </c>
      <c r="C65" s="23" t="s">
        <v>224</v>
      </c>
      <c r="D65" s="95">
        <v>0</v>
      </c>
      <c r="E65" s="96">
        <v>0</v>
      </c>
    </row>
    <row r="66" spans="2:5">
      <c r="B66" s="146" t="s">
        <v>50</v>
      </c>
      <c r="C66" s="23" t="s">
        <v>51</v>
      </c>
      <c r="D66" s="95">
        <v>0</v>
      </c>
      <c r="E66" s="96">
        <v>0</v>
      </c>
    </row>
    <row r="67" spans="2:5">
      <c r="B67" s="125" t="s">
        <v>52</v>
      </c>
      <c r="C67" s="16" t="s">
        <v>53</v>
      </c>
      <c r="D67" s="93">
        <v>0</v>
      </c>
      <c r="E67" s="94">
        <v>0</v>
      </c>
    </row>
    <row r="68" spans="2:5">
      <c r="B68" s="125" t="s">
        <v>54</v>
      </c>
      <c r="C68" s="16" t="s">
        <v>55</v>
      </c>
      <c r="D68" s="93">
        <v>0</v>
      </c>
      <c r="E68" s="94">
        <v>0</v>
      </c>
    </row>
    <row r="69" spans="2:5">
      <c r="B69" s="125" t="s">
        <v>56</v>
      </c>
      <c r="C69" s="16" t="s">
        <v>57</v>
      </c>
      <c r="D69" s="93">
        <v>0</v>
      </c>
      <c r="E69" s="94">
        <v>0</v>
      </c>
    </row>
    <row r="70" spans="2:5">
      <c r="B70" s="153" t="s">
        <v>58</v>
      </c>
      <c r="C70" s="136" t="s">
        <v>59</v>
      </c>
      <c r="D70" s="137">
        <v>0</v>
      </c>
      <c r="E70" s="138">
        <v>0</v>
      </c>
    </row>
    <row r="71" spans="2:5">
      <c r="B71" s="154" t="s">
        <v>23</v>
      </c>
      <c r="C71" s="144" t="s">
        <v>61</v>
      </c>
      <c r="D71" s="145">
        <v>0</v>
      </c>
      <c r="E71" s="70">
        <v>0</v>
      </c>
    </row>
    <row r="72" spans="2:5">
      <c r="B72" s="155" t="s">
        <v>60</v>
      </c>
      <c r="C72" s="140" t="s">
        <v>63</v>
      </c>
      <c r="D72" s="141">
        <f>E14</f>
        <v>0</v>
      </c>
      <c r="E72" s="142">
        <v>0</v>
      </c>
    </row>
    <row r="73" spans="2:5">
      <c r="B73" s="156" t="s">
        <v>62</v>
      </c>
      <c r="C73" s="25" t="s">
        <v>65</v>
      </c>
      <c r="D73" s="26">
        <v>0</v>
      </c>
      <c r="E73" s="27">
        <v>0</v>
      </c>
    </row>
    <row r="74" spans="2:5">
      <c r="B74" s="154" t="s">
        <v>64</v>
      </c>
      <c r="C74" s="144" t="s">
        <v>66</v>
      </c>
      <c r="D74" s="145">
        <f>D58</f>
        <v>670935.56999999995</v>
      </c>
      <c r="E74" s="70">
        <f>E58+E72-E73</f>
        <v>1</v>
      </c>
    </row>
    <row r="75" spans="2:5">
      <c r="B75" s="125" t="s">
        <v>4</v>
      </c>
      <c r="C75" s="16" t="s">
        <v>67</v>
      </c>
      <c r="D75" s="93">
        <f>D74</f>
        <v>670935.56999999995</v>
      </c>
      <c r="E75" s="94">
        <f>E74</f>
        <v>1</v>
      </c>
    </row>
    <row r="76" spans="2:5">
      <c r="B76" s="125" t="s">
        <v>6</v>
      </c>
      <c r="C76" s="16" t="s">
        <v>225</v>
      </c>
      <c r="D76" s="93">
        <v>0</v>
      </c>
      <c r="E76" s="94">
        <v>0</v>
      </c>
    </row>
    <row r="77" spans="2:5" ht="13.5" thickBot="1">
      <c r="B77" s="126" t="s">
        <v>8</v>
      </c>
      <c r="C77" s="18" t="s">
        <v>226</v>
      </c>
      <c r="D77" s="97">
        <v>0</v>
      </c>
      <c r="E77" s="98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honeticPr fontId="7" type="noConversion"/>
  <pageMargins left="0.53" right="0.75" top="0.52" bottom="0.68" header="0.5" footer="0.5"/>
  <pageSetup paperSize="9" scale="70" orientation="portrait" r:id="rId1"/>
  <headerFooter alignWithMargins="0"/>
</worksheet>
</file>

<file path=xl/worksheets/sheet165.xml><?xml version="1.0" encoding="utf-8"?>
<worksheet xmlns="http://schemas.openxmlformats.org/spreadsheetml/2006/main" xmlns:r="http://schemas.openxmlformats.org/officeDocument/2006/relationships">
  <sheetPr codeName="Arkusz165"/>
  <dimension ref="A1:L81"/>
  <sheetViews>
    <sheetView zoomScale="80" zoomScaleNormal="80" workbookViewId="0">
      <selection activeCell="K2" sqref="K2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99" customWidth="1"/>
    <col min="6" max="6" width="7.42578125" customWidth="1"/>
    <col min="7" max="7" width="17.28515625" customWidth="1"/>
    <col min="8" max="8" width="19" customWidth="1"/>
    <col min="9" max="9" width="13.28515625" customWidth="1"/>
    <col min="10" max="10" width="13.5703125" customWidth="1"/>
  </cols>
  <sheetData>
    <row r="1" spans="2:12">
      <c r="B1" s="1"/>
      <c r="C1" s="1"/>
      <c r="D1" s="2"/>
      <c r="E1" s="2"/>
    </row>
    <row r="2" spans="2:12" ht="15.75">
      <c r="B2" s="333" t="s">
        <v>0</v>
      </c>
      <c r="C2" s="333"/>
      <c r="D2" s="333"/>
      <c r="E2" s="333"/>
      <c r="H2" s="188"/>
      <c r="I2" s="188"/>
      <c r="J2" s="190"/>
      <c r="L2" s="78"/>
    </row>
    <row r="3" spans="2:12" ht="15.75">
      <c r="B3" s="333" t="s">
        <v>263</v>
      </c>
      <c r="C3" s="333"/>
      <c r="D3" s="333"/>
      <c r="E3" s="333"/>
      <c r="H3" s="188"/>
      <c r="I3" s="188"/>
      <c r="J3" s="190"/>
    </row>
    <row r="4" spans="2:12" ht="15">
      <c r="B4" s="171"/>
      <c r="C4" s="171"/>
      <c r="D4" s="171"/>
      <c r="E4" s="171"/>
      <c r="H4" s="187"/>
      <c r="I4" s="187"/>
      <c r="J4" s="190"/>
    </row>
    <row r="5" spans="2:12" ht="21" customHeight="1">
      <c r="B5" s="334" t="s">
        <v>1</v>
      </c>
      <c r="C5" s="334"/>
      <c r="D5" s="334"/>
      <c r="E5" s="334"/>
    </row>
    <row r="6" spans="2:12" ht="14.25">
      <c r="B6" s="335" t="s">
        <v>144</v>
      </c>
      <c r="C6" s="335"/>
      <c r="D6" s="335"/>
      <c r="E6" s="335"/>
    </row>
    <row r="7" spans="2:12" ht="14.25">
      <c r="B7" s="169"/>
      <c r="C7" s="169"/>
      <c r="D7" s="169"/>
      <c r="E7" s="169"/>
    </row>
    <row r="8" spans="2:12" ht="13.5">
      <c r="B8" s="337" t="s">
        <v>18</v>
      </c>
      <c r="C8" s="339"/>
      <c r="D8" s="339"/>
      <c r="E8" s="339"/>
    </row>
    <row r="9" spans="2:12" ht="16.5" thickBot="1">
      <c r="B9" s="336" t="s">
        <v>209</v>
      </c>
      <c r="C9" s="336"/>
      <c r="D9" s="336"/>
      <c r="E9" s="336"/>
    </row>
    <row r="10" spans="2:12" ht="13.5" thickBot="1">
      <c r="B10" s="170"/>
      <c r="C10" s="87" t="s">
        <v>2</v>
      </c>
      <c r="D10" s="75" t="s">
        <v>246</v>
      </c>
      <c r="E10" s="30" t="s">
        <v>262</v>
      </c>
      <c r="G10" s="78"/>
    </row>
    <row r="11" spans="2:12">
      <c r="B11" s="110" t="s">
        <v>3</v>
      </c>
      <c r="C11" s="151" t="s">
        <v>215</v>
      </c>
      <c r="D11" s="74">
        <v>860630.64</v>
      </c>
      <c r="E11" s="9">
        <f>E12</f>
        <v>827737.92</v>
      </c>
    </row>
    <row r="12" spans="2:12">
      <c r="B12" s="129" t="s">
        <v>4</v>
      </c>
      <c r="C12" s="6" t="s">
        <v>5</v>
      </c>
      <c r="D12" s="89">
        <v>860630.64</v>
      </c>
      <c r="E12" s="100">
        <f>827933.26-195.34</f>
        <v>827737.92</v>
      </c>
    </row>
    <row r="13" spans="2:12">
      <c r="B13" s="129" t="s">
        <v>6</v>
      </c>
      <c r="C13" s="72" t="s">
        <v>7</v>
      </c>
      <c r="D13" s="89"/>
      <c r="E13" s="100"/>
    </row>
    <row r="14" spans="2:12">
      <c r="B14" s="129" t="s">
        <v>8</v>
      </c>
      <c r="C14" s="72" t="s">
        <v>10</v>
      </c>
      <c r="D14" s="89"/>
      <c r="E14" s="100"/>
      <c r="G14" s="71"/>
    </row>
    <row r="15" spans="2:12">
      <c r="B15" s="129" t="s">
        <v>212</v>
      </c>
      <c r="C15" s="72" t="s">
        <v>11</v>
      </c>
      <c r="D15" s="89"/>
      <c r="E15" s="100"/>
    </row>
    <row r="16" spans="2:12">
      <c r="B16" s="130" t="s">
        <v>213</v>
      </c>
      <c r="C16" s="111" t="s">
        <v>12</v>
      </c>
      <c r="D16" s="90"/>
      <c r="E16" s="101"/>
    </row>
    <row r="17" spans="2:10">
      <c r="B17" s="10" t="s">
        <v>13</v>
      </c>
      <c r="C17" s="12" t="s">
        <v>65</v>
      </c>
      <c r="D17" s="152"/>
      <c r="E17" s="113"/>
    </row>
    <row r="18" spans="2:10">
      <c r="B18" s="129" t="s">
        <v>4</v>
      </c>
      <c r="C18" s="6" t="s">
        <v>11</v>
      </c>
      <c r="D18" s="89"/>
      <c r="E18" s="101"/>
    </row>
    <row r="19" spans="2:10" ht="13.5" customHeight="1">
      <c r="B19" s="129" t="s">
        <v>6</v>
      </c>
      <c r="C19" s="72" t="s">
        <v>214</v>
      </c>
      <c r="D19" s="89"/>
      <c r="E19" s="100"/>
    </row>
    <row r="20" spans="2:10" ht="13.5" thickBot="1">
      <c r="B20" s="131" t="s">
        <v>8</v>
      </c>
      <c r="C20" s="73" t="s">
        <v>14</v>
      </c>
      <c r="D20" s="91"/>
      <c r="E20" s="102"/>
    </row>
    <row r="21" spans="2:10" ht="13.5" thickBot="1">
      <c r="B21" s="343" t="s">
        <v>216</v>
      </c>
      <c r="C21" s="344"/>
      <c r="D21" s="92">
        <f>D11</f>
        <v>860630.64</v>
      </c>
      <c r="E21" s="173">
        <f>E11-E17</f>
        <v>827737.92</v>
      </c>
      <c r="F21" s="88"/>
      <c r="G21" s="88"/>
      <c r="H21" s="197"/>
      <c r="J21" s="71"/>
    </row>
    <row r="22" spans="2:10">
      <c r="B22" s="3"/>
      <c r="C22" s="7"/>
      <c r="D22" s="8"/>
      <c r="E22" s="8"/>
      <c r="G22" s="78"/>
    </row>
    <row r="23" spans="2:10" ht="13.5">
      <c r="B23" s="337" t="s">
        <v>210</v>
      </c>
      <c r="C23" s="345"/>
      <c r="D23" s="345"/>
      <c r="E23" s="345"/>
      <c r="G23" s="78"/>
    </row>
    <row r="24" spans="2:10" ht="15.75" customHeight="1" thickBot="1">
      <c r="B24" s="336" t="s">
        <v>211</v>
      </c>
      <c r="C24" s="346"/>
      <c r="D24" s="346"/>
      <c r="E24" s="346"/>
    </row>
    <row r="25" spans="2:10" ht="13.5" thickBot="1">
      <c r="B25" s="170"/>
      <c r="C25" s="5" t="s">
        <v>2</v>
      </c>
      <c r="D25" s="75" t="s">
        <v>264</v>
      </c>
      <c r="E25" s="30" t="s">
        <v>262</v>
      </c>
    </row>
    <row r="26" spans="2:10">
      <c r="B26" s="116" t="s">
        <v>15</v>
      </c>
      <c r="C26" s="117" t="s">
        <v>16</v>
      </c>
      <c r="D26" s="263">
        <v>1290957.28</v>
      </c>
      <c r="E26" s="118">
        <f>D21</f>
        <v>860630.64</v>
      </c>
      <c r="G26" s="83"/>
    </row>
    <row r="27" spans="2:10">
      <c r="B27" s="10" t="s">
        <v>17</v>
      </c>
      <c r="C27" s="11" t="s">
        <v>217</v>
      </c>
      <c r="D27" s="264">
        <v>-73264.799999999988</v>
      </c>
      <c r="E27" s="172">
        <f>E28-E32</f>
        <v>-52513.329999999994</v>
      </c>
      <c r="F27" s="78"/>
      <c r="G27" s="83"/>
      <c r="H27" s="78"/>
      <c r="I27" s="78"/>
      <c r="J27" s="83"/>
    </row>
    <row r="28" spans="2:10">
      <c r="B28" s="10" t="s">
        <v>18</v>
      </c>
      <c r="C28" s="11" t="s">
        <v>19</v>
      </c>
      <c r="D28" s="264">
        <v>180299.25</v>
      </c>
      <c r="E28" s="80">
        <f>SUM(E29:E31)</f>
        <v>6055.43</v>
      </c>
      <c r="F28" s="78"/>
      <c r="G28" s="78"/>
      <c r="H28" s="78"/>
      <c r="I28" s="78"/>
      <c r="J28" s="83"/>
    </row>
    <row r="29" spans="2:10">
      <c r="B29" s="127" t="s">
        <v>4</v>
      </c>
      <c r="C29" s="6" t="s">
        <v>20</v>
      </c>
      <c r="D29" s="265">
        <v>7309.92</v>
      </c>
      <c r="E29" s="103">
        <v>5535.58</v>
      </c>
      <c r="F29" s="78"/>
      <c r="G29" s="78"/>
      <c r="H29" s="78"/>
      <c r="I29" s="78"/>
      <c r="J29" s="83"/>
    </row>
    <row r="30" spans="2:10">
      <c r="B30" s="127" t="s">
        <v>6</v>
      </c>
      <c r="C30" s="6" t="s">
        <v>21</v>
      </c>
      <c r="D30" s="265"/>
      <c r="E30" s="103"/>
      <c r="F30" s="78"/>
      <c r="G30" s="78"/>
      <c r="H30" s="78"/>
      <c r="I30" s="78"/>
      <c r="J30" s="83"/>
    </row>
    <row r="31" spans="2:10">
      <c r="B31" s="127" t="s">
        <v>8</v>
      </c>
      <c r="C31" s="6" t="s">
        <v>22</v>
      </c>
      <c r="D31" s="265">
        <v>172989.33</v>
      </c>
      <c r="E31" s="103">
        <v>519.85</v>
      </c>
      <c r="F31" s="78"/>
      <c r="G31" s="78"/>
      <c r="H31" s="78"/>
      <c r="I31" s="78"/>
      <c r="J31" s="83"/>
    </row>
    <row r="32" spans="2:10">
      <c r="B32" s="112" t="s">
        <v>23</v>
      </c>
      <c r="C32" s="12" t="s">
        <v>24</v>
      </c>
      <c r="D32" s="264">
        <v>253564.05</v>
      </c>
      <c r="E32" s="80">
        <f>SUM(E33:E39)</f>
        <v>58568.759999999995</v>
      </c>
      <c r="F32" s="78"/>
      <c r="G32" s="83"/>
      <c r="H32" s="78"/>
      <c r="I32" s="78"/>
      <c r="J32" s="83"/>
    </row>
    <row r="33" spans="2:10">
      <c r="B33" s="127" t="s">
        <v>4</v>
      </c>
      <c r="C33" s="6" t="s">
        <v>25</v>
      </c>
      <c r="D33" s="265">
        <v>68352</v>
      </c>
      <c r="E33" s="103">
        <f>48237.84-20.76</f>
        <v>48217.079999999994</v>
      </c>
      <c r="F33" s="78"/>
      <c r="G33" s="78"/>
      <c r="H33" s="78"/>
      <c r="I33" s="78"/>
      <c r="J33" s="83"/>
    </row>
    <row r="34" spans="2:10">
      <c r="B34" s="127" t="s">
        <v>6</v>
      </c>
      <c r="C34" s="6" t="s">
        <v>26</v>
      </c>
      <c r="D34" s="265"/>
      <c r="E34" s="103"/>
      <c r="F34" s="78"/>
      <c r="G34" s="78"/>
      <c r="H34" s="78"/>
      <c r="I34" s="78"/>
      <c r="J34" s="83"/>
    </row>
    <row r="35" spans="2:10">
      <c r="B35" s="127" t="s">
        <v>8</v>
      </c>
      <c r="C35" s="6" t="s">
        <v>27</v>
      </c>
      <c r="D35" s="265">
        <v>1260.53</v>
      </c>
      <c r="E35" s="103">
        <v>873.79</v>
      </c>
      <c r="F35" s="78"/>
      <c r="G35" s="78"/>
      <c r="H35" s="78"/>
      <c r="I35" s="78"/>
      <c r="J35" s="83"/>
    </row>
    <row r="36" spans="2:10">
      <c r="B36" s="127" t="s">
        <v>9</v>
      </c>
      <c r="C36" s="6" t="s">
        <v>28</v>
      </c>
      <c r="D36" s="265"/>
      <c r="E36" s="103"/>
      <c r="F36" s="78"/>
      <c r="G36" s="78"/>
      <c r="H36" s="78"/>
      <c r="I36" s="78"/>
      <c r="J36" s="83"/>
    </row>
    <row r="37" spans="2:10" ht="25.5">
      <c r="B37" s="127" t="s">
        <v>29</v>
      </c>
      <c r="C37" s="6" t="s">
        <v>30</v>
      </c>
      <c r="D37" s="265">
        <v>10980.74</v>
      </c>
      <c r="E37" s="103">
        <v>6389.82</v>
      </c>
      <c r="F37" s="78"/>
      <c r="G37" s="78"/>
      <c r="H37" s="78"/>
      <c r="I37" s="78"/>
      <c r="J37" s="83"/>
    </row>
    <row r="38" spans="2:10">
      <c r="B38" s="127" t="s">
        <v>31</v>
      </c>
      <c r="C38" s="6" t="s">
        <v>32</v>
      </c>
      <c r="D38" s="265"/>
      <c r="E38" s="103"/>
      <c r="F38" s="78"/>
      <c r="G38" s="78"/>
      <c r="H38" s="78"/>
      <c r="I38" s="78"/>
      <c r="J38" s="83"/>
    </row>
    <row r="39" spans="2:10">
      <c r="B39" s="128" t="s">
        <v>33</v>
      </c>
      <c r="C39" s="13" t="s">
        <v>34</v>
      </c>
      <c r="D39" s="266">
        <v>172970.78</v>
      </c>
      <c r="E39" s="174">
        <v>3088.07</v>
      </c>
      <c r="F39" s="78"/>
      <c r="G39" s="78"/>
      <c r="H39" s="78"/>
      <c r="I39" s="78"/>
      <c r="J39" s="83"/>
    </row>
    <row r="40" spans="2:10" ht="13.5" thickBot="1">
      <c r="B40" s="119" t="s">
        <v>35</v>
      </c>
      <c r="C40" s="120" t="s">
        <v>36</v>
      </c>
      <c r="D40" s="267">
        <v>14248.97</v>
      </c>
      <c r="E40" s="121">
        <v>19620.61</v>
      </c>
      <c r="G40" s="83"/>
    </row>
    <row r="41" spans="2:10" ht="13.5" thickBot="1">
      <c r="B41" s="122" t="s">
        <v>37</v>
      </c>
      <c r="C41" s="123" t="s">
        <v>38</v>
      </c>
      <c r="D41" s="268">
        <v>1231941.45</v>
      </c>
      <c r="E41" s="173">
        <f>E26+E27+E40</f>
        <v>827737.92</v>
      </c>
      <c r="F41" s="88"/>
      <c r="G41" s="83"/>
    </row>
    <row r="42" spans="2:10">
      <c r="B42" s="114"/>
      <c r="C42" s="114"/>
      <c r="D42" s="115"/>
      <c r="E42" s="115"/>
      <c r="F42" s="88"/>
      <c r="G42" s="71"/>
    </row>
    <row r="43" spans="2:10" ht="13.5">
      <c r="B43" s="338" t="s">
        <v>60</v>
      </c>
      <c r="C43" s="339"/>
      <c r="D43" s="339"/>
      <c r="E43" s="339"/>
      <c r="G43" s="78"/>
    </row>
    <row r="44" spans="2:10" ht="18" customHeight="1" thickBot="1">
      <c r="B44" s="336" t="s">
        <v>244</v>
      </c>
      <c r="C44" s="340"/>
      <c r="D44" s="340"/>
      <c r="E44" s="340"/>
      <c r="G44" s="78"/>
    </row>
    <row r="45" spans="2:10" ht="13.5" thickBot="1">
      <c r="B45" s="170"/>
      <c r="C45" s="31" t="s">
        <v>39</v>
      </c>
      <c r="D45" s="75" t="s">
        <v>264</v>
      </c>
      <c r="E45" s="30" t="s">
        <v>262</v>
      </c>
      <c r="G45" s="78"/>
    </row>
    <row r="46" spans="2:10">
      <c r="B46" s="14" t="s">
        <v>18</v>
      </c>
      <c r="C46" s="32" t="s">
        <v>218</v>
      </c>
      <c r="D46" s="124"/>
      <c r="E46" s="29"/>
      <c r="G46" s="246"/>
    </row>
    <row r="47" spans="2:10">
      <c r="B47" s="125" t="s">
        <v>4</v>
      </c>
      <c r="C47" s="16" t="s">
        <v>40</v>
      </c>
      <c r="D47" s="269">
        <v>3876.8649999999998</v>
      </c>
      <c r="E47" s="82">
        <v>2590.6223199999999</v>
      </c>
      <c r="G47" s="246"/>
    </row>
    <row r="48" spans="2:10">
      <c r="B48" s="146" t="s">
        <v>6</v>
      </c>
      <c r="C48" s="23" t="s">
        <v>41</v>
      </c>
      <c r="D48" s="270">
        <v>3657.6747999999998</v>
      </c>
      <c r="E48" s="175">
        <v>2433.1635850554103</v>
      </c>
      <c r="G48" s="246"/>
    </row>
    <row r="49" spans="2:7">
      <c r="B49" s="143" t="s">
        <v>23</v>
      </c>
      <c r="C49" s="147" t="s">
        <v>219</v>
      </c>
      <c r="D49" s="271"/>
      <c r="E49" s="148"/>
    </row>
    <row r="50" spans="2:7">
      <c r="B50" s="125" t="s">
        <v>4</v>
      </c>
      <c r="C50" s="16" t="s">
        <v>40</v>
      </c>
      <c r="D50" s="269">
        <v>332.99</v>
      </c>
      <c r="E50" s="84">
        <v>332.21</v>
      </c>
      <c r="G50" s="226"/>
    </row>
    <row r="51" spans="2:7">
      <c r="B51" s="125" t="s">
        <v>6</v>
      </c>
      <c r="C51" s="16" t="s">
        <v>220</v>
      </c>
      <c r="D51" s="272">
        <v>332.99</v>
      </c>
      <c r="E51" s="84">
        <v>330.79</v>
      </c>
      <c r="G51" s="226"/>
    </row>
    <row r="52" spans="2:7">
      <c r="B52" s="125" t="s">
        <v>8</v>
      </c>
      <c r="C52" s="16" t="s">
        <v>221</v>
      </c>
      <c r="D52" s="272">
        <v>337.51</v>
      </c>
      <c r="E52" s="84">
        <v>341.57</v>
      </c>
    </row>
    <row r="53" spans="2:7" ht="13.5" customHeight="1" thickBot="1">
      <c r="B53" s="126" t="s">
        <v>9</v>
      </c>
      <c r="C53" s="18" t="s">
        <v>41</v>
      </c>
      <c r="D53" s="273">
        <v>336.81</v>
      </c>
      <c r="E53" s="176">
        <v>340.19</v>
      </c>
    </row>
    <row r="54" spans="2:7">
      <c r="B54" s="132"/>
      <c r="C54" s="133"/>
      <c r="D54" s="134"/>
      <c r="E54" s="134"/>
    </row>
    <row r="55" spans="2:7" ht="13.5">
      <c r="B55" s="338" t="s">
        <v>62</v>
      </c>
      <c r="C55" s="339"/>
      <c r="D55" s="339"/>
      <c r="E55" s="339"/>
    </row>
    <row r="56" spans="2:7" ht="15.75" customHeight="1" thickBot="1">
      <c r="B56" s="336" t="s">
        <v>222</v>
      </c>
      <c r="C56" s="340"/>
      <c r="D56" s="340"/>
      <c r="E56" s="340"/>
    </row>
    <row r="57" spans="2:7" ht="23.25" thickBot="1">
      <c r="B57" s="331" t="s">
        <v>42</v>
      </c>
      <c r="C57" s="332"/>
      <c r="D57" s="19" t="s">
        <v>245</v>
      </c>
      <c r="E57" s="20" t="s">
        <v>223</v>
      </c>
    </row>
    <row r="58" spans="2:7">
      <c r="B58" s="21" t="s">
        <v>18</v>
      </c>
      <c r="C58" s="149" t="s">
        <v>43</v>
      </c>
      <c r="D58" s="150">
        <f>D64</f>
        <v>827737.92</v>
      </c>
      <c r="E58" s="33">
        <f>D58/E21</f>
        <v>1</v>
      </c>
    </row>
    <row r="59" spans="2:7" ht="25.5">
      <c r="B59" s="146" t="s">
        <v>4</v>
      </c>
      <c r="C59" s="23" t="s">
        <v>44</v>
      </c>
      <c r="D59" s="95">
        <v>0</v>
      </c>
      <c r="E59" s="96">
        <v>0</v>
      </c>
    </row>
    <row r="60" spans="2:7" ht="25.5">
      <c r="B60" s="125" t="s">
        <v>6</v>
      </c>
      <c r="C60" s="16" t="s">
        <v>45</v>
      </c>
      <c r="D60" s="93">
        <v>0</v>
      </c>
      <c r="E60" s="94">
        <v>0</v>
      </c>
    </row>
    <row r="61" spans="2:7" ht="12.75" customHeight="1">
      <c r="B61" s="125" t="s">
        <v>8</v>
      </c>
      <c r="C61" s="16" t="s">
        <v>46</v>
      </c>
      <c r="D61" s="93">
        <v>0</v>
      </c>
      <c r="E61" s="94">
        <v>0</v>
      </c>
    </row>
    <row r="62" spans="2:7">
      <c r="B62" s="125" t="s">
        <v>9</v>
      </c>
      <c r="C62" s="16" t="s">
        <v>47</v>
      </c>
      <c r="D62" s="93">
        <v>0</v>
      </c>
      <c r="E62" s="94">
        <v>0</v>
      </c>
    </row>
    <row r="63" spans="2:7">
      <c r="B63" s="125" t="s">
        <v>29</v>
      </c>
      <c r="C63" s="16" t="s">
        <v>48</v>
      </c>
      <c r="D63" s="93">
        <v>0</v>
      </c>
      <c r="E63" s="94">
        <v>0</v>
      </c>
    </row>
    <row r="64" spans="2:7">
      <c r="B64" s="146" t="s">
        <v>31</v>
      </c>
      <c r="C64" s="23" t="s">
        <v>49</v>
      </c>
      <c r="D64" s="95">
        <f>E12</f>
        <v>827737.92</v>
      </c>
      <c r="E64" s="96">
        <f>E58</f>
        <v>1</v>
      </c>
    </row>
    <row r="65" spans="2:5">
      <c r="B65" s="146" t="s">
        <v>33</v>
      </c>
      <c r="C65" s="23" t="s">
        <v>224</v>
      </c>
      <c r="D65" s="95">
        <v>0</v>
      </c>
      <c r="E65" s="96">
        <v>0</v>
      </c>
    </row>
    <row r="66" spans="2:5">
      <c r="B66" s="146" t="s">
        <v>50</v>
      </c>
      <c r="C66" s="23" t="s">
        <v>51</v>
      </c>
      <c r="D66" s="95">
        <v>0</v>
      </c>
      <c r="E66" s="96">
        <v>0</v>
      </c>
    </row>
    <row r="67" spans="2:5">
      <c r="B67" s="125" t="s">
        <v>52</v>
      </c>
      <c r="C67" s="16" t="s">
        <v>53</v>
      </c>
      <c r="D67" s="93">
        <v>0</v>
      </c>
      <c r="E67" s="94">
        <v>0</v>
      </c>
    </row>
    <row r="68" spans="2:5">
      <c r="B68" s="125" t="s">
        <v>54</v>
      </c>
      <c r="C68" s="16" t="s">
        <v>55</v>
      </c>
      <c r="D68" s="93">
        <v>0</v>
      </c>
      <c r="E68" s="94">
        <v>0</v>
      </c>
    </row>
    <row r="69" spans="2:5">
      <c r="B69" s="125" t="s">
        <v>56</v>
      </c>
      <c r="C69" s="16" t="s">
        <v>57</v>
      </c>
      <c r="D69" s="93">
        <v>0</v>
      </c>
      <c r="E69" s="94">
        <v>0</v>
      </c>
    </row>
    <row r="70" spans="2:5">
      <c r="B70" s="153" t="s">
        <v>58</v>
      </c>
      <c r="C70" s="136" t="s">
        <v>59</v>
      </c>
      <c r="D70" s="137">
        <v>0</v>
      </c>
      <c r="E70" s="138">
        <v>0</v>
      </c>
    </row>
    <row r="71" spans="2:5">
      <c r="B71" s="154" t="s">
        <v>23</v>
      </c>
      <c r="C71" s="144" t="s">
        <v>61</v>
      </c>
      <c r="D71" s="145">
        <v>0</v>
      </c>
      <c r="E71" s="70">
        <v>0</v>
      </c>
    </row>
    <row r="72" spans="2:5">
      <c r="B72" s="155" t="s">
        <v>60</v>
      </c>
      <c r="C72" s="140" t="s">
        <v>63</v>
      </c>
      <c r="D72" s="141">
        <f>E14</f>
        <v>0</v>
      </c>
      <c r="E72" s="142">
        <v>0</v>
      </c>
    </row>
    <row r="73" spans="2:5">
      <c r="B73" s="156" t="s">
        <v>62</v>
      </c>
      <c r="C73" s="25" t="s">
        <v>65</v>
      </c>
      <c r="D73" s="26">
        <f>E17</f>
        <v>0</v>
      </c>
      <c r="E73" s="27">
        <f>D73/E21</f>
        <v>0</v>
      </c>
    </row>
    <row r="74" spans="2:5">
      <c r="B74" s="154" t="s">
        <v>64</v>
      </c>
      <c r="C74" s="144" t="s">
        <v>66</v>
      </c>
      <c r="D74" s="145">
        <f>D58-D73</f>
        <v>827737.92</v>
      </c>
      <c r="E74" s="70">
        <f>E58+E72-E73</f>
        <v>1</v>
      </c>
    </row>
    <row r="75" spans="2:5">
      <c r="B75" s="125" t="s">
        <v>4</v>
      </c>
      <c r="C75" s="16" t="s">
        <v>67</v>
      </c>
      <c r="D75" s="93">
        <f>D74</f>
        <v>827737.92</v>
      </c>
      <c r="E75" s="94">
        <f>E74</f>
        <v>1</v>
      </c>
    </row>
    <row r="76" spans="2:5">
      <c r="B76" s="125" t="s">
        <v>6</v>
      </c>
      <c r="C76" s="16" t="s">
        <v>225</v>
      </c>
      <c r="D76" s="93">
        <v>0</v>
      </c>
      <c r="E76" s="94">
        <v>0</v>
      </c>
    </row>
    <row r="77" spans="2:5" ht="13.5" thickBot="1">
      <c r="B77" s="126" t="s">
        <v>8</v>
      </c>
      <c r="C77" s="18" t="s">
        <v>226</v>
      </c>
      <c r="D77" s="97">
        <v>0</v>
      </c>
      <c r="E77" s="98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166.xml><?xml version="1.0" encoding="utf-8"?>
<worksheet xmlns="http://schemas.openxmlformats.org/spreadsheetml/2006/main" xmlns:r="http://schemas.openxmlformats.org/officeDocument/2006/relationships">
  <sheetPr codeName="Arkusz166"/>
  <dimension ref="A1:L81"/>
  <sheetViews>
    <sheetView zoomScale="80" zoomScaleNormal="80" workbookViewId="0">
      <selection activeCell="J35" sqref="J35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99" customWidth="1"/>
    <col min="6" max="6" width="7.42578125" customWidth="1"/>
    <col min="7" max="7" width="17.28515625" customWidth="1"/>
    <col min="8" max="8" width="19" customWidth="1"/>
    <col min="9" max="9" width="13.28515625" customWidth="1"/>
    <col min="10" max="10" width="13.5703125" customWidth="1"/>
  </cols>
  <sheetData>
    <row r="1" spans="2:12">
      <c r="B1" s="1"/>
      <c r="C1" s="1"/>
      <c r="D1" s="2"/>
      <c r="E1" s="2"/>
    </row>
    <row r="2" spans="2:12" ht="15.75">
      <c r="B2" s="333" t="s">
        <v>0</v>
      </c>
      <c r="C2" s="333"/>
      <c r="D2" s="333"/>
      <c r="E2" s="333"/>
      <c r="H2" s="188"/>
      <c r="I2" s="188"/>
      <c r="J2" s="190"/>
      <c r="L2" s="78"/>
    </row>
    <row r="3" spans="2:12" ht="15.75">
      <c r="B3" s="333" t="s">
        <v>263</v>
      </c>
      <c r="C3" s="333"/>
      <c r="D3" s="333"/>
      <c r="E3" s="333"/>
      <c r="H3" s="188"/>
      <c r="I3" s="188"/>
      <c r="J3" s="190"/>
    </row>
    <row r="4" spans="2:12" ht="15">
      <c r="B4" s="171"/>
      <c r="C4" s="171"/>
      <c r="D4" s="171"/>
      <c r="E4" s="171"/>
      <c r="H4" s="187"/>
      <c r="I4" s="187"/>
      <c r="J4" s="190"/>
    </row>
    <row r="5" spans="2:12" ht="21" customHeight="1">
      <c r="B5" s="334" t="s">
        <v>1</v>
      </c>
      <c r="C5" s="334"/>
      <c r="D5" s="334"/>
      <c r="E5" s="334"/>
    </row>
    <row r="6" spans="2:12" ht="14.25">
      <c r="B6" s="335" t="s">
        <v>142</v>
      </c>
      <c r="C6" s="335"/>
      <c r="D6" s="335"/>
      <c r="E6" s="335"/>
    </row>
    <row r="7" spans="2:12" ht="14.25">
      <c r="B7" s="169"/>
      <c r="C7" s="169"/>
      <c r="D7" s="169"/>
      <c r="E7" s="169"/>
    </row>
    <row r="8" spans="2:12" ht="13.5">
      <c r="B8" s="337" t="s">
        <v>18</v>
      </c>
      <c r="C8" s="339"/>
      <c r="D8" s="339"/>
      <c r="E8" s="339"/>
    </row>
    <row r="9" spans="2:12" ht="16.5" thickBot="1">
      <c r="B9" s="336" t="s">
        <v>209</v>
      </c>
      <c r="C9" s="336"/>
      <c r="D9" s="336"/>
      <c r="E9" s="336"/>
    </row>
    <row r="10" spans="2:12" ht="13.5" thickBot="1">
      <c r="B10" s="170"/>
      <c r="C10" s="87" t="s">
        <v>2</v>
      </c>
      <c r="D10" s="75" t="s">
        <v>246</v>
      </c>
      <c r="E10" s="30" t="s">
        <v>262</v>
      </c>
      <c r="G10" s="78"/>
    </row>
    <row r="11" spans="2:12">
      <c r="B11" s="110" t="s">
        <v>3</v>
      </c>
      <c r="C11" s="151" t="s">
        <v>215</v>
      </c>
      <c r="D11" s="74">
        <v>307157.87</v>
      </c>
      <c r="E11" s="9">
        <f>E12</f>
        <v>320058.56</v>
      </c>
    </row>
    <row r="12" spans="2:12">
      <c r="B12" s="129" t="s">
        <v>4</v>
      </c>
      <c r="C12" s="6" t="s">
        <v>5</v>
      </c>
      <c r="D12" s="89">
        <v>307157.87</v>
      </c>
      <c r="E12" s="100">
        <f>320167.87-109.31</f>
        <v>320058.56</v>
      </c>
    </row>
    <row r="13" spans="2:12">
      <c r="B13" s="129" t="s">
        <v>6</v>
      </c>
      <c r="C13" s="72" t="s">
        <v>7</v>
      </c>
      <c r="D13" s="89"/>
      <c r="E13" s="100"/>
    </row>
    <row r="14" spans="2:12">
      <c r="B14" s="129" t="s">
        <v>8</v>
      </c>
      <c r="C14" s="72" t="s">
        <v>10</v>
      </c>
      <c r="D14" s="89"/>
      <c r="E14" s="100"/>
      <c r="G14" s="71"/>
    </row>
    <row r="15" spans="2:12">
      <c r="B15" s="129" t="s">
        <v>212</v>
      </c>
      <c r="C15" s="72" t="s">
        <v>11</v>
      </c>
      <c r="D15" s="89"/>
      <c r="E15" s="100"/>
    </row>
    <row r="16" spans="2:12">
      <c r="B16" s="130" t="s">
        <v>213</v>
      </c>
      <c r="C16" s="111" t="s">
        <v>12</v>
      </c>
      <c r="D16" s="90"/>
      <c r="E16" s="101"/>
    </row>
    <row r="17" spans="2:10">
      <c r="B17" s="10" t="s">
        <v>13</v>
      </c>
      <c r="C17" s="12" t="s">
        <v>65</v>
      </c>
      <c r="D17" s="152"/>
      <c r="E17" s="113"/>
    </row>
    <row r="18" spans="2:10">
      <c r="B18" s="129" t="s">
        <v>4</v>
      </c>
      <c r="C18" s="6" t="s">
        <v>11</v>
      </c>
      <c r="D18" s="89"/>
      <c r="E18" s="101"/>
    </row>
    <row r="19" spans="2:10" ht="13.5" customHeight="1">
      <c r="B19" s="129" t="s">
        <v>6</v>
      </c>
      <c r="C19" s="72" t="s">
        <v>214</v>
      </c>
      <c r="D19" s="89"/>
      <c r="E19" s="100"/>
    </row>
    <row r="20" spans="2:10" ht="13.5" thickBot="1">
      <c r="B20" s="131" t="s">
        <v>8</v>
      </c>
      <c r="C20" s="73" t="s">
        <v>14</v>
      </c>
      <c r="D20" s="91"/>
      <c r="E20" s="102"/>
    </row>
    <row r="21" spans="2:10" ht="13.5" thickBot="1">
      <c r="B21" s="343" t="s">
        <v>216</v>
      </c>
      <c r="C21" s="344"/>
      <c r="D21" s="92">
        <f>D11</f>
        <v>307157.87</v>
      </c>
      <c r="E21" s="173">
        <f>E11-E17</f>
        <v>320058.56</v>
      </c>
      <c r="F21" s="88"/>
      <c r="G21" s="88"/>
      <c r="H21" s="197"/>
      <c r="J21" s="71"/>
    </row>
    <row r="22" spans="2:10">
      <c r="B22" s="3"/>
      <c r="C22" s="7"/>
      <c r="D22" s="8"/>
      <c r="E22" s="8"/>
      <c r="G22" s="78"/>
    </row>
    <row r="23" spans="2:10" ht="13.5">
      <c r="B23" s="337" t="s">
        <v>210</v>
      </c>
      <c r="C23" s="345"/>
      <c r="D23" s="345"/>
      <c r="E23" s="345"/>
      <c r="G23" s="78"/>
    </row>
    <row r="24" spans="2:10" ht="15.75" customHeight="1" thickBot="1">
      <c r="B24" s="336" t="s">
        <v>211</v>
      </c>
      <c r="C24" s="346"/>
      <c r="D24" s="346"/>
      <c r="E24" s="346"/>
    </row>
    <row r="25" spans="2:10" ht="13.5" thickBot="1">
      <c r="B25" s="170"/>
      <c r="C25" s="5" t="s">
        <v>2</v>
      </c>
      <c r="D25" s="75" t="s">
        <v>264</v>
      </c>
      <c r="E25" s="30" t="s">
        <v>262</v>
      </c>
    </row>
    <row r="26" spans="2:10">
      <c r="B26" s="116" t="s">
        <v>15</v>
      </c>
      <c r="C26" s="117" t="s">
        <v>16</v>
      </c>
      <c r="D26" s="263">
        <v>711193.63</v>
      </c>
      <c r="E26" s="118">
        <f>D21</f>
        <v>307157.87</v>
      </c>
      <c r="G26" s="83"/>
    </row>
    <row r="27" spans="2:10">
      <c r="B27" s="10" t="s">
        <v>17</v>
      </c>
      <c r="C27" s="11" t="s">
        <v>217</v>
      </c>
      <c r="D27" s="264">
        <v>-184253.88</v>
      </c>
      <c r="E27" s="172">
        <f>E28-E32</f>
        <v>5875.9699999999939</v>
      </c>
      <c r="F27" s="78"/>
      <c r="G27" s="83"/>
      <c r="H27" s="78"/>
      <c r="I27" s="78"/>
      <c r="J27" s="83"/>
    </row>
    <row r="28" spans="2:10">
      <c r="B28" s="10" t="s">
        <v>18</v>
      </c>
      <c r="C28" s="11" t="s">
        <v>19</v>
      </c>
      <c r="D28" s="264">
        <v>129243.5</v>
      </c>
      <c r="E28" s="80">
        <f>SUM(E29:E31)</f>
        <v>61957.06</v>
      </c>
      <c r="F28" s="78"/>
      <c r="G28" s="78"/>
      <c r="H28" s="78"/>
      <c r="I28" s="78"/>
      <c r="J28" s="83"/>
    </row>
    <row r="29" spans="2:10">
      <c r="B29" s="127" t="s">
        <v>4</v>
      </c>
      <c r="C29" s="6" t="s">
        <v>20</v>
      </c>
      <c r="D29" s="265"/>
      <c r="E29" s="103"/>
      <c r="F29" s="78"/>
      <c r="G29" s="78"/>
      <c r="H29" s="78"/>
      <c r="I29" s="78"/>
      <c r="J29" s="83"/>
    </row>
    <row r="30" spans="2:10">
      <c r="B30" s="127" t="s">
        <v>6</v>
      </c>
      <c r="C30" s="6" t="s">
        <v>21</v>
      </c>
      <c r="D30" s="265"/>
      <c r="E30" s="103"/>
      <c r="F30" s="78"/>
      <c r="G30" s="78"/>
      <c r="H30" s="78"/>
      <c r="I30" s="78"/>
      <c r="J30" s="83"/>
    </row>
    <row r="31" spans="2:10">
      <c r="B31" s="127" t="s">
        <v>8</v>
      </c>
      <c r="C31" s="6" t="s">
        <v>22</v>
      </c>
      <c r="D31" s="265">
        <v>129243.5</v>
      </c>
      <c r="E31" s="103">
        <v>61957.06</v>
      </c>
      <c r="F31" s="78"/>
      <c r="G31" s="78"/>
      <c r="H31" s="78"/>
      <c r="I31" s="78"/>
      <c r="J31" s="83"/>
    </row>
    <row r="32" spans="2:10">
      <c r="B32" s="112" t="s">
        <v>23</v>
      </c>
      <c r="C32" s="12" t="s">
        <v>24</v>
      </c>
      <c r="D32" s="264">
        <v>313497.38</v>
      </c>
      <c r="E32" s="80">
        <f>SUM(E33:E39)</f>
        <v>56081.090000000004</v>
      </c>
      <c r="F32" s="78"/>
      <c r="G32" s="83"/>
      <c r="H32" s="78"/>
      <c r="I32" s="78"/>
      <c r="J32" s="83"/>
    </row>
    <row r="33" spans="2:10">
      <c r="B33" s="127" t="s">
        <v>4</v>
      </c>
      <c r="C33" s="6" t="s">
        <v>25</v>
      </c>
      <c r="D33" s="265">
        <v>164112.68</v>
      </c>
      <c r="E33" s="103">
        <f>28653.16+2.45</f>
        <v>28655.61</v>
      </c>
      <c r="F33" s="78"/>
      <c r="G33" s="78"/>
      <c r="H33" s="78"/>
      <c r="I33" s="78"/>
      <c r="J33" s="83"/>
    </row>
    <row r="34" spans="2:10">
      <c r="B34" s="127" t="s">
        <v>6</v>
      </c>
      <c r="C34" s="6" t="s">
        <v>26</v>
      </c>
      <c r="D34" s="265"/>
      <c r="E34" s="103"/>
      <c r="F34" s="78"/>
      <c r="G34" s="78"/>
      <c r="H34" s="78"/>
      <c r="I34" s="78"/>
      <c r="J34" s="83"/>
    </row>
    <row r="35" spans="2:10">
      <c r="B35" s="127" t="s">
        <v>8</v>
      </c>
      <c r="C35" s="6" t="s">
        <v>27</v>
      </c>
      <c r="D35" s="265">
        <v>513.95000000000005</v>
      </c>
      <c r="E35" s="103">
        <v>239.48</v>
      </c>
      <c r="F35" s="78"/>
      <c r="G35" s="78"/>
      <c r="H35" s="78"/>
      <c r="I35" s="78"/>
      <c r="J35" s="83"/>
    </row>
    <row r="36" spans="2:10">
      <c r="B36" s="127" t="s">
        <v>9</v>
      </c>
      <c r="C36" s="6" t="s">
        <v>28</v>
      </c>
      <c r="D36" s="265"/>
      <c r="E36" s="103"/>
      <c r="F36" s="78"/>
      <c r="G36" s="78"/>
      <c r="H36" s="78"/>
      <c r="I36" s="78"/>
      <c r="J36" s="83"/>
    </row>
    <row r="37" spans="2:10" ht="25.5">
      <c r="B37" s="127" t="s">
        <v>29</v>
      </c>
      <c r="C37" s="6" t="s">
        <v>30</v>
      </c>
      <c r="D37" s="265">
        <v>6097.94</v>
      </c>
      <c r="E37" s="103">
        <v>2926.42</v>
      </c>
      <c r="F37" s="78"/>
      <c r="G37" s="78"/>
      <c r="H37" s="78"/>
      <c r="I37" s="78"/>
      <c r="J37" s="83"/>
    </row>
    <row r="38" spans="2:10">
      <c r="B38" s="127" t="s">
        <v>31</v>
      </c>
      <c r="C38" s="6" t="s">
        <v>32</v>
      </c>
      <c r="D38" s="265"/>
      <c r="E38" s="103"/>
      <c r="F38" s="78"/>
      <c r="G38" s="78"/>
      <c r="H38" s="78"/>
      <c r="I38" s="78"/>
      <c r="J38" s="83"/>
    </row>
    <row r="39" spans="2:10">
      <c r="B39" s="128" t="s">
        <v>33</v>
      </c>
      <c r="C39" s="13" t="s">
        <v>34</v>
      </c>
      <c r="D39" s="266">
        <v>142772.81</v>
      </c>
      <c r="E39" s="174">
        <v>24259.58</v>
      </c>
      <c r="F39" s="78"/>
      <c r="G39" s="78"/>
      <c r="H39" s="78"/>
      <c r="I39" s="78"/>
      <c r="J39" s="83"/>
    </row>
    <row r="40" spans="2:10" ht="13.5" thickBot="1">
      <c r="B40" s="119" t="s">
        <v>35</v>
      </c>
      <c r="C40" s="120" t="s">
        <v>36</v>
      </c>
      <c r="D40" s="267">
        <v>8057.7</v>
      </c>
      <c r="E40" s="121">
        <v>7024.72</v>
      </c>
      <c r="G40" s="83"/>
    </row>
    <row r="41" spans="2:10" ht="13.5" thickBot="1">
      <c r="B41" s="122" t="s">
        <v>37</v>
      </c>
      <c r="C41" s="123" t="s">
        <v>38</v>
      </c>
      <c r="D41" s="268">
        <v>534997.44999999995</v>
      </c>
      <c r="E41" s="173">
        <f>E26+E27+E40</f>
        <v>320058.55999999994</v>
      </c>
      <c r="F41" s="88"/>
      <c r="G41" s="83"/>
    </row>
    <row r="42" spans="2:10">
      <c r="B42" s="114"/>
      <c r="C42" s="114"/>
      <c r="D42" s="115"/>
      <c r="E42" s="115"/>
      <c r="F42" s="88"/>
      <c r="G42" s="71"/>
    </row>
    <row r="43" spans="2:10" ht="13.5">
      <c r="B43" s="338" t="s">
        <v>60</v>
      </c>
      <c r="C43" s="339"/>
      <c r="D43" s="339"/>
      <c r="E43" s="339"/>
      <c r="G43" s="78"/>
    </row>
    <row r="44" spans="2:10" ht="18" customHeight="1" thickBot="1">
      <c r="B44" s="336" t="s">
        <v>244</v>
      </c>
      <c r="C44" s="340"/>
      <c r="D44" s="340"/>
      <c r="E44" s="340"/>
      <c r="G44" s="78"/>
    </row>
    <row r="45" spans="2:10" ht="13.5" thickBot="1">
      <c r="B45" s="170"/>
      <c r="C45" s="31" t="s">
        <v>39</v>
      </c>
      <c r="D45" s="75" t="s">
        <v>264</v>
      </c>
      <c r="E45" s="30" t="s">
        <v>262</v>
      </c>
      <c r="G45" s="78"/>
    </row>
    <row r="46" spans="2:10">
      <c r="B46" s="14" t="s">
        <v>18</v>
      </c>
      <c r="C46" s="32" t="s">
        <v>218</v>
      </c>
      <c r="D46" s="124"/>
      <c r="E46" s="29"/>
      <c r="G46" s="78"/>
    </row>
    <row r="47" spans="2:10">
      <c r="B47" s="125" t="s">
        <v>4</v>
      </c>
      <c r="C47" s="16" t="s">
        <v>40</v>
      </c>
      <c r="D47" s="269">
        <v>3504.9708000000001</v>
      </c>
      <c r="E47" s="82">
        <v>1479.4946</v>
      </c>
      <c r="G47" s="78"/>
    </row>
    <row r="48" spans="2:10">
      <c r="B48" s="146" t="s">
        <v>6</v>
      </c>
      <c r="C48" s="23" t="s">
        <v>41</v>
      </c>
      <c r="D48" s="270">
        <v>2602.0011</v>
      </c>
      <c r="E48" s="175">
        <v>1507.0799077082449</v>
      </c>
      <c r="G48" s="78"/>
      <c r="H48" s="186"/>
    </row>
    <row r="49" spans="2:7">
      <c r="B49" s="143" t="s">
        <v>23</v>
      </c>
      <c r="C49" s="147" t="s">
        <v>219</v>
      </c>
      <c r="D49" s="271"/>
      <c r="E49" s="148"/>
    </row>
    <row r="50" spans="2:7">
      <c r="B50" s="125" t="s">
        <v>4</v>
      </c>
      <c r="C50" s="16" t="s">
        <v>40</v>
      </c>
      <c r="D50" s="269">
        <v>202.91</v>
      </c>
      <c r="E50" s="84">
        <v>207.61</v>
      </c>
      <c r="G50" s="226"/>
    </row>
    <row r="51" spans="2:7">
      <c r="B51" s="125" t="s">
        <v>6</v>
      </c>
      <c r="C51" s="16" t="s">
        <v>220</v>
      </c>
      <c r="D51" s="272">
        <v>202.26</v>
      </c>
      <c r="E51" s="84">
        <v>207.53</v>
      </c>
      <c r="G51" s="226"/>
    </row>
    <row r="52" spans="2:7">
      <c r="B52" s="125" t="s">
        <v>8</v>
      </c>
      <c r="C52" s="16" t="s">
        <v>221</v>
      </c>
      <c r="D52" s="272">
        <v>205.77</v>
      </c>
      <c r="E52" s="84">
        <v>212.56</v>
      </c>
    </row>
    <row r="53" spans="2:7" ht="14.25" customHeight="1" thickBot="1">
      <c r="B53" s="126" t="s">
        <v>9</v>
      </c>
      <c r="C53" s="18" t="s">
        <v>41</v>
      </c>
      <c r="D53" s="273">
        <v>205.61</v>
      </c>
      <c r="E53" s="176">
        <v>212.37</v>
      </c>
    </row>
    <row r="54" spans="2:7">
      <c r="B54" s="132"/>
      <c r="C54" s="133"/>
      <c r="D54" s="134"/>
      <c r="E54" s="134"/>
    </row>
    <row r="55" spans="2:7" ht="13.5">
      <c r="B55" s="338" t="s">
        <v>62</v>
      </c>
      <c r="C55" s="339"/>
      <c r="D55" s="339"/>
      <c r="E55" s="339"/>
    </row>
    <row r="56" spans="2:7" ht="17.25" customHeight="1" thickBot="1">
      <c r="B56" s="336" t="s">
        <v>222</v>
      </c>
      <c r="C56" s="340"/>
      <c r="D56" s="340"/>
      <c r="E56" s="340"/>
    </row>
    <row r="57" spans="2:7" ht="23.25" thickBot="1">
      <c r="B57" s="331" t="s">
        <v>42</v>
      </c>
      <c r="C57" s="332"/>
      <c r="D57" s="19" t="s">
        <v>245</v>
      </c>
      <c r="E57" s="20" t="s">
        <v>223</v>
      </c>
    </row>
    <row r="58" spans="2:7">
      <c r="B58" s="21" t="s">
        <v>18</v>
      </c>
      <c r="C58" s="149" t="s">
        <v>43</v>
      </c>
      <c r="D58" s="150">
        <f>D64</f>
        <v>320058.56</v>
      </c>
      <c r="E58" s="33">
        <f>D58/E21</f>
        <v>1</v>
      </c>
    </row>
    <row r="59" spans="2:7" ht="25.5">
      <c r="B59" s="146" t="s">
        <v>4</v>
      </c>
      <c r="C59" s="23" t="s">
        <v>44</v>
      </c>
      <c r="D59" s="95">
        <v>0</v>
      </c>
      <c r="E59" s="96">
        <v>0</v>
      </c>
    </row>
    <row r="60" spans="2:7" ht="25.5">
      <c r="B60" s="125" t="s">
        <v>6</v>
      </c>
      <c r="C60" s="16" t="s">
        <v>45</v>
      </c>
      <c r="D60" s="93">
        <v>0</v>
      </c>
      <c r="E60" s="94">
        <v>0</v>
      </c>
    </row>
    <row r="61" spans="2:7" ht="12.75" customHeight="1">
      <c r="B61" s="125" t="s">
        <v>8</v>
      </c>
      <c r="C61" s="16" t="s">
        <v>46</v>
      </c>
      <c r="D61" s="93">
        <v>0</v>
      </c>
      <c r="E61" s="94">
        <v>0</v>
      </c>
    </row>
    <row r="62" spans="2:7">
      <c r="B62" s="125" t="s">
        <v>9</v>
      </c>
      <c r="C62" s="16" t="s">
        <v>47</v>
      </c>
      <c r="D62" s="93">
        <v>0</v>
      </c>
      <c r="E62" s="94">
        <v>0</v>
      </c>
    </row>
    <row r="63" spans="2:7">
      <c r="B63" s="125" t="s">
        <v>29</v>
      </c>
      <c r="C63" s="16" t="s">
        <v>48</v>
      </c>
      <c r="D63" s="93">
        <v>0</v>
      </c>
      <c r="E63" s="94">
        <v>0</v>
      </c>
    </row>
    <row r="64" spans="2:7">
      <c r="B64" s="146" t="s">
        <v>31</v>
      </c>
      <c r="C64" s="23" t="s">
        <v>49</v>
      </c>
      <c r="D64" s="95">
        <f>E12</f>
        <v>320058.56</v>
      </c>
      <c r="E64" s="96">
        <f>E58</f>
        <v>1</v>
      </c>
    </row>
    <row r="65" spans="2:5">
      <c r="B65" s="146" t="s">
        <v>33</v>
      </c>
      <c r="C65" s="23" t="s">
        <v>224</v>
      </c>
      <c r="D65" s="95">
        <v>0</v>
      </c>
      <c r="E65" s="96">
        <v>0</v>
      </c>
    </row>
    <row r="66" spans="2:5">
      <c r="B66" s="146" t="s">
        <v>50</v>
      </c>
      <c r="C66" s="23" t="s">
        <v>51</v>
      </c>
      <c r="D66" s="95">
        <v>0</v>
      </c>
      <c r="E66" s="96">
        <v>0</v>
      </c>
    </row>
    <row r="67" spans="2:5">
      <c r="B67" s="125" t="s">
        <v>52</v>
      </c>
      <c r="C67" s="16" t="s">
        <v>53</v>
      </c>
      <c r="D67" s="93">
        <v>0</v>
      </c>
      <c r="E67" s="94">
        <v>0</v>
      </c>
    </row>
    <row r="68" spans="2:5">
      <c r="B68" s="125" t="s">
        <v>54</v>
      </c>
      <c r="C68" s="16" t="s">
        <v>55</v>
      </c>
      <c r="D68" s="93">
        <v>0</v>
      </c>
      <c r="E68" s="94">
        <v>0</v>
      </c>
    </row>
    <row r="69" spans="2:5">
      <c r="B69" s="125" t="s">
        <v>56</v>
      </c>
      <c r="C69" s="16" t="s">
        <v>57</v>
      </c>
      <c r="D69" s="93">
        <v>0</v>
      </c>
      <c r="E69" s="94">
        <v>0</v>
      </c>
    </row>
    <row r="70" spans="2:5">
      <c r="B70" s="153" t="s">
        <v>58</v>
      </c>
      <c r="C70" s="136" t="s">
        <v>59</v>
      </c>
      <c r="D70" s="137">
        <v>0</v>
      </c>
      <c r="E70" s="138">
        <v>0</v>
      </c>
    </row>
    <row r="71" spans="2:5">
      <c r="B71" s="154" t="s">
        <v>23</v>
      </c>
      <c r="C71" s="144" t="s">
        <v>61</v>
      </c>
      <c r="D71" s="145">
        <v>0</v>
      </c>
      <c r="E71" s="70">
        <v>0</v>
      </c>
    </row>
    <row r="72" spans="2:5">
      <c r="B72" s="155" t="s">
        <v>60</v>
      </c>
      <c r="C72" s="140" t="s">
        <v>63</v>
      </c>
      <c r="D72" s="141">
        <f>E14</f>
        <v>0</v>
      </c>
      <c r="E72" s="142">
        <v>0</v>
      </c>
    </row>
    <row r="73" spans="2:5">
      <c r="B73" s="156" t="s">
        <v>62</v>
      </c>
      <c r="C73" s="25" t="s">
        <v>65</v>
      </c>
      <c r="D73" s="26">
        <f>E17</f>
        <v>0</v>
      </c>
      <c r="E73" s="96">
        <f>D73/E21</f>
        <v>0</v>
      </c>
    </row>
    <row r="74" spans="2:5">
      <c r="B74" s="154" t="s">
        <v>64</v>
      </c>
      <c r="C74" s="144" t="s">
        <v>66</v>
      </c>
      <c r="D74" s="145">
        <f>D58-D73</f>
        <v>320058.56</v>
      </c>
      <c r="E74" s="70">
        <f>E58+E72-E73</f>
        <v>1</v>
      </c>
    </row>
    <row r="75" spans="2:5">
      <c r="B75" s="125" t="s">
        <v>4</v>
      </c>
      <c r="C75" s="16" t="s">
        <v>67</v>
      </c>
      <c r="D75" s="93">
        <f>D74</f>
        <v>320058.56</v>
      </c>
      <c r="E75" s="94">
        <f>E74</f>
        <v>1</v>
      </c>
    </row>
    <row r="76" spans="2:5">
      <c r="B76" s="125" t="s">
        <v>6</v>
      </c>
      <c r="C76" s="16" t="s">
        <v>225</v>
      </c>
      <c r="D76" s="93">
        <v>0</v>
      </c>
      <c r="E76" s="94">
        <v>0</v>
      </c>
    </row>
    <row r="77" spans="2:5" ht="13.5" thickBot="1">
      <c r="B77" s="126" t="s">
        <v>8</v>
      </c>
      <c r="C77" s="18" t="s">
        <v>226</v>
      </c>
      <c r="D77" s="97">
        <v>0</v>
      </c>
      <c r="E77" s="98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honeticPr fontId="7" type="noConversion"/>
  <pageMargins left="0.55000000000000004" right="0.75" top="0.61" bottom="0.6" header="0.5" footer="0.5"/>
  <pageSetup paperSize="9" scale="70" orientation="portrait" r:id="rId1"/>
  <headerFooter alignWithMargins="0"/>
</worksheet>
</file>

<file path=xl/worksheets/sheet167.xml><?xml version="1.0" encoding="utf-8"?>
<worksheet xmlns="http://schemas.openxmlformats.org/spreadsheetml/2006/main" xmlns:r="http://schemas.openxmlformats.org/officeDocument/2006/relationships">
  <sheetPr codeName="Arkusz167"/>
  <dimension ref="A1:L81"/>
  <sheetViews>
    <sheetView zoomScale="80" zoomScaleNormal="80" workbookViewId="0">
      <selection activeCell="K2" sqref="K2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99" customWidth="1"/>
    <col min="6" max="6" width="7.42578125" customWidth="1"/>
    <col min="7" max="7" width="17.28515625" customWidth="1"/>
    <col min="8" max="8" width="19" customWidth="1"/>
    <col min="9" max="9" width="13.28515625" customWidth="1"/>
    <col min="10" max="10" width="13.5703125" customWidth="1"/>
  </cols>
  <sheetData>
    <row r="1" spans="2:12">
      <c r="B1" s="1"/>
      <c r="C1" s="1"/>
      <c r="D1" s="2"/>
      <c r="E1" s="2"/>
    </row>
    <row r="2" spans="2:12" ht="15.75">
      <c r="B2" s="333" t="s">
        <v>0</v>
      </c>
      <c r="C2" s="333"/>
      <c r="D2" s="333"/>
      <c r="E2" s="333"/>
      <c r="H2" s="188"/>
      <c r="I2" s="188"/>
      <c r="J2" s="190"/>
      <c r="L2" s="78"/>
    </row>
    <row r="3" spans="2:12" ht="15.75">
      <c r="B3" s="333" t="s">
        <v>263</v>
      </c>
      <c r="C3" s="333"/>
      <c r="D3" s="333"/>
      <c r="E3" s="333"/>
      <c r="H3" s="188"/>
      <c r="I3" s="188"/>
      <c r="J3" s="190"/>
    </row>
    <row r="4" spans="2:12" ht="15">
      <c r="B4" s="171"/>
      <c r="C4" s="171"/>
      <c r="D4" s="171"/>
      <c r="E4" s="171"/>
      <c r="H4" s="187"/>
      <c r="I4" s="187"/>
      <c r="J4" s="190"/>
    </row>
    <row r="5" spans="2:12" ht="21" customHeight="1">
      <c r="B5" s="334" t="s">
        <v>1</v>
      </c>
      <c r="C5" s="334"/>
      <c r="D5" s="334"/>
      <c r="E5" s="334"/>
    </row>
    <row r="6" spans="2:12" ht="14.25">
      <c r="B6" s="335" t="s">
        <v>143</v>
      </c>
      <c r="C6" s="335"/>
      <c r="D6" s="335"/>
      <c r="E6" s="335"/>
    </row>
    <row r="7" spans="2:12" ht="14.25">
      <c r="B7" s="169"/>
      <c r="C7" s="169"/>
      <c r="D7" s="169"/>
      <c r="E7" s="169"/>
    </row>
    <row r="8" spans="2:12" ht="13.5">
      <c r="B8" s="337" t="s">
        <v>18</v>
      </c>
      <c r="C8" s="339"/>
      <c r="D8" s="339"/>
      <c r="E8" s="339"/>
    </row>
    <row r="9" spans="2:12" ht="16.5" thickBot="1">
      <c r="B9" s="336" t="s">
        <v>209</v>
      </c>
      <c r="C9" s="336"/>
      <c r="D9" s="336"/>
      <c r="E9" s="336"/>
    </row>
    <row r="10" spans="2:12" ht="13.5" thickBot="1">
      <c r="B10" s="170"/>
      <c r="C10" s="87" t="s">
        <v>2</v>
      </c>
      <c r="D10" s="75" t="s">
        <v>246</v>
      </c>
      <c r="E10" s="30" t="s">
        <v>262</v>
      </c>
    </row>
    <row r="11" spans="2:12">
      <c r="B11" s="110" t="s">
        <v>3</v>
      </c>
      <c r="C11" s="151" t="s">
        <v>215</v>
      </c>
      <c r="D11" s="74">
        <v>144698.82</v>
      </c>
      <c r="E11" s="9">
        <f>E12</f>
        <v>167910.24</v>
      </c>
    </row>
    <row r="12" spans="2:12">
      <c r="B12" s="129" t="s">
        <v>4</v>
      </c>
      <c r="C12" s="6" t="s">
        <v>5</v>
      </c>
      <c r="D12" s="89">
        <v>144698.82</v>
      </c>
      <c r="E12" s="100">
        <v>167910.24</v>
      </c>
    </row>
    <row r="13" spans="2:12">
      <c r="B13" s="129" t="s">
        <v>6</v>
      </c>
      <c r="C13" s="72" t="s">
        <v>7</v>
      </c>
      <c r="D13" s="89"/>
      <c r="E13" s="100"/>
    </row>
    <row r="14" spans="2:12">
      <c r="B14" s="129" t="s">
        <v>8</v>
      </c>
      <c r="C14" s="72" t="s">
        <v>10</v>
      </c>
      <c r="D14" s="89"/>
      <c r="E14" s="100"/>
      <c r="G14" s="71"/>
    </row>
    <row r="15" spans="2:12">
      <c r="B15" s="129" t="s">
        <v>212</v>
      </c>
      <c r="C15" s="72" t="s">
        <v>11</v>
      </c>
      <c r="D15" s="89"/>
      <c r="E15" s="100"/>
    </row>
    <row r="16" spans="2:12">
      <c r="B16" s="130" t="s">
        <v>213</v>
      </c>
      <c r="C16" s="111" t="s">
        <v>12</v>
      </c>
      <c r="D16" s="90"/>
      <c r="E16" s="101"/>
    </row>
    <row r="17" spans="2:10">
      <c r="B17" s="10" t="s">
        <v>13</v>
      </c>
      <c r="C17" s="12" t="s">
        <v>65</v>
      </c>
      <c r="D17" s="152"/>
      <c r="E17" s="113"/>
    </row>
    <row r="18" spans="2:10">
      <c r="B18" s="129" t="s">
        <v>4</v>
      </c>
      <c r="C18" s="6" t="s">
        <v>11</v>
      </c>
      <c r="D18" s="89"/>
      <c r="E18" s="101"/>
    </row>
    <row r="19" spans="2:10" ht="13.5" customHeight="1">
      <c r="B19" s="129" t="s">
        <v>6</v>
      </c>
      <c r="C19" s="72" t="s">
        <v>214</v>
      </c>
      <c r="D19" s="89"/>
      <c r="E19" s="100"/>
    </row>
    <row r="20" spans="2:10" ht="13.5" thickBot="1">
      <c r="B20" s="131" t="s">
        <v>8</v>
      </c>
      <c r="C20" s="73" t="s">
        <v>14</v>
      </c>
      <c r="D20" s="91"/>
      <c r="E20" s="102"/>
    </row>
    <row r="21" spans="2:10" ht="13.5" thickBot="1">
      <c r="B21" s="343" t="s">
        <v>216</v>
      </c>
      <c r="C21" s="344"/>
      <c r="D21" s="92">
        <f>D11</f>
        <v>144698.82</v>
      </c>
      <c r="E21" s="173">
        <f>E11</f>
        <v>167910.24</v>
      </c>
      <c r="F21" s="88"/>
      <c r="G21" s="88"/>
      <c r="H21" s="197"/>
      <c r="J21" s="71"/>
    </row>
    <row r="22" spans="2:10">
      <c r="B22" s="3"/>
      <c r="C22" s="7"/>
      <c r="D22" s="8"/>
      <c r="E22" s="8"/>
      <c r="G22" s="78"/>
    </row>
    <row r="23" spans="2:10" ht="13.5">
      <c r="B23" s="337" t="s">
        <v>210</v>
      </c>
      <c r="C23" s="345"/>
      <c r="D23" s="345"/>
      <c r="E23" s="345"/>
      <c r="G23" s="78"/>
    </row>
    <row r="24" spans="2:10" ht="15.75" customHeight="1" thickBot="1">
      <c r="B24" s="336" t="s">
        <v>211</v>
      </c>
      <c r="C24" s="346"/>
      <c r="D24" s="346"/>
      <c r="E24" s="346"/>
    </row>
    <row r="25" spans="2:10" ht="13.5" thickBot="1">
      <c r="B25" s="170"/>
      <c r="C25" s="5" t="s">
        <v>2</v>
      </c>
      <c r="D25" s="75" t="s">
        <v>264</v>
      </c>
      <c r="E25" s="30" t="s">
        <v>262</v>
      </c>
    </row>
    <row r="26" spans="2:10">
      <c r="B26" s="116" t="s">
        <v>15</v>
      </c>
      <c r="C26" s="117" t="s">
        <v>16</v>
      </c>
      <c r="D26" s="263">
        <v>149352.82</v>
      </c>
      <c r="E26" s="118">
        <f>D21</f>
        <v>144698.82</v>
      </c>
      <c r="G26" s="83"/>
    </row>
    <row r="27" spans="2:10">
      <c r="B27" s="10" t="s">
        <v>17</v>
      </c>
      <c r="C27" s="11" t="s">
        <v>217</v>
      </c>
      <c r="D27" s="264">
        <v>1721.119999999999</v>
      </c>
      <c r="E27" s="172">
        <f>E28-E32</f>
        <v>9421.7099999999991</v>
      </c>
      <c r="F27" s="78"/>
      <c r="G27" s="83"/>
      <c r="H27" s="78"/>
      <c r="I27" s="78"/>
      <c r="J27" s="83"/>
    </row>
    <row r="28" spans="2:10">
      <c r="B28" s="10" t="s">
        <v>18</v>
      </c>
      <c r="C28" s="11" t="s">
        <v>19</v>
      </c>
      <c r="D28" s="264">
        <v>8334.5299999999988</v>
      </c>
      <c r="E28" s="80">
        <f>SUM(E29:E31)</f>
        <v>48368.01</v>
      </c>
      <c r="F28" s="78"/>
      <c r="G28" s="78"/>
      <c r="H28" s="78"/>
      <c r="I28" s="78"/>
      <c r="J28" s="83"/>
    </row>
    <row r="29" spans="2:10">
      <c r="B29" s="127" t="s">
        <v>4</v>
      </c>
      <c r="C29" s="6" t="s">
        <v>20</v>
      </c>
      <c r="D29" s="265">
        <v>8013.36</v>
      </c>
      <c r="E29" s="103">
        <v>6313.08</v>
      </c>
      <c r="F29" s="78"/>
      <c r="G29" s="78"/>
      <c r="H29" s="78"/>
      <c r="I29" s="78"/>
      <c r="J29" s="83"/>
    </row>
    <row r="30" spans="2:10">
      <c r="B30" s="127" t="s">
        <v>6</v>
      </c>
      <c r="C30" s="6" t="s">
        <v>21</v>
      </c>
      <c r="D30" s="265"/>
      <c r="E30" s="103"/>
      <c r="F30" s="78"/>
      <c r="G30" s="78"/>
      <c r="H30" s="78"/>
      <c r="I30" s="78"/>
      <c r="J30" s="83"/>
    </row>
    <row r="31" spans="2:10">
      <c r="B31" s="127" t="s">
        <v>8</v>
      </c>
      <c r="C31" s="6" t="s">
        <v>22</v>
      </c>
      <c r="D31" s="265">
        <v>321.17</v>
      </c>
      <c r="E31" s="103">
        <v>42054.93</v>
      </c>
      <c r="F31" s="78"/>
      <c r="G31" s="78"/>
      <c r="H31" s="78"/>
      <c r="I31" s="78"/>
      <c r="J31" s="83"/>
    </row>
    <row r="32" spans="2:10">
      <c r="B32" s="112" t="s">
        <v>23</v>
      </c>
      <c r="C32" s="12" t="s">
        <v>24</v>
      </c>
      <c r="D32" s="264">
        <v>6613.41</v>
      </c>
      <c r="E32" s="80">
        <f>SUM(E33:E39)</f>
        <v>38946.300000000003</v>
      </c>
      <c r="F32" s="78"/>
      <c r="G32" s="83"/>
      <c r="H32" s="78"/>
      <c r="I32" s="78"/>
      <c r="J32" s="83"/>
    </row>
    <row r="33" spans="2:10">
      <c r="B33" s="127" t="s">
        <v>4</v>
      </c>
      <c r="C33" s="6" t="s">
        <v>25</v>
      </c>
      <c r="D33" s="265">
        <v>3020.89</v>
      </c>
      <c r="E33" s="103">
        <v>544.65</v>
      </c>
      <c r="F33" s="78"/>
      <c r="G33" s="78"/>
      <c r="H33" s="78"/>
      <c r="I33" s="78"/>
      <c r="J33" s="83"/>
    </row>
    <row r="34" spans="2:10">
      <c r="B34" s="127" t="s">
        <v>6</v>
      </c>
      <c r="C34" s="6" t="s">
        <v>26</v>
      </c>
      <c r="D34" s="265"/>
      <c r="E34" s="103"/>
      <c r="F34" s="78"/>
      <c r="G34" s="78"/>
      <c r="H34" s="78"/>
      <c r="I34" s="78"/>
      <c r="J34" s="83"/>
    </row>
    <row r="35" spans="2:10">
      <c r="B35" s="127" t="s">
        <v>8</v>
      </c>
      <c r="C35" s="6" t="s">
        <v>27</v>
      </c>
      <c r="D35" s="265">
        <v>250.33</v>
      </c>
      <c r="E35" s="103">
        <v>296.93</v>
      </c>
      <c r="F35" s="78"/>
      <c r="G35" s="78"/>
      <c r="H35" s="78"/>
      <c r="I35" s="78"/>
      <c r="J35" s="83"/>
    </row>
    <row r="36" spans="2:10">
      <c r="B36" s="127" t="s">
        <v>9</v>
      </c>
      <c r="C36" s="6" t="s">
        <v>28</v>
      </c>
      <c r="D36" s="265"/>
      <c r="E36" s="103"/>
      <c r="F36" s="78"/>
      <c r="G36" s="78"/>
      <c r="H36" s="78"/>
      <c r="I36" s="78"/>
      <c r="J36" s="83"/>
    </row>
    <row r="37" spans="2:10" ht="25.5">
      <c r="B37" s="127" t="s">
        <v>29</v>
      </c>
      <c r="C37" s="6" t="s">
        <v>30</v>
      </c>
      <c r="D37" s="265">
        <v>978.29</v>
      </c>
      <c r="E37" s="103">
        <v>1056.47</v>
      </c>
      <c r="F37" s="78"/>
      <c r="G37" s="78"/>
      <c r="H37" s="78"/>
      <c r="I37" s="78"/>
      <c r="J37" s="83"/>
    </row>
    <row r="38" spans="2:10">
      <c r="B38" s="127" t="s">
        <v>31</v>
      </c>
      <c r="C38" s="6" t="s">
        <v>32</v>
      </c>
      <c r="D38" s="265"/>
      <c r="E38" s="103"/>
      <c r="F38" s="78"/>
      <c r="G38" s="78"/>
      <c r="H38" s="78"/>
      <c r="I38" s="78"/>
      <c r="J38" s="83"/>
    </row>
    <row r="39" spans="2:10">
      <c r="B39" s="128" t="s">
        <v>33</v>
      </c>
      <c r="C39" s="13" t="s">
        <v>34</v>
      </c>
      <c r="D39" s="266">
        <v>2363.9</v>
      </c>
      <c r="E39" s="174">
        <v>37048.25</v>
      </c>
      <c r="F39" s="78"/>
      <c r="G39" s="78"/>
      <c r="H39" s="78"/>
      <c r="I39" s="78"/>
      <c r="J39" s="83"/>
    </row>
    <row r="40" spans="2:10" ht="13.5" thickBot="1">
      <c r="B40" s="119" t="s">
        <v>35</v>
      </c>
      <c r="C40" s="120" t="s">
        <v>36</v>
      </c>
      <c r="D40" s="267">
        <v>69.75</v>
      </c>
      <c r="E40" s="121">
        <v>13789.71</v>
      </c>
      <c r="G40" s="83"/>
    </row>
    <row r="41" spans="2:10" ht="13.5" thickBot="1">
      <c r="B41" s="122" t="s">
        <v>37</v>
      </c>
      <c r="C41" s="123" t="s">
        <v>38</v>
      </c>
      <c r="D41" s="268">
        <v>151143.69</v>
      </c>
      <c r="E41" s="173">
        <f>E26+E27+E40</f>
        <v>167910.24</v>
      </c>
      <c r="F41" s="88"/>
      <c r="G41" s="83"/>
    </row>
    <row r="42" spans="2:10">
      <c r="B42" s="114"/>
      <c r="C42" s="114"/>
      <c r="D42" s="115"/>
      <c r="E42" s="115"/>
      <c r="F42" s="88"/>
      <c r="G42" s="71"/>
    </row>
    <row r="43" spans="2:10" ht="13.5">
      <c r="B43" s="338" t="s">
        <v>60</v>
      </c>
      <c r="C43" s="339"/>
      <c r="D43" s="339"/>
      <c r="E43" s="339"/>
      <c r="G43" s="78"/>
    </row>
    <row r="44" spans="2:10" ht="18" customHeight="1" thickBot="1">
      <c r="B44" s="336" t="s">
        <v>244</v>
      </c>
      <c r="C44" s="340"/>
      <c r="D44" s="340"/>
      <c r="E44" s="340"/>
      <c r="G44" s="78"/>
    </row>
    <row r="45" spans="2:10" ht="13.5" thickBot="1">
      <c r="B45" s="170"/>
      <c r="C45" s="31" t="s">
        <v>39</v>
      </c>
      <c r="D45" s="75" t="s">
        <v>264</v>
      </c>
      <c r="E45" s="30" t="s">
        <v>262</v>
      </c>
      <c r="G45" s="78"/>
    </row>
    <row r="46" spans="2:10">
      <c r="B46" s="14" t="s">
        <v>18</v>
      </c>
      <c r="C46" s="32" t="s">
        <v>218</v>
      </c>
      <c r="D46" s="124"/>
      <c r="E46" s="29"/>
      <c r="G46" s="78"/>
    </row>
    <row r="47" spans="2:10">
      <c r="B47" s="125" t="s">
        <v>4</v>
      </c>
      <c r="C47" s="16" t="s">
        <v>40</v>
      </c>
      <c r="D47" s="269">
        <v>522.39530000000002</v>
      </c>
      <c r="E47" s="82">
        <v>472.65570000000002</v>
      </c>
      <c r="G47" s="78"/>
    </row>
    <row r="48" spans="2:10">
      <c r="B48" s="146" t="s">
        <v>6</v>
      </c>
      <c r="C48" s="23" t="s">
        <v>41</v>
      </c>
      <c r="D48" s="270">
        <v>528.41899999999998</v>
      </c>
      <c r="E48" s="175">
        <v>502.10890000000001</v>
      </c>
      <c r="G48" s="78"/>
    </row>
    <row r="49" spans="2:7">
      <c r="B49" s="143" t="s">
        <v>23</v>
      </c>
      <c r="C49" s="147" t="s">
        <v>219</v>
      </c>
      <c r="D49" s="271"/>
      <c r="E49" s="148"/>
    </row>
    <row r="50" spans="2:7">
      <c r="B50" s="125" t="s">
        <v>4</v>
      </c>
      <c r="C50" s="16" t="s">
        <v>40</v>
      </c>
      <c r="D50" s="269">
        <v>285.89999999999998</v>
      </c>
      <c r="E50" s="84">
        <v>306.14</v>
      </c>
      <c r="G50" s="226"/>
    </row>
    <row r="51" spans="2:7">
      <c r="B51" s="125" t="s">
        <v>6</v>
      </c>
      <c r="C51" s="16" t="s">
        <v>220</v>
      </c>
      <c r="D51" s="272">
        <v>273.32</v>
      </c>
      <c r="E51" s="84">
        <v>306.14</v>
      </c>
      <c r="G51" s="226"/>
    </row>
    <row r="52" spans="2:7">
      <c r="B52" s="125" t="s">
        <v>8</v>
      </c>
      <c r="C52" s="16" t="s">
        <v>221</v>
      </c>
      <c r="D52" s="272">
        <v>297.86</v>
      </c>
      <c r="E52" s="84">
        <v>339.12</v>
      </c>
    </row>
    <row r="53" spans="2:7" ht="13.5" customHeight="1" thickBot="1">
      <c r="B53" s="126" t="s">
        <v>9</v>
      </c>
      <c r="C53" s="18" t="s">
        <v>41</v>
      </c>
      <c r="D53" s="273">
        <v>286.02999999999997</v>
      </c>
      <c r="E53" s="176">
        <v>334.41</v>
      </c>
    </row>
    <row r="54" spans="2:7">
      <c r="B54" s="132"/>
      <c r="C54" s="133"/>
      <c r="D54" s="134"/>
      <c r="E54" s="134"/>
    </row>
    <row r="55" spans="2:7" ht="13.5">
      <c r="B55" s="338" t="s">
        <v>62</v>
      </c>
      <c r="C55" s="339"/>
      <c r="D55" s="339"/>
      <c r="E55" s="339"/>
    </row>
    <row r="56" spans="2:7" ht="17.25" customHeight="1" thickBot="1">
      <c r="B56" s="336" t="s">
        <v>222</v>
      </c>
      <c r="C56" s="340"/>
      <c r="D56" s="340"/>
      <c r="E56" s="340"/>
    </row>
    <row r="57" spans="2:7" ht="23.25" thickBot="1">
      <c r="B57" s="331" t="s">
        <v>42</v>
      </c>
      <c r="C57" s="332"/>
      <c r="D57" s="19" t="s">
        <v>245</v>
      </c>
      <c r="E57" s="20" t="s">
        <v>223</v>
      </c>
    </row>
    <row r="58" spans="2:7">
      <c r="B58" s="21" t="s">
        <v>18</v>
      </c>
      <c r="C58" s="149" t="s">
        <v>43</v>
      </c>
      <c r="D58" s="150">
        <f>D64</f>
        <v>167910.24</v>
      </c>
      <c r="E58" s="33">
        <f>D58/E21</f>
        <v>1</v>
      </c>
    </row>
    <row r="59" spans="2:7" ht="25.5">
      <c r="B59" s="146" t="s">
        <v>4</v>
      </c>
      <c r="C59" s="23" t="s">
        <v>44</v>
      </c>
      <c r="D59" s="95">
        <v>0</v>
      </c>
      <c r="E59" s="96">
        <v>0</v>
      </c>
    </row>
    <row r="60" spans="2:7" ht="25.5">
      <c r="B60" s="125" t="s">
        <v>6</v>
      </c>
      <c r="C60" s="16" t="s">
        <v>45</v>
      </c>
      <c r="D60" s="93">
        <v>0</v>
      </c>
      <c r="E60" s="94">
        <v>0</v>
      </c>
    </row>
    <row r="61" spans="2:7" ht="13.5" customHeight="1">
      <c r="B61" s="125" t="s">
        <v>8</v>
      </c>
      <c r="C61" s="16" t="s">
        <v>46</v>
      </c>
      <c r="D61" s="93">
        <v>0</v>
      </c>
      <c r="E61" s="94">
        <v>0</v>
      </c>
    </row>
    <row r="62" spans="2:7">
      <c r="B62" s="125" t="s">
        <v>9</v>
      </c>
      <c r="C62" s="16" t="s">
        <v>47</v>
      </c>
      <c r="D62" s="93">
        <v>0</v>
      </c>
      <c r="E62" s="94">
        <v>0</v>
      </c>
    </row>
    <row r="63" spans="2:7">
      <c r="B63" s="125" t="s">
        <v>29</v>
      </c>
      <c r="C63" s="16" t="s">
        <v>48</v>
      </c>
      <c r="D63" s="93">
        <v>0</v>
      </c>
      <c r="E63" s="94">
        <v>0</v>
      </c>
    </row>
    <row r="64" spans="2:7">
      <c r="B64" s="146" t="s">
        <v>31</v>
      </c>
      <c r="C64" s="23" t="s">
        <v>49</v>
      </c>
      <c r="D64" s="95">
        <f>E21</f>
        <v>167910.24</v>
      </c>
      <c r="E64" s="96">
        <f>E58</f>
        <v>1</v>
      </c>
    </row>
    <row r="65" spans="2:5">
      <c r="B65" s="146" t="s">
        <v>33</v>
      </c>
      <c r="C65" s="23" t="s">
        <v>224</v>
      </c>
      <c r="D65" s="95">
        <v>0</v>
      </c>
      <c r="E65" s="96">
        <v>0</v>
      </c>
    </row>
    <row r="66" spans="2:5">
      <c r="B66" s="146" t="s">
        <v>50</v>
      </c>
      <c r="C66" s="23" t="s">
        <v>51</v>
      </c>
      <c r="D66" s="95">
        <v>0</v>
      </c>
      <c r="E66" s="96">
        <v>0</v>
      </c>
    </row>
    <row r="67" spans="2:5">
      <c r="B67" s="125" t="s">
        <v>52</v>
      </c>
      <c r="C67" s="16" t="s">
        <v>53</v>
      </c>
      <c r="D67" s="93">
        <v>0</v>
      </c>
      <c r="E67" s="94">
        <v>0</v>
      </c>
    </row>
    <row r="68" spans="2:5">
      <c r="B68" s="125" t="s">
        <v>54</v>
      </c>
      <c r="C68" s="16" t="s">
        <v>55</v>
      </c>
      <c r="D68" s="93">
        <v>0</v>
      </c>
      <c r="E68" s="94">
        <v>0</v>
      </c>
    </row>
    <row r="69" spans="2:5">
      <c r="B69" s="125" t="s">
        <v>56</v>
      </c>
      <c r="C69" s="16" t="s">
        <v>57</v>
      </c>
      <c r="D69" s="93">
        <v>0</v>
      </c>
      <c r="E69" s="94">
        <v>0</v>
      </c>
    </row>
    <row r="70" spans="2:5">
      <c r="B70" s="153" t="s">
        <v>58</v>
      </c>
      <c r="C70" s="136" t="s">
        <v>59</v>
      </c>
      <c r="D70" s="137">
        <v>0</v>
      </c>
      <c r="E70" s="138">
        <v>0</v>
      </c>
    </row>
    <row r="71" spans="2:5">
      <c r="B71" s="154" t="s">
        <v>23</v>
      </c>
      <c r="C71" s="144" t="s">
        <v>61</v>
      </c>
      <c r="D71" s="145">
        <v>0</v>
      </c>
      <c r="E71" s="70">
        <v>0</v>
      </c>
    </row>
    <row r="72" spans="2:5">
      <c r="B72" s="155" t="s">
        <v>60</v>
      </c>
      <c r="C72" s="140" t="s">
        <v>63</v>
      </c>
      <c r="D72" s="141">
        <f>E14</f>
        <v>0</v>
      </c>
      <c r="E72" s="142">
        <v>0</v>
      </c>
    </row>
    <row r="73" spans="2:5">
      <c r="B73" s="156" t="s">
        <v>62</v>
      </c>
      <c r="C73" s="25" t="s">
        <v>65</v>
      </c>
      <c r="D73" s="26">
        <v>0</v>
      </c>
      <c r="E73" s="27">
        <v>0</v>
      </c>
    </row>
    <row r="74" spans="2:5">
      <c r="B74" s="154" t="s">
        <v>64</v>
      </c>
      <c r="C74" s="144" t="s">
        <v>66</v>
      </c>
      <c r="D74" s="145">
        <f>D58</f>
        <v>167910.24</v>
      </c>
      <c r="E74" s="70">
        <f>E58+E72-E73</f>
        <v>1</v>
      </c>
    </row>
    <row r="75" spans="2:5">
      <c r="B75" s="125" t="s">
        <v>4</v>
      </c>
      <c r="C75" s="16" t="s">
        <v>67</v>
      </c>
      <c r="D75" s="93">
        <f>D74</f>
        <v>167910.24</v>
      </c>
      <c r="E75" s="94">
        <f>E74</f>
        <v>1</v>
      </c>
    </row>
    <row r="76" spans="2:5">
      <c r="B76" s="125" t="s">
        <v>6</v>
      </c>
      <c r="C76" s="16" t="s">
        <v>225</v>
      </c>
      <c r="D76" s="93">
        <v>0</v>
      </c>
      <c r="E76" s="94">
        <v>0</v>
      </c>
    </row>
    <row r="77" spans="2:5" ht="13.5" thickBot="1">
      <c r="B77" s="126" t="s">
        <v>8</v>
      </c>
      <c r="C77" s="18" t="s">
        <v>226</v>
      </c>
      <c r="D77" s="97">
        <v>0</v>
      </c>
      <c r="E77" s="98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honeticPr fontId="7" type="noConversion"/>
  <pageMargins left="0.6" right="0.75" top="0.55000000000000004" bottom="0.5" header="0.5" footer="0.5"/>
  <pageSetup paperSize="9" scale="70" orientation="portrait" r:id="rId1"/>
  <headerFooter alignWithMargins="0"/>
</worksheet>
</file>

<file path=xl/worksheets/sheet168.xml><?xml version="1.0" encoding="utf-8"?>
<worksheet xmlns="http://schemas.openxmlformats.org/spreadsheetml/2006/main" xmlns:r="http://schemas.openxmlformats.org/officeDocument/2006/relationships">
  <sheetPr codeName="Arkusz168"/>
  <dimension ref="A1:L81"/>
  <sheetViews>
    <sheetView zoomScale="80" zoomScaleNormal="80" workbookViewId="0">
      <selection activeCell="K2" sqref="K2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99" customWidth="1"/>
    <col min="6" max="6" width="7.42578125" customWidth="1"/>
    <col min="7" max="7" width="17.28515625" customWidth="1"/>
    <col min="8" max="8" width="19" customWidth="1"/>
    <col min="9" max="9" width="13.28515625" customWidth="1"/>
    <col min="10" max="10" width="13.5703125" customWidth="1"/>
  </cols>
  <sheetData>
    <row r="1" spans="2:12">
      <c r="B1" s="1"/>
      <c r="C1" s="1"/>
      <c r="D1" s="2"/>
      <c r="E1" s="2"/>
    </row>
    <row r="2" spans="2:12" ht="15.75">
      <c r="B2" s="333" t="s">
        <v>0</v>
      </c>
      <c r="C2" s="333"/>
      <c r="D2" s="333"/>
      <c r="E2" s="333"/>
      <c r="H2" s="188"/>
      <c r="I2" s="188"/>
      <c r="J2" s="190"/>
      <c r="L2" s="78"/>
    </row>
    <row r="3" spans="2:12" ht="15.75">
      <c r="B3" s="333" t="s">
        <v>263</v>
      </c>
      <c r="C3" s="333"/>
      <c r="D3" s="333"/>
      <c r="E3" s="333"/>
      <c r="H3" s="188"/>
      <c r="I3" s="188"/>
      <c r="J3" s="190"/>
    </row>
    <row r="4" spans="2:12" ht="15">
      <c r="B4" s="171"/>
      <c r="C4" s="171"/>
      <c r="D4" s="171"/>
      <c r="E4" s="171"/>
      <c r="H4" s="187"/>
      <c r="I4" s="187"/>
      <c r="J4" s="190"/>
    </row>
    <row r="5" spans="2:12" ht="21" customHeight="1">
      <c r="B5" s="334" t="s">
        <v>1</v>
      </c>
      <c r="C5" s="334"/>
      <c r="D5" s="334"/>
      <c r="E5" s="334"/>
    </row>
    <row r="6" spans="2:12" ht="14.25">
      <c r="B6" s="335" t="s">
        <v>146</v>
      </c>
      <c r="C6" s="335"/>
      <c r="D6" s="335"/>
      <c r="E6" s="335"/>
    </row>
    <row r="7" spans="2:12" ht="14.25">
      <c r="B7" s="169"/>
      <c r="C7" s="169"/>
      <c r="D7" s="169"/>
      <c r="E7" s="169"/>
    </row>
    <row r="8" spans="2:12" ht="13.5">
      <c r="B8" s="337" t="s">
        <v>18</v>
      </c>
      <c r="C8" s="339"/>
      <c r="D8" s="339"/>
      <c r="E8" s="339"/>
    </row>
    <row r="9" spans="2:12" ht="16.5" thickBot="1">
      <c r="B9" s="336" t="s">
        <v>209</v>
      </c>
      <c r="C9" s="336"/>
      <c r="D9" s="336"/>
      <c r="E9" s="336"/>
    </row>
    <row r="10" spans="2:12" ht="13.5" thickBot="1">
      <c r="B10" s="170"/>
      <c r="C10" s="87" t="s">
        <v>2</v>
      </c>
      <c r="D10" s="75" t="s">
        <v>246</v>
      </c>
      <c r="E10" s="30" t="s">
        <v>262</v>
      </c>
    </row>
    <row r="11" spans="2:12">
      <c r="B11" s="110" t="s">
        <v>3</v>
      </c>
      <c r="C11" s="151" t="s">
        <v>215</v>
      </c>
      <c r="D11" s="74">
        <v>17081.25</v>
      </c>
      <c r="E11" s="9">
        <f>E12</f>
        <v>17143.36</v>
      </c>
    </row>
    <row r="12" spans="2:12">
      <c r="B12" s="129" t="s">
        <v>4</v>
      </c>
      <c r="C12" s="6" t="s">
        <v>5</v>
      </c>
      <c r="D12" s="89">
        <v>17081.25</v>
      </c>
      <c r="E12" s="100">
        <v>17143.36</v>
      </c>
    </row>
    <row r="13" spans="2:12">
      <c r="B13" s="129" t="s">
        <v>6</v>
      </c>
      <c r="C13" s="72" t="s">
        <v>7</v>
      </c>
      <c r="D13" s="89"/>
      <c r="E13" s="100"/>
    </row>
    <row r="14" spans="2:12">
      <c r="B14" s="129" t="s">
        <v>8</v>
      </c>
      <c r="C14" s="72" t="s">
        <v>10</v>
      </c>
      <c r="D14" s="89"/>
      <c r="E14" s="100"/>
      <c r="G14" s="71"/>
    </row>
    <row r="15" spans="2:12">
      <c r="B15" s="129" t="s">
        <v>212</v>
      </c>
      <c r="C15" s="72" t="s">
        <v>11</v>
      </c>
      <c r="D15" s="89"/>
      <c r="E15" s="100"/>
    </row>
    <row r="16" spans="2:12">
      <c r="B16" s="130" t="s">
        <v>213</v>
      </c>
      <c r="C16" s="111" t="s">
        <v>12</v>
      </c>
      <c r="D16" s="90"/>
      <c r="E16" s="101"/>
    </row>
    <row r="17" spans="2:10">
      <c r="B17" s="10" t="s">
        <v>13</v>
      </c>
      <c r="C17" s="12" t="s">
        <v>65</v>
      </c>
      <c r="D17" s="152"/>
      <c r="E17" s="113"/>
    </row>
    <row r="18" spans="2:10">
      <c r="B18" s="129" t="s">
        <v>4</v>
      </c>
      <c r="C18" s="6" t="s">
        <v>11</v>
      </c>
      <c r="D18" s="89"/>
      <c r="E18" s="101"/>
    </row>
    <row r="19" spans="2:10" ht="13.5" customHeight="1">
      <c r="B19" s="129" t="s">
        <v>6</v>
      </c>
      <c r="C19" s="72" t="s">
        <v>214</v>
      </c>
      <c r="D19" s="89"/>
      <c r="E19" s="100"/>
    </row>
    <row r="20" spans="2:10" ht="13.5" thickBot="1">
      <c r="B20" s="131" t="s">
        <v>8</v>
      </c>
      <c r="C20" s="73" t="s">
        <v>14</v>
      </c>
      <c r="D20" s="91"/>
      <c r="E20" s="102"/>
    </row>
    <row r="21" spans="2:10" ht="13.5" thickBot="1">
      <c r="B21" s="343" t="s">
        <v>216</v>
      </c>
      <c r="C21" s="344"/>
      <c r="D21" s="92">
        <f>D11</f>
        <v>17081.25</v>
      </c>
      <c r="E21" s="173">
        <f>E11</f>
        <v>17143.36</v>
      </c>
      <c r="F21" s="88"/>
      <c r="G21" s="88"/>
      <c r="H21" s="197"/>
      <c r="J21" s="71"/>
    </row>
    <row r="22" spans="2:10">
      <c r="B22" s="3"/>
      <c r="C22" s="7"/>
      <c r="D22" s="8"/>
      <c r="E22" s="8"/>
      <c r="G22" s="78"/>
    </row>
    <row r="23" spans="2:10" ht="13.5">
      <c r="B23" s="337" t="s">
        <v>210</v>
      </c>
      <c r="C23" s="345"/>
      <c r="D23" s="345"/>
      <c r="E23" s="345"/>
      <c r="G23" s="78"/>
    </row>
    <row r="24" spans="2:10" ht="15.75" customHeight="1" thickBot="1">
      <c r="B24" s="336" t="s">
        <v>211</v>
      </c>
      <c r="C24" s="346"/>
      <c r="D24" s="346"/>
      <c r="E24" s="346"/>
    </row>
    <row r="25" spans="2:10" ht="13.5" thickBot="1">
      <c r="B25" s="170"/>
      <c r="C25" s="5" t="s">
        <v>2</v>
      </c>
      <c r="D25" s="75" t="s">
        <v>264</v>
      </c>
      <c r="E25" s="30" t="s">
        <v>262</v>
      </c>
    </row>
    <row r="26" spans="2:10">
      <c r="B26" s="116" t="s">
        <v>15</v>
      </c>
      <c r="C26" s="117" t="s">
        <v>16</v>
      </c>
      <c r="D26" s="263">
        <v>12093.85</v>
      </c>
      <c r="E26" s="118">
        <f>D21</f>
        <v>17081.25</v>
      </c>
      <c r="G26" s="83"/>
    </row>
    <row r="27" spans="2:10">
      <c r="B27" s="10" t="s">
        <v>17</v>
      </c>
      <c r="C27" s="11" t="s">
        <v>217</v>
      </c>
      <c r="D27" s="264">
        <v>-120.86000000000001</v>
      </c>
      <c r="E27" s="172">
        <f>E28-E32</f>
        <v>-136.43</v>
      </c>
      <c r="F27" s="78"/>
      <c r="G27" s="83"/>
      <c r="H27" s="78"/>
      <c r="I27" s="78"/>
      <c r="J27" s="83"/>
    </row>
    <row r="28" spans="2:10">
      <c r="B28" s="10" t="s">
        <v>18</v>
      </c>
      <c r="C28" s="11" t="s">
        <v>19</v>
      </c>
      <c r="D28" s="264">
        <v>0</v>
      </c>
      <c r="E28" s="80">
        <f>SUM(E29:E31)</f>
        <v>0</v>
      </c>
      <c r="F28" s="78"/>
      <c r="G28" s="78"/>
      <c r="H28" s="78"/>
      <c r="I28" s="78"/>
      <c r="J28" s="83"/>
    </row>
    <row r="29" spans="2:10">
      <c r="B29" s="127" t="s">
        <v>4</v>
      </c>
      <c r="C29" s="6" t="s">
        <v>20</v>
      </c>
      <c r="D29" s="265"/>
      <c r="E29" s="103"/>
      <c r="F29" s="78"/>
      <c r="G29" s="78"/>
      <c r="H29" s="78"/>
      <c r="I29" s="78"/>
      <c r="J29" s="83"/>
    </row>
    <row r="30" spans="2:10">
      <c r="B30" s="127" t="s">
        <v>6</v>
      </c>
      <c r="C30" s="6" t="s">
        <v>21</v>
      </c>
      <c r="D30" s="265"/>
      <c r="E30" s="103"/>
      <c r="F30" s="78"/>
      <c r="G30" s="78"/>
      <c r="H30" s="78"/>
      <c r="I30" s="78"/>
      <c r="J30" s="83"/>
    </row>
    <row r="31" spans="2:10">
      <c r="B31" s="127" t="s">
        <v>8</v>
      </c>
      <c r="C31" s="6" t="s">
        <v>22</v>
      </c>
      <c r="D31" s="265"/>
      <c r="E31" s="103"/>
      <c r="F31" s="78"/>
      <c r="G31" s="78"/>
      <c r="H31" s="78"/>
      <c r="I31" s="78"/>
      <c r="J31" s="83"/>
    </row>
    <row r="32" spans="2:10">
      <c r="B32" s="112" t="s">
        <v>23</v>
      </c>
      <c r="C32" s="12" t="s">
        <v>24</v>
      </c>
      <c r="D32" s="264">
        <v>120.86000000000001</v>
      </c>
      <c r="E32" s="80">
        <f>SUM(E33:E39)</f>
        <v>136.43</v>
      </c>
      <c r="F32" s="78"/>
      <c r="G32" s="83"/>
      <c r="H32" s="78"/>
      <c r="I32" s="78"/>
      <c r="J32" s="83"/>
    </row>
    <row r="33" spans="2:10">
      <c r="B33" s="127" t="s">
        <v>4</v>
      </c>
      <c r="C33" s="6" t="s">
        <v>25</v>
      </c>
      <c r="D33" s="265"/>
      <c r="E33" s="103"/>
      <c r="F33" s="78"/>
      <c r="G33" s="78"/>
      <c r="H33" s="78"/>
      <c r="I33" s="78"/>
      <c r="J33" s="83"/>
    </row>
    <row r="34" spans="2:10">
      <c r="B34" s="127" t="s">
        <v>6</v>
      </c>
      <c r="C34" s="6" t="s">
        <v>26</v>
      </c>
      <c r="D34" s="265"/>
      <c r="E34" s="103"/>
      <c r="F34" s="78"/>
      <c r="G34" s="78"/>
      <c r="H34" s="78"/>
      <c r="I34" s="78"/>
      <c r="J34" s="83"/>
    </row>
    <row r="35" spans="2:10">
      <c r="B35" s="127" t="s">
        <v>8</v>
      </c>
      <c r="C35" s="6" t="s">
        <v>27</v>
      </c>
      <c r="D35" s="265">
        <v>24.21</v>
      </c>
      <c r="E35" s="103">
        <v>23.05</v>
      </c>
      <c r="F35" s="78"/>
      <c r="G35" s="78"/>
      <c r="H35" s="78"/>
      <c r="I35" s="78"/>
      <c r="J35" s="83"/>
    </row>
    <row r="36" spans="2:10">
      <c r="B36" s="127" t="s">
        <v>9</v>
      </c>
      <c r="C36" s="6" t="s">
        <v>28</v>
      </c>
      <c r="D36" s="265"/>
      <c r="E36" s="103"/>
      <c r="F36" s="78"/>
      <c r="G36" s="78"/>
      <c r="H36" s="78"/>
      <c r="I36" s="78"/>
      <c r="J36" s="83"/>
    </row>
    <row r="37" spans="2:10" ht="25.5">
      <c r="B37" s="127" t="s">
        <v>29</v>
      </c>
      <c r="C37" s="6" t="s">
        <v>30</v>
      </c>
      <c r="D37" s="265">
        <v>96.65</v>
      </c>
      <c r="E37" s="103">
        <v>113.38</v>
      </c>
      <c r="F37" s="78"/>
      <c r="G37" s="78"/>
      <c r="H37" s="78"/>
      <c r="I37" s="78"/>
      <c r="J37" s="83"/>
    </row>
    <row r="38" spans="2:10">
      <c r="B38" s="127" t="s">
        <v>31</v>
      </c>
      <c r="C38" s="6" t="s">
        <v>32</v>
      </c>
      <c r="D38" s="265"/>
      <c r="E38" s="103"/>
      <c r="F38" s="78"/>
      <c r="G38" s="78"/>
      <c r="H38" s="78"/>
      <c r="I38" s="78"/>
      <c r="J38" s="83"/>
    </row>
    <row r="39" spans="2:10">
      <c r="B39" s="128" t="s">
        <v>33</v>
      </c>
      <c r="C39" s="13" t="s">
        <v>34</v>
      </c>
      <c r="D39" s="266"/>
      <c r="E39" s="174"/>
      <c r="F39" s="78"/>
      <c r="G39" s="78"/>
      <c r="H39" s="78"/>
      <c r="I39" s="78"/>
      <c r="J39" s="83"/>
    </row>
    <row r="40" spans="2:10" ht="13.5" thickBot="1">
      <c r="B40" s="119" t="s">
        <v>35</v>
      </c>
      <c r="C40" s="120" t="s">
        <v>36</v>
      </c>
      <c r="D40" s="267">
        <v>110.74</v>
      </c>
      <c r="E40" s="121">
        <v>198.54</v>
      </c>
      <c r="G40" s="83"/>
    </row>
    <row r="41" spans="2:10" ht="13.5" thickBot="1">
      <c r="B41" s="122" t="s">
        <v>37</v>
      </c>
      <c r="C41" s="123" t="s">
        <v>38</v>
      </c>
      <c r="D41" s="268">
        <v>12083.73</v>
      </c>
      <c r="E41" s="173">
        <f>E26+E27+E40</f>
        <v>17143.36</v>
      </c>
      <c r="F41" s="88"/>
      <c r="G41" s="83"/>
    </row>
    <row r="42" spans="2:10">
      <c r="B42" s="114"/>
      <c r="C42" s="114"/>
      <c r="D42" s="115"/>
      <c r="E42" s="115"/>
      <c r="F42" s="88"/>
      <c r="G42" s="71"/>
    </row>
    <row r="43" spans="2:10" ht="13.5">
      <c r="B43" s="338" t="s">
        <v>60</v>
      </c>
      <c r="C43" s="339"/>
      <c r="D43" s="339"/>
      <c r="E43" s="339"/>
      <c r="G43" s="78"/>
    </row>
    <row r="44" spans="2:10" ht="18" customHeight="1" thickBot="1">
      <c r="B44" s="336" t="s">
        <v>244</v>
      </c>
      <c r="C44" s="340"/>
      <c r="D44" s="340"/>
      <c r="E44" s="340"/>
      <c r="G44" s="78"/>
    </row>
    <row r="45" spans="2:10" ht="13.5" thickBot="1">
      <c r="B45" s="170"/>
      <c r="C45" s="31" t="s">
        <v>39</v>
      </c>
      <c r="D45" s="75" t="s">
        <v>264</v>
      </c>
      <c r="E45" s="30" t="s">
        <v>262</v>
      </c>
      <c r="G45" s="78"/>
    </row>
    <row r="46" spans="2:10">
      <c r="B46" s="14" t="s">
        <v>18</v>
      </c>
      <c r="C46" s="32" t="s">
        <v>218</v>
      </c>
      <c r="D46" s="124"/>
      <c r="E46" s="29"/>
      <c r="G46" s="78"/>
    </row>
    <row r="47" spans="2:10">
      <c r="B47" s="125" t="s">
        <v>4</v>
      </c>
      <c r="C47" s="16" t="s">
        <v>40</v>
      </c>
      <c r="D47" s="269">
        <v>104.84480000000001</v>
      </c>
      <c r="E47" s="82">
        <v>145.47139999999999</v>
      </c>
      <c r="G47" s="78"/>
    </row>
    <row r="48" spans="2:10">
      <c r="B48" s="146" t="s">
        <v>6</v>
      </c>
      <c r="C48" s="23" t="s">
        <v>41</v>
      </c>
      <c r="D48" s="270">
        <v>103.8032</v>
      </c>
      <c r="E48" s="175">
        <v>144.31649999999999</v>
      </c>
      <c r="G48" s="78"/>
    </row>
    <row r="49" spans="2:7">
      <c r="B49" s="143" t="s">
        <v>23</v>
      </c>
      <c r="C49" s="147" t="s">
        <v>219</v>
      </c>
      <c r="D49" s="271"/>
      <c r="E49" s="148"/>
    </row>
    <row r="50" spans="2:7">
      <c r="B50" s="125" t="s">
        <v>4</v>
      </c>
      <c r="C50" s="16" t="s">
        <v>40</v>
      </c>
      <c r="D50" s="269">
        <v>115.35</v>
      </c>
      <c r="E50" s="84">
        <v>117.42</v>
      </c>
      <c r="G50" s="226"/>
    </row>
    <row r="51" spans="2:7">
      <c r="B51" s="125" t="s">
        <v>6</v>
      </c>
      <c r="C51" s="16" t="s">
        <v>220</v>
      </c>
      <c r="D51" s="272">
        <v>115.35000000000001</v>
      </c>
      <c r="E51" s="84">
        <v>117.42</v>
      </c>
      <c r="G51" s="226"/>
    </row>
    <row r="52" spans="2:7">
      <c r="B52" s="125" t="s">
        <v>8</v>
      </c>
      <c r="C52" s="16" t="s">
        <v>221</v>
      </c>
      <c r="D52" s="272">
        <v>116.42</v>
      </c>
      <c r="E52" s="84">
        <v>118.79</v>
      </c>
    </row>
    <row r="53" spans="2:7" ht="13.5" customHeight="1" thickBot="1">
      <c r="B53" s="126" t="s">
        <v>9</v>
      </c>
      <c r="C53" s="18" t="s">
        <v>41</v>
      </c>
      <c r="D53" s="273">
        <v>116.41</v>
      </c>
      <c r="E53" s="176">
        <v>118.79</v>
      </c>
    </row>
    <row r="54" spans="2:7">
      <c r="B54" s="132"/>
      <c r="C54" s="133"/>
      <c r="D54" s="134"/>
      <c r="E54" s="134"/>
    </row>
    <row r="55" spans="2:7" ht="13.5">
      <c r="B55" s="338" t="s">
        <v>62</v>
      </c>
      <c r="C55" s="339"/>
      <c r="D55" s="339"/>
      <c r="E55" s="339"/>
    </row>
    <row r="56" spans="2:7" ht="15.75" customHeight="1" thickBot="1">
      <c r="B56" s="336" t="s">
        <v>222</v>
      </c>
      <c r="C56" s="340"/>
      <c r="D56" s="340"/>
      <c r="E56" s="340"/>
    </row>
    <row r="57" spans="2:7" ht="23.25" thickBot="1">
      <c r="B57" s="331" t="s">
        <v>42</v>
      </c>
      <c r="C57" s="332"/>
      <c r="D57" s="19" t="s">
        <v>245</v>
      </c>
      <c r="E57" s="20" t="s">
        <v>223</v>
      </c>
    </row>
    <row r="58" spans="2:7">
      <c r="B58" s="21" t="s">
        <v>18</v>
      </c>
      <c r="C58" s="149" t="s">
        <v>43</v>
      </c>
      <c r="D58" s="150">
        <f>D64</f>
        <v>17143.36</v>
      </c>
      <c r="E58" s="33">
        <f>D58/E21</f>
        <v>1</v>
      </c>
    </row>
    <row r="59" spans="2:7" ht="25.5">
      <c r="B59" s="146" t="s">
        <v>4</v>
      </c>
      <c r="C59" s="23" t="s">
        <v>44</v>
      </c>
      <c r="D59" s="95">
        <v>0</v>
      </c>
      <c r="E59" s="96">
        <v>0</v>
      </c>
    </row>
    <row r="60" spans="2:7" ht="25.5">
      <c r="B60" s="125" t="s">
        <v>6</v>
      </c>
      <c r="C60" s="16" t="s">
        <v>45</v>
      </c>
      <c r="D60" s="93">
        <v>0</v>
      </c>
      <c r="E60" s="94">
        <v>0</v>
      </c>
    </row>
    <row r="61" spans="2:7" ht="12.75" customHeight="1">
      <c r="B61" s="125" t="s">
        <v>8</v>
      </c>
      <c r="C61" s="16" t="s">
        <v>46</v>
      </c>
      <c r="D61" s="93">
        <v>0</v>
      </c>
      <c r="E61" s="94">
        <v>0</v>
      </c>
    </row>
    <row r="62" spans="2:7">
      <c r="B62" s="125" t="s">
        <v>9</v>
      </c>
      <c r="C62" s="16" t="s">
        <v>47</v>
      </c>
      <c r="D62" s="93">
        <v>0</v>
      </c>
      <c r="E62" s="94">
        <v>0</v>
      </c>
    </row>
    <row r="63" spans="2:7">
      <c r="B63" s="125" t="s">
        <v>29</v>
      </c>
      <c r="C63" s="16" t="s">
        <v>48</v>
      </c>
      <c r="D63" s="93">
        <v>0</v>
      </c>
      <c r="E63" s="94">
        <v>0</v>
      </c>
    </row>
    <row r="64" spans="2:7">
      <c r="B64" s="146" t="s">
        <v>31</v>
      </c>
      <c r="C64" s="23" t="s">
        <v>49</v>
      </c>
      <c r="D64" s="95">
        <f>E21</f>
        <v>17143.36</v>
      </c>
      <c r="E64" s="96">
        <f>E58</f>
        <v>1</v>
      </c>
    </row>
    <row r="65" spans="2:5">
      <c r="B65" s="146" t="s">
        <v>33</v>
      </c>
      <c r="C65" s="23" t="s">
        <v>224</v>
      </c>
      <c r="D65" s="95">
        <v>0</v>
      </c>
      <c r="E65" s="96">
        <v>0</v>
      </c>
    </row>
    <row r="66" spans="2:5">
      <c r="B66" s="146" t="s">
        <v>50</v>
      </c>
      <c r="C66" s="23" t="s">
        <v>51</v>
      </c>
      <c r="D66" s="95">
        <v>0</v>
      </c>
      <c r="E66" s="96">
        <v>0</v>
      </c>
    </row>
    <row r="67" spans="2:5">
      <c r="B67" s="125" t="s">
        <v>52</v>
      </c>
      <c r="C67" s="16" t="s">
        <v>53</v>
      </c>
      <c r="D67" s="93">
        <v>0</v>
      </c>
      <c r="E67" s="94">
        <v>0</v>
      </c>
    </row>
    <row r="68" spans="2:5">
      <c r="B68" s="125" t="s">
        <v>54</v>
      </c>
      <c r="C68" s="16" t="s">
        <v>55</v>
      </c>
      <c r="D68" s="93">
        <v>0</v>
      </c>
      <c r="E68" s="94">
        <v>0</v>
      </c>
    </row>
    <row r="69" spans="2:5">
      <c r="B69" s="125" t="s">
        <v>56</v>
      </c>
      <c r="C69" s="16" t="s">
        <v>57</v>
      </c>
      <c r="D69" s="93">
        <v>0</v>
      </c>
      <c r="E69" s="94">
        <v>0</v>
      </c>
    </row>
    <row r="70" spans="2:5">
      <c r="B70" s="153" t="s">
        <v>58</v>
      </c>
      <c r="C70" s="136" t="s">
        <v>59</v>
      </c>
      <c r="D70" s="137">
        <v>0</v>
      </c>
      <c r="E70" s="138">
        <v>0</v>
      </c>
    </row>
    <row r="71" spans="2:5">
      <c r="B71" s="154" t="s">
        <v>23</v>
      </c>
      <c r="C71" s="144" t="s">
        <v>61</v>
      </c>
      <c r="D71" s="145">
        <v>0</v>
      </c>
      <c r="E71" s="70">
        <v>0</v>
      </c>
    </row>
    <row r="72" spans="2:5">
      <c r="B72" s="155" t="s">
        <v>60</v>
      </c>
      <c r="C72" s="140" t="s">
        <v>63</v>
      </c>
      <c r="D72" s="141">
        <f>E14</f>
        <v>0</v>
      </c>
      <c r="E72" s="142">
        <v>0</v>
      </c>
    </row>
    <row r="73" spans="2:5">
      <c r="B73" s="156" t="s">
        <v>62</v>
      </c>
      <c r="C73" s="25" t="s">
        <v>65</v>
      </c>
      <c r="D73" s="26">
        <v>0</v>
      </c>
      <c r="E73" s="27">
        <v>0</v>
      </c>
    </row>
    <row r="74" spans="2:5">
      <c r="B74" s="154" t="s">
        <v>64</v>
      </c>
      <c r="C74" s="144" t="s">
        <v>66</v>
      </c>
      <c r="D74" s="145">
        <f>D58</f>
        <v>17143.36</v>
      </c>
      <c r="E74" s="70">
        <f>E58+E72-E73</f>
        <v>1</v>
      </c>
    </row>
    <row r="75" spans="2:5">
      <c r="B75" s="125" t="s">
        <v>4</v>
      </c>
      <c r="C75" s="16" t="s">
        <v>67</v>
      </c>
      <c r="D75" s="93">
        <f>D74</f>
        <v>17143.36</v>
      </c>
      <c r="E75" s="94">
        <f>E74</f>
        <v>1</v>
      </c>
    </row>
    <row r="76" spans="2:5">
      <c r="B76" s="125" t="s">
        <v>6</v>
      </c>
      <c r="C76" s="16" t="s">
        <v>225</v>
      </c>
      <c r="D76" s="93">
        <v>0</v>
      </c>
      <c r="E76" s="94">
        <v>0</v>
      </c>
    </row>
    <row r="77" spans="2:5" ht="13.5" thickBot="1">
      <c r="B77" s="126" t="s">
        <v>8</v>
      </c>
      <c r="C77" s="18" t="s">
        <v>226</v>
      </c>
      <c r="D77" s="97">
        <v>0</v>
      </c>
      <c r="E77" s="98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honeticPr fontId="7" type="noConversion"/>
  <pageMargins left="0.54" right="0.75" top="0.55000000000000004" bottom="0.59" header="0.5" footer="0.5"/>
  <pageSetup paperSize="9" scale="70" orientation="portrait" r:id="rId1"/>
  <headerFooter alignWithMargins="0"/>
</worksheet>
</file>

<file path=xl/worksheets/sheet169.xml><?xml version="1.0" encoding="utf-8"?>
<worksheet xmlns="http://schemas.openxmlformats.org/spreadsheetml/2006/main" xmlns:r="http://schemas.openxmlformats.org/officeDocument/2006/relationships">
  <sheetPr codeName="Arkusz169"/>
  <dimension ref="A1:L81"/>
  <sheetViews>
    <sheetView zoomScale="80" zoomScaleNormal="80" workbookViewId="0">
      <selection activeCell="K2" sqref="K2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99" customWidth="1"/>
    <col min="6" max="6" width="7.42578125" customWidth="1"/>
    <col min="7" max="7" width="17.28515625" customWidth="1"/>
    <col min="8" max="8" width="19" customWidth="1"/>
    <col min="9" max="9" width="13.28515625" customWidth="1"/>
    <col min="10" max="10" width="13.5703125" customWidth="1"/>
  </cols>
  <sheetData>
    <row r="1" spans="2:12">
      <c r="B1" s="1"/>
      <c r="C1" s="1"/>
      <c r="D1" s="2"/>
      <c r="E1" s="2"/>
    </row>
    <row r="2" spans="2:12" ht="15.75">
      <c r="B2" s="333" t="s">
        <v>0</v>
      </c>
      <c r="C2" s="333"/>
      <c r="D2" s="333"/>
      <c r="E2" s="333"/>
      <c r="H2" s="188"/>
      <c r="I2" s="188"/>
      <c r="J2" s="190"/>
      <c r="L2" s="78"/>
    </row>
    <row r="3" spans="2:12" ht="15.75">
      <c r="B3" s="333" t="s">
        <v>263</v>
      </c>
      <c r="C3" s="333"/>
      <c r="D3" s="333"/>
      <c r="E3" s="333"/>
      <c r="H3" s="188"/>
      <c r="I3" s="188"/>
      <c r="J3" s="190"/>
    </row>
    <row r="4" spans="2:12" ht="15">
      <c r="B4" s="171"/>
      <c r="C4" s="171"/>
      <c r="D4" s="171"/>
      <c r="E4" s="171"/>
      <c r="H4" s="187"/>
      <c r="I4" s="187"/>
      <c r="J4" s="190"/>
    </row>
    <row r="5" spans="2:12" ht="21" customHeight="1">
      <c r="B5" s="334" t="s">
        <v>1</v>
      </c>
      <c r="C5" s="334"/>
      <c r="D5" s="334"/>
      <c r="E5" s="334"/>
    </row>
    <row r="6" spans="2:12" ht="14.25">
      <c r="B6" s="335" t="s">
        <v>190</v>
      </c>
      <c r="C6" s="335"/>
      <c r="D6" s="335"/>
      <c r="E6" s="335"/>
    </row>
    <row r="7" spans="2:12" ht="14.25">
      <c r="B7" s="169"/>
      <c r="C7" s="169"/>
      <c r="D7" s="169"/>
      <c r="E7" s="169"/>
    </row>
    <row r="8" spans="2:12" ht="13.5">
      <c r="B8" s="337" t="s">
        <v>18</v>
      </c>
      <c r="C8" s="339"/>
      <c r="D8" s="339"/>
      <c r="E8" s="339"/>
    </row>
    <row r="9" spans="2:12" ht="16.5" thickBot="1">
      <c r="B9" s="336" t="s">
        <v>209</v>
      </c>
      <c r="C9" s="336"/>
      <c r="D9" s="336"/>
      <c r="E9" s="336"/>
    </row>
    <row r="10" spans="2:12" ht="13.5" thickBot="1">
      <c r="B10" s="170"/>
      <c r="C10" s="87" t="s">
        <v>2</v>
      </c>
      <c r="D10" s="75" t="s">
        <v>246</v>
      </c>
      <c r="E10" s="30" t="s">
        <v>262</v>
      </c>
    </row>
    <row r="11" spans="2:12">
      <c r="B11" s="110" t="s">
        <v>3</v>
      </c>
      <c r="C11" s="151" t="s">
        <v>215</v>
      </c>
      <c r="D11" s="74">
        <v>932848.72</v>
      </c>
      <c r="E11" s="9">
        <f>E12</f>
        <v>616483.36</v>
      </c>
    </row>
    <row r="12" spans="2:12">
      <c r="B12" s="129" t="s">
        <v>4</v>
      </c>
      <c r="C12" s="6" t="s">
        <v>5</v>
      </c>
      <c r="D12" s="89">
        <v>932848.72</v>
      </c>
      <c r="E12" s="100">
        <v>616483.36</v>
      </c>
    </row>
    <row r="13" spans="2:12">
      <c r="B13" s="129" t="s">
        <v>6</v>
      </c>
      <c r="C13" s="72" t="s">
        <v>7</v>
      </c>
      <c r="D13" s="89"/>
      <c r="E13" s="100"/>
    </row>
    <row r="14" spans="2:12">
      <c r="B14" s="129" t="s">
        <v>8</v>
      </c>
      <c r="C14" s="72" t="s">
        <v>10</v>
      </c>
      <c r="D14" s="89"/>
      <c r="E14" s="100"/>
      <c r="G14" s="71"/>
    </row>
    <row r="15" spans="2:12">
      <c r="B15" s="129" t="s">
        <v>212</v>
      </c>
      <c r="C15" s="72" t="s">
        <v>11</v>
      </c>
      <c r="D15" s="89"/>
      <c r="E15" s="100"/>
    </row>
    <row r="16" spans="2:12">
      <c r="B16" s="130" t="s">
        <v>213</v>
      </c>
      <c r="C16" s="111" t="s">
        <v>12</v>
      </c>
      <c r="D16" s="90"/>
      <c r="E16" s="101"/>
    </row>
    <row r="17" spans="2:10">
      <c r="B17" s="10" t="s">
        <v>13</v>
      </c>
      <c r="C17" s="12" t="s">
        <v>65</v>
      </c>
      <c r="D17" s="152"/>
      <c r="E17" s="113"/>
    </row>
    <row r="18" spans="2:10">
      <c r="B18" s="129" t="s">
        <v>4</v>
      </c>
      <c r="C18" s="6" t="s">
        <v>11</v>
      </c>
      <c r="D18" s="89"/>
      <c r="E18" s="101"/>
    </row>
    <row r="19" spans="2:10" ht="13.5" customHeight="1">
      <c r="B19" s="129" t="s">
        <v>6</v>
      </c>
      <c r="C19" s="72" t="s">
        <v>214</v>
      </c>
      <c r="D19" s="89"/>
      <c r="E19" s="100"/>
    </row>
    <row r="20" spans="2:10" ht="13.5" thickBot="1">
      <c r="B20" s="131" t="s">
        <v>8</v>
      </c>
      <c r="C20" s="73" t="s">
        <v>14</v>
      </c>
      <c r="D20" s="91"/>
      <c r="E20" s="102"/>
    </row>
    <row r="21" spans="2:10" ht="13.5" thickBot="1">
      <c r="B21" s="343" t="s">
        <v>216</v>
      </c>
      <c r="C21" s="344"/>
      <c r="D21" s="92">
        <f>D11</f>
        <v>932848.72</v>
      </c>
      <c r="E21" s="173">
        <f>E11</f>
        <v>616483.36</v>
      </c>
      <c r="F21" s="88"/>
      <c r="G21" s="88"/>
      <c r="H21" s="197"/>
      <c r="J21" s="71"/>
    </row>
    <row r="22" spans="2:10">
      <c r="B22" s="3"/>
      <c r="C22" s="7"/>
      <c r="D22" s="8"/>
      <c r="E22" s="8"/>
      <c r="G22" s="78"/>
    </row>
    <row r="23" spans="2:10" ht="13.5">
      <c r="B23" s="337" t="s">
        <v>210</v>
      </c>
      <c r="C23" s="345"/>
      <c r="D23" s="345"/>
      <c r="E23" s="345"/>
      <c r="G23" s="78"/>
    </row>
    <row r="24" spans="2:10" ht="15.75" customHeight="1" thickBot="1">
      <c r="B24" s="336" t="s">
        <v>211</v>
      </c>
      <c r="C24" s="346"/>
      <c r="D24" s="346"/>
      <c r="E24" s="346"/>
    </row>
    <row r="25" spans="2:10" ht="13.5" thickBot="1">
      <c r="B25" s="170"/>
      <c r="C25" s="5" t="s">
        <v>2</v>
      </c>
      <c r="D25" s="75" t="s">
        <v>264</v>
      </c>
      <c r="E25" s="30" t="s">
        <v>262</v>
      </c>
    </row>
    <row r="26" spans="2:10">
      <c r="B26" s="116" t="s">
        <v>15</v>
      </c>
      <c r="C26" s="117" t="s">
        <v>16</v>
      </c>
      <c r="D26" s="263">
        <v>6687.24</v>
      </c>
      <c r="E26" s="118">
        <f>D21</f>
        <v>932848.72</v>
      </c>
      <c r="G26" s="83"/>
    </row>
    <row r="27" spans="2:10">
      <c r="B27" s="10" t="s">
        <v>17</v>
      </c>
      <c r="C27" s="11" t="s">
        <v>217</v>
      </c>
      <c r="D27" s="264">
        <v>265961.29999999993</v>
      </c>
      <c r="E27" s="172">
        <f>E28-E32</f>
        <v>-305457.95999999996</v>
      </c>
      <c r="F27" s="78"/>
      <c r="G27" s="83"/>
      <c r="H27" s="78"/>
      <c r="I27" s="78"/>
      <c r="J27" s="83"/>
    </row>
    <row r="28" spans="2:10">
      <c r="B28" s="10" t="s">
        <v>18</v>
      </c>
      <c r="C28" s="11" t="s">
        <v>19</v>
      </c>
      <c r="D28" s="264">
        <v>1285558.92</v>
      </c>
      <c r="E28" s="80">
        <f>SUM(E29:E31)</f>
        <v>726.82</v>
      </c>
      <c r="F28" s="78"/>
      <c r="G28" s="78"/>
      <c r="H28" s="78"/>
      <c r="I28" s="78"/>
      <c r="J28" s="83"/>
    </row>
    <row r="29" spans="2:10">
      <c r="B29" s="127" t="s">
        <v>4</v>
      </c>
      <c r="C29" s="6" t="s">
        <v>20</v>
      </c>
      <c r="D29" s="265">
        <v>705.7</v>
      </c>
      <c r="E29" s="103">
        <v>726.82</v>
      </c>
      <c r="F29" s="78"/>
      <c r="G29" s="78"/>
      <c r="H29" s="78"/>
      <c r="I29" s="78"/>
      <c r="J29" s="83"/>
    </row>
    <row r="30" spans="2:10">
      <c r="B30" s="127" t="s">
        <v>6</v>
      </c>
      <c r="C30" s="6" t="s">
        <v>21</v>
      </c>
      <c r="D30" s="265"/>
      <c r="E30" s="103"/>
      <c r="F30" s="78"/>
      <c r="G30" s="78"/>
      <c r="H30" s="78"/>
      <c r="I30" s="78"/>
      <c r="J30" s="83"/>
    </row>
    <row r="31" spans="2:10">
      <c r="B31" s="127" t="s">
        <v>8</v>
      </c>
      <c r="C31" s="6" t="s">
        <v>22</v>
      </c>
      <c r="D31" s="265">
        <v>1284853.22</v>
      </c>
      <c r="E31" s="103"/>
      <c r="F31" s="78"/>
      <c r="G31" s="78"/>
      <c r="H31" s="78"/>
      <c r="I31" s="78"/>
      <c r="J31" s="83"/>
    </row>
    <row r="32" spans="2:10">
      <c r="B32" s="112" t="s">
        <v>23</v>
      </c>
      <c r="C32" s="12" t="s">
        <v>24</v>
      </c>
      <c r="D32" s="264">
        <v>1019597.62</v>
      </c>
      <c r="E32" s="80">
        <f>SUM(E33:E39)</f>
        <v>306184.77999999997</v>
      </c>
      <c r="F32" s="78"/>
      <c r="G32" s="83"/>
      <c r="H32" s="78"/>
      <c r="I32" s="78"/>
      <c r="J32" s="83"/>
    </row>
    <row r="33" spans="2:10">
      <c r="B33" s="127" t="s">
        <v>4</v>
      </c>
      <c r="C33" s="6" t="s">
        <v>25</v>
      </c>
      <c r="D33" s="265">
        <v>82900.570000000007</v>
      </c>
      <c r="E33" s="103">
        <v>272294.86</v>
      </c>
      <c r="F33" s="78"/>
      <c r="G33" s="78"/>
      <c r="H33" s="78"/>
      <c r="I33" s="78"/>
      <c r="J33" s="83"/>
    </row>
    <row r="34" spans="2:10">
      <c r="B34" s="127" t="s">
        <v>6</v>
      </c>
      <c r="C34" s="6" t="s">
        <v>26</v>
      </c>
      <c r="D34" s="265"/>
      <c r="E34" s="103"/>
      <c r="F34" s="78"/>
      <c r="G34" s="78"/>
      <c r="H34" s="78"/>
      <c r="I34" s="78"/>
      <c r="J34" s="83"/>
    </row>
    <row r="35" spans="2:10">
      <c r="B35" s="127" t="s">
        <v>8</v>
      </c>
      <c r="C35" s="6" t="s">
        <v>27</v>
      </c>
      <c r="D35" s="265">
        <v>40.04</v>
      </c>
      <c r="E35" s="103">
        <v>14.7</v>
      </c>
      <c r="F35" s="78"/>
      <c r="G35" s="78"/>
      <c r="H35" s="78"/>
      <c r="I35" s="78"/>
      <c r="J35" s="83"/>
    </row>
    <row r="36" spans="2:10">
      <c r="B36" s="127" t="s">
        <v>9</v>
      </c>
      <c r="C36" s="6" t="s">
        <v>28</v>
      </c>
      <c r="D36" s="265"/>
      <c r="E36" s="103"/>
      <c r="F36" s="78"/>
      <c r="G36" s="78"/>
      <c r="H36" s="78"/>
      <c r="I36" s="78"/>
      <c r="J36" s="83"/>
    </row>
    <row r="37" spans="2:10" ht="25.5">
      <c r="B37" s="127" t="s">
        <v>29</v>
      </c>
      <c r="C37" s="6" t="s">
        <v>30</v>
      </c>
      <c r="D37" s="265">
        <v>5147.76</v>
      </c>
      <c r="E37" s="103">
        <v>6753.55</v>
      </c>
      <c r="F37" s="78"/>
      <c r="G37" s="78"/>
      <c r="H37" s="78"/>
      <c r="I37" s="78"/>
      <c r="J37" s="83"/>
    </row>
    <row r="38" spans="2:10">
      <c r="B38" s="127" t="s">
        <v>31</v>
      </c>
      <c r="C38" s="6" t="s">
        <v>32</v>
      </c>
      <c r="D38" s="265"/>
      <c r="E38" s="103"/>
      <c r="F38" s="78"/>
      <c r="G38" s="78"/>
      <c r="H38" s="78"/>
      <c r="I38" s="78"/>
      <c r="J38" s="83"/>
    </row>
    <row r="39" spans="2:10">
      <c r="B39" s="128" t="s">
        <v>33</v>
      </c>
      <c r="C39" s="13" t="s">
        <v>34</v>
      </c>
      <c r="D39" s="266">
        <v>931509.25</v>
      </c>
      <c r="E39" s="174">
        <v>27121.67</v>
      </c>
      <c r="F39" s="78"/>
      <c r="G39" s="78"/>
      <c r="H39" s="78"/>
      <c r="I39" s="78"/>
      <c r="J39" s="83"/>
    </row>
    <row r="40" spans="2:10" ht="13.5" thickBot="1">
      <c r="B40" s="119" t="s">
        <v>35</v>
      </c>
      <c r="C40" s="120" t="s">
        <v>36</v>
      </c>
      <c r="D40" s="267">
        <v>33335.03</v>
      </c>
      <c r="E40" s="121">
        <v>-10907.4</v>
      </c>
      <c r="G40" s="83"/>
    </row>
    <row r="41" spans="2:10" ht="13.5" thickBot="1">
      <c r="B41" s="122" t="s">
        <v>37</v>
      </c>
      <c r="C41" s="123" t="s">
        <v>38</v>
      </c>
      <c r="D41" s="268">
        <v>305983.56999999995</v>
      </c>
      <c r="E41" s="173">
        <f>E26+E27+E40</f>
        <v>616483.36</v>
      </c>
      <c r="F41" s="88"/>
      <c r="G41" s="83"/>
    </row>
    <row r="42" spans="2:10">
      <c r="B42" s="114"/>
      <c r="C42" s="114"/>
      <c r="D42" s="115"/>
      <c r="E42" s="115"/>
      <c r="F42" s="88"/>
      <c r="G42" s="71"/>
    </row>
    <row r="43" spans="2:10" ht="13.5">
      <c r="B43" s="338" t="s">
        <v>60</v>
      </c>
      <c r="C43" s="339"/>
      <c r="D43" s="339"/>
      <c r="E43" s="339"/>
      <c r="G43" s="78"/>
    </row>
    <row r="44" spans="2:10" ht="18" customHeight="1" thickBot="1">
      <c r="B44" s="336" t="s">
        <v>244</v>
      </c>
      <c r="C44" s="340"/>
      <c r="D44" s="340"/>
      <c r="E44" s="340"/>
      <c r="G44" s="78"/>
    </row>
    <row r="45" spans="2:10" ht="13.5" thickBot="1">
      <c r="B45" s="170"/>
      <c r="C45" s="31" t="s">
        <v>39</v>
      </c>
      <c r="D45" s="75" t="s">
        <v>264</v>
      </c>
      <c r="E45" s="30" t="s">
        <v>262</v>
      </c>
      <c r="G45" s="78"/>
    </row>
    <row r="46" spans="2:10">
      <c r="B46" s="14" t="s">
        <v>18</v>
      </c>
      <c r="C46" s="32" t="s">
        <v>218</v>
      </c>
      <c r="D46" s="124"/>
      <c r="E46" s="29"/>
      <c r="G46" s="78"/>
    </row>
    <row r="47" spans="2:10">
      <c r="B47" s="125" t="s">
        <v>4</v>
      </c>
      <c r="C47" s="16" t="s">
        <v>40</v>
      </c>
      <c r="D47" s="269">
        <v>33.998899999999999</v>
      </c>
      <c r="E47" s="82">
        <v>4616.6917000000003</v>
      </c>
      <c r="G47" s="78"/>
    </row>
    <row r="48" spans="2:10">
      <c r="B48" s="146" t="s">
        <v>6</v>
      </c>
      <c r="C48" s="23" t="s">
        <v>41</v>
      </c>
      <c r="D48" s="270">
        <v>1433.1783</v>
      </c>
      <c r="E48" s="175">
        <v>3072.2782999999999</v>
      </c>
      <c r="G48" s="78"/>
    </row>
    <row r="49" spans="2:7">
      <c r="B49" s="143" t="s">
        <v>23</v>
      </c>
      <c r="C49" s="147" t="s">
        <v>219</v>
      </c>
      <c r="D49" s="271"/>
      <c r="E49" s="148"/>
    </row>
    <row r="50" spans="2:7">
      <c r="B50" s="125" t="s">
        <v>4</v>
      </c>
      <c r="C50" s="16" t="s">
        <v>40</v>
      </c>
      <c r="D50" s="269">
        <v>196.69</v>
      </c>
      <c r="E50" s="84">
        <v>202.06</v>
      </c>
      <c r="G50" s="226"/>
    </row>
    <row r="51" spans="2:7">
      <c r="B51" s="125" t="s">
        <v>6</v>
      </c>
      <c r="C51" s="16" t="s">
        <v>220</v>
      </c>
      <c r="D51" s="272">
        <v>196.69</v>
      </c>
      <c r="E51" s="84">
        <v>194.19</v>
      </c>
      <c r="G51" s="226"/>
    </row>
    <row r="52" spans="2:7">
      <c r="B52" s="125" t="s">
        <v>8</v>
      </c>
      <c r="C52" s="16" t="s">
        <v>221</v>
      </c>
      <c r="D52" s="272">
        <v>213.5</v>
      </c>
      <c r="E52" s="84">
        <v>203.18</v>
      </c>
    </row>
    <row r="53" spans="2:7" ht="13.5" customHeight="1" thickBot="1">
      <c r="B53" s="126" t="s">
        <v>9</v>
      </c>
      <c r="C53" s="18" t="s">
        <v>41</v>
      </c>
      <c r="D53" s="273">
        <v>213.5</v>
      </c>
      <c r="E53" s="176">
        <v>200.66</v>
      </c>
    </row>
    <row r="54" spans="2:7">
      <c r="B54" s="132"/>
      <c r="C54" s="133"/>
      <c r="D54" s="134"/>
      <c r="E54" s="134"/>
    </row>
    <row r="55" spans="2:7" ht="13.5">
      <c r="B55" s="338" t="s">
        <v>62</v>
      </c>
      <c r="C55" s="339"/>
      <c r="D55" s="339"/>
      <c r="E55" s="339"/>
    </row>
    <row r="56" spans="2:7" ht="16.5" customHeight="1" thickBot="1">
      <c r="B56" s="336" t="s">
        <v>222</v>
      </c>
      <c r="C56" s="340"/>
      <c r="D56" s="340"/>
      <c r="E56" s="340"/>
    </row>
    <row r="57" spans="2:7" ht="23.25" thickBot="1">
      <c r="B57" s="331" t="s">
        <v>42</v>
      </c>
      <c r="C57" s="332"/>
      <c r="D57" s="19" t="s">
        <v>245</v>
      </c>
      <c r="E57" s="20" t="s">
        <v>223</v>
      </c>
    </row>
    <row r="58" spans="2:7">
      <c r="B58" s="21" t="s">
        <v>18</v>
      </c>
      <c r="C58" s="149" t="s">
        <v>43</v>
      </c>
      <c r="D58" s="150">
        <f>D64</f>
        <v>616483.36</v>
      </c>
      <c r="E58" s="33">
        <f>D58/E21</f>
        <v>1</v>
      </c>
    </row>
    <row r="59" spans="2:7" ht="25.5">
      <c r="B59" s="146" t="s">
        <v>4</v>
      </c>
      <c r="C59" s="23" t="s">
        <v>44</v>
      </c>
      <c r="D59" s="95">
        <v>0</v>
      </c>
      <c r="E59" s="96">
        <v>0</v>
      </c>
    </row>
    <row r="60" spans="2:7" ht="25.5">
      <c r="B60" s="125" t="s">
        <v>6</v>
      </c>
      <c r="C60" s="16" t="s">
        <v>45</v>
      </c>
      <c r="D60" s="93">
        <v>0</v>
      </c>
      <c r="E60" s="94">
        <v>0</v>
      </c>
    </row>
    <row r="61" spans="2:7" ht="13.5" customHeight="1">
      <c r="B61" s="125" t="s">
        <v>8</v>
      </c>
      <c r="C61" s="16" t="s">
        <v>46</v>
      </c>
      <c r="D61" s="93">
        <v>0</v>
      </c>
      <c r="E61" s="94">
        <v>0</v>
      </c>
    </row>
    <row r="62" spans="2:7">
      <c r="B62" s="125" t="s">
        <v>9</v>
      </c>
      <c r="C62" s="16" t="s">
        <v>47</v>
      </c>
      <c r="D62" s="93">
        <v>0</v>
      </c>
      <c r="E62" s="94">
        <v>0</v>
      </c>
    </row>
    <row r="63" spans="2:7">
      <c r="B63" s="125" t="s">
        <v>29</v>
      </c>
      <c r="C63" s="16" t="s">
        <v>48</v>
      </c>
      <c r="D63" s="93">
        <v>0</v>
      </c>
      <c r="E63" s="94">
        <v>0</v>
      </c>
    </row>
    <row r="64" spans="2:7">
      <c r="B64" s="146" t="s">
        <v>31</v>
      </c>
      <c r="C64" s="23" t="s">
        <v>49</v>
      </c>
      <c r="D64" s="95">
        <f>E21</f>
        <v>616483.36</v>
      </c>
      <c r="E64" s="96">
        <f>E58</f>
        <v>1</v>
      </c>
    </row>
    <row r="65" spans="2:5">
      <c r="B65" s="146" t="s">
        <v>33</v>
      </c>
      <c r="C65" s="23" t="s">
        <v>224</v>
      </c>
      <c r="D65" s="95">
        <v>0</v>
      </c>
      <c r="E65" s="96">
        <v>0</v>
      </c>
    </row>
    <row r="66" spans="2:5">
      <c r="B66" s="146" t="s">
        <v>50</v>
      </c>
      <c r="C66" s="23" t="s">
        <v>51</v>
      </c>
      <c r="D66" s="95">
        <v>0</v>
      </c>
      <c r="E66" s="96">
        <v>0</v>
      </c>
    </row>
    <row r="67" spans="2:5">
      <c r="B67" s="125" t="s">
        <v>52</v>
      </c>
      <c r="C67" s="16" t="s">
        <v>53</v>
      </c>
      <c r="D67" s="93">
        <v>0</v>
      </c>
      <c r="E67" s="94">
        <v>0</v>
      </c>
    </row>
    <row r="68" spans="2:5">
      <c r="B68" s="125" t="s">
        <v>54</v>
      </c>
      <c r="C68" s="16" t="s">
        <v>55</v>
      </c>
      <c r="D68" s="93">
        <v>0</v>
      </c>
      <c r="E68" s="94">
        <v>0</v>
      </c>
    </row>
    <row r="69" spans="2:5">
      <c r="B69" s="125" t="s">
        <v>56</v>
      </c>
      <c r="C69" s="16" t="s">
        <v>57</v>
      </c>
      <c r="D69" s="93">
        <v>0</v>
      </c>
      <c r="E69" s="94">
        <v>0</v>
      </c>
    </row>
    <row r="70" spans="2:5">
      <c r="B70" s="153" t="s">
        <v>58</v>
      </c>
      <c r="C70" s="136" t="s">
        <v>59</v>
      </c>
      <c r="D70" s="137">
        <v>0</v>
      </c>
      <c r="E70" s="138">
        <v>0</v>
      </c>
    </row>
    <row r="71" spans="2:5">
      <c r="B71" s="154" t="s">
        <v>23</v>
      </c>
      <c r="C71" s="144" t="s">
        <v>61</v>
      </c>
      <c r="D71" s="145">
        <v>0</v>
      </c>
      <c r="E71" s="70">
        <v>0</v>
      </c>
    </row>
    <row r="72" spans="2:5">
      <c r="B72" s="155" t="s">
        <v>60</v>
      </c>
      <c r="C72" s="140" t="s">
        <v>63</v>
      </c>
      <c r="D72" s="141">
        <f>E14</f>
        <v>0</v>
      </c>
      <c r="E72" s="142">
        <v>0</v>
      </c>
    </row>
    <row r="73" spans="2:5">
      <c r="B73" s="156" t="s">
        <v>62</v>
      </c>
      <c r="C73" s="25" t="s">
        <v>65</v>
      </c>
      <c r="D73" s="26">
        <v>0</v>
      </c>
      <c r="E73" s="27">
        <v>0</v>
      </c>
    </row>
    <row r="74" spans="2:5">
      <c r="B74" s="154" t="s">
        <v>64</v>
      </c>
      <c r="C74" s="144" t="s">
        <v>66</v>
      </c>
      <c r="D74" s="145">
        <f>D58</f>
        <v>616483.36</v>
      </c>
      <c r="E74" s="70">
        <f>E58+E72-E73</f>
        <v>1</v>
      </c>
    </row>
    <row r="75" spans="2:5">
      <c r="B75" s="125" t="s">
        <v>4</v>
      </c>
      <c r="C75" s="16" t="s">
        <v>67</v>
      </c>
      <c r="D75" s="93">
        <f>D74</f>
        <v>616483.36</v>
      </c>
      <c r="E75" s="94">
        <f>E74</f>
        <v>1</v>
      </c>
    </row>
    <row r="76" spans="2:5">
      <c r="B76" s="125" t="s">
        <v>6</v>
      </c>
      <c r="C76" s="16" t="s">
        <v>225</v>
      </c>
      <c r="D76" s="93">
        <v>0</v>
      </c>
      <c r="E76" s="94">
        <v>0</v>
      </c>
    </row>
    <row r="77" spans="2:5" ht="13.5" thickBot="1">
      <c r="B77" s="126" t="s">
        <v>8</v>
      </c>
      <c r="C77" s="18" t="s">
        <v>226</v>
      </c>
      <c r="D77" s="97">
        <v>0</v>
      </c>
      <c r="E77" s="98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>
  <sheetPr codeName="Arkusz17"/>
  <dimension ref="A1:L81"/>
  <sheetViews>
    <sheetView zoomScale="80" zoomScaleNormal="80" workbookViewId="0">
      <selection activeCell="K26" sqref="K26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99" customWidth="1"/>
    <col min="6" max="6" width="7.42578125" customWidth="1"/>
    <col min="7" max="7" width="17.28515625" customWidth="1"/>
    <col min="8" max="8" width="19" customWidth="1"/>
    <col min="9" max="9" width="13.28515625" customWidth="1"/>
    <col min="10" max="10" width="12.5703125" customWidth="1"/>
  </cols>
  <sheetData>
    <row r="1" spans="2:12">
      <c r="B1" s="1"/>
      <c r="C1" s="1"/>
      <c r="D1" s="2"/>
      <c r="E1" s="2"/>
    </row>
    <row r="2" spans="2:12" ht="15.75">
      <c r="B2" s="333" t="s">
        <v>0</v>
      </c>
      <c r="C2" s="333"/>
      <c r="D2" s="333"/>
      <c r="E2" s="333"/>
      <c r="H2" s="188"/>
      <c r="I2" s="188"/>
      <c r="J2" s="190"/>
      <c r="L2" s="78"/>
    </row>
    <row r="3" spans="2:12" ht="15.75">
      <c r="B3" s="333" t="s">
        <v>263</v>
      </c>
      <c r="C3" s="333"/>
      <c r="D3" s="333"/>
      <c r="E3" s="333"/>
      <c r="H3" s="188"/>
      <c r="I3" s="188"/>
      <c r="J3" s="190"/>
    </row>
    <row r="4" spans="2:12" ht="15">
      <c r="B4" s="107"/>
      <c r="C4" s="107"/>
      <c r="D4" s="107"/>
      <c r="E4" s="107"/>
      <c r="H4" s="187"/>
      <c r="I4" s="187"/>
      <c r="J4" s="190"/>
    </row>
    <row r="5" spans="2:12" ht="21" customHeight="1">
      <c r="B5" s="334" t="s">
        <v>1</v>
      </c>
      <c r="C5" s="334"/>
      <c r="D5" s="334"/>
      <c r="E5" s="334"/>
    </row>
    <row r="6" spans="2:12" ht="14.25">
      <c r="B6" s="335" t="s">
        <v>102</v>
      </c>
      <c r="C6" s="335"/>
      <c r="D6" s="335"/>
      <c r="E6" s="335"/>
    </row>
    <row r="7" spans="2:12" ht="14.25">
      <c r="B7" s="109"/>
      <c r="C7" s="109"/>
      <c r="D7" s="109"/>
      <c r="E7" s="109"/>
    </row>
    <row r="8" spans="2:12" ht="13.5">
      <c r="B8" s="337" t="s">
        <v>18</v>
      </c>
      <c r="C8" s="339"/>
      <c r="D8" s="339"/>
      <c r="E8" s="339"/>
    </row>
    <row r="9" spans="2:12" ht="16.5" thickBot="1">
      <c r="B9" s="336" t="s">
        <v>209</v>
      </c>
      <c r="C9" s="336"/>
      <c r="D9" s="336"/>
      <c r="E9" s="336"/>
    </row>
    <row r="10" spans="2:12" ht="13.5" thickBot="1">
      <c r="B10" s="108"/>
      <c r="C10" s="87" t="s">
        <v>2</v>
      </c>
      <c r="D10" s="75" t="s">
        <v>246</v>
      </c>
      <c r="E10" s="30" t="s">
        <v>262</v>
      </c>
      <c r="G10" s="78"/>
    </row>
    <row r="11" spans="2:12">
      <c r="B11" s="110" t="s">
        <v>3</v>
      </c>
      <c r="C11" s="151" t="s">
        <v>215</v>
      </c>
      <c r="D11" s="74">
        <v>45506876.810000002</v>
      </c>
      <c r="E11" s="9">
        <f>E12+E13+E14</f>
        <v>40975596.5</v>
      </c>
    </row>
    <row r="12" spans="2:12">
      <c r="B12" s="129" t="s">
        <v>4</v>
      </c>
      <c r="C12" s="6" t="s">
        <v>5</v>
      </c>
      <c r="D12" s="89">
        <v>45506598.700000003</v>
      </c>
      <c r="E12" s="100">
        <f>39529568.48+1446028.02</f>
        <v>40975596.5</v>
      </c>
    </row>
    <row r="13" spans="2:12">
      <c r="B13" s="129" t="s">
        <v>6</v>
      </c>
      <c r="C13" s="72" t="s">
        <v>7</v>
      </c>
      <c r="D13" s="89">
        <v>278.11</v>
      </c>
      <c r="E13" s="100"/>
    </row>
    <row r="14" spans="2:12">
      <c r="B14" s="129" t="s">
        <v>8</v>
      </c>
      <c r="C14" s="72" t="s">
        <v>10</v>
      </c>
      <c r="D14" s="89"/>
      <c r="E14" s="100"/>
    </row>
    <row r="15" spans="2:12">
      <c r="B15" s="129" t="s">
        <v>212</v>
      </c>
      <c r="C15" s="72" t="s">
        <v>11</v>
      </c>
      <c r="D15" s="89"/>
      <c r="E15" s="100"/>
    </row>
    <row r="16" spans="2:12">
      <c r="B16" s="130" t="s">
        <v>213</v>
      </c>
      <c r="C16" s="111" t="s">
        <v>12</v>
      </c>
      <c r="D16" s="90"/>
      <c r="E16" s="101"/>
    </row>
    <row r="17" spans="2:10">
      <c r="B17" s="10" t="s">
        <v>13</v>
      </c>
      <c r="C17" s="12" t="s">
        <v>65</v>
      </c>
      <c r="D17" s="152">
        <v>126986.82</v>
      </c>
      <c r="E17" s="113">
        <f>SUM(E18:E20)</f>
        <v>4277.38</v>
      </c>
    </row>
    <row r="18" spans="2:10">
      <c r="B18" s="129" t="s">
        <v>4</v>
      </c>
      <c r="C18" s="6" t="s">
        <v>11</v>
      </c>
      <c r="D18" s="89">
        <v>126986.82</v>
      </c>
      <c r="E18" s="101">
        <v>4277.38</v>
      </c>
    </row>
    <row r="19" spans="2:10" ht="13.5" customHeight="1">
      <c r="B19" s="129" t="s">
        <v>6</v>
      </c>
      <c r="C19" s="72" t="s">
        <v>214</v>
      </c>
      <c r="D19" s="89"/>
      <c r="E19" s="100"/>
    </row>
    <row r="20" spans="2:10" ht="13.5" thickBot="1">
      <c r="B20" s="131" t="s">
        <v>8</v>
      </c>
      <c r="C20" s="73" t="s">
        <v>14</v>
      </c>
      <c r="D20" s="91"/>
      <c r="E20" s="102"/>
    </row>
    <row r="21" spans="2:10" ht="13.5" thickBot="1">
      <c r="B21" s="343" t="s">
        <v>216</v>
      </c>
      <c r="C21" s="344"/>
      <c r="D21" s="92">
        <f>D11-D17</f>
        <v>45379889.990000002</v>
      </c>
      <c r="E21" s="173">
        <f>E11-E17</f>
        <v>40971319.119999997</v>
      </c>
      <c r="F21" s="88"/>
      <c r="G21" s="88">
        <f>E48*E53</f>
        <v>40971319.11999999</v>
      </c>
      <c r="H21" s="197">
        <f>G21-E21</f>
        <v>0</v>
      </c>
      <c r="J21" s="71">
        <f>E21-E41</f>
        <v>0</v>
      </c>
    </row>
    <row r="22" spans="2:10">
      <c r="B22" s="3"/>
      <c r="C22" s="7"/>
      <c r="D22" s="8"/>
      <c r="E22" s="8"/>
      <c r="G22" s="78"/>
    </row>
    <row r="23" spans="2:10" ht="13.5">
      <c r="B23" s="337" t="s">
        <v>210</v>
      </c>
      <c r="C23" s="345"/>
      <c r="D23" s="345"/>
      <c r="E23" s="345"/>
      <c r="G23" s="78"/>
    </row>
    <row r="24" spans="2:10" ht="15.75" customHeight="1" thickBot="1">
      <c r="B24" s="336" t="s">
        <v>211</v>
      </c>
      <c r="C24" s="346"/>
      <c r="D24" s="346"/>
      <c r="E24" s="346"/>
    </row>
    <row r="25" spans="2:10" ht="13.5" thickBot="1">
      <c r="B25" s="108"/>
      <c r="C25" s="5" t="s">
        <v>2</v>
      </c>
      <c r="D25" s="75" t="s">
        <v>264</v>
      </c>
      <c r="E25" s="30" t="s">
        <v>262</v>
      </c>
    </row>
    <row r="26" spans="2:10">
      <c r="B26" s="116" t="s">
        <v>15</v>
      </c>
      <c r="C26" s="117" t="s">
        <v>16</v>
      </c>
      <c r="D26" s="263">
        <v>54627047.900000006</v>
      </c>
      <c r="E26" s="118">
        <f>D21</f>
        <v>45379889.990000002</v>
      </c>
      <c r="G26" s="83"/>
    </row>
    <row r="27" spans="2:10">
      <c r="B27" s="10" t="s">
        <v>17</v>
      </c>
      <c r="C27" s="11" t="s">
        <v>217</v>
      </c>
      <c r="D27" s="264">
        <v>-5186648.04</v>
      </c>
      <c r="E27" s="172">
        <f>E28-E32</f>
        <v>-7036290.2799999993</v>
      </c>
      <c r="F27" s="78"/>
      <c r="G27" s="83"/>
      <c r="H27" s="78"/>
      <c r="I27" s="78"/>
      <c r="J27" s="83"/>
    </row>
    <row r="28" spans="2:10">
      <c r="B28" s="10" t="s">
        <v>18</v>
      </c>
      <c r="C28" s="11" t="s">
        <v>19</v>
      </c>
      <c r="D28" s="264">
        <v>781723.59</v>
      </c>
      <c r="E28" s="80">
        <f>SUM(E29:E31)</f>
        <v>733747.84</v>
      </c>
      <c r="F28" s="78"/>
      <c r="G28" s="78"/>
      <c r="H28" s="78"/>
      <c r="I28" s="78"/>
      <c r="J28" s="83"/>
    </row>
    <row r="29" spans="2:10">
      <c r="B29" s="127" t="s">
        <v>4</v>
      </c>
      <c r="C29" s="6" t="s">
        <v>20</v>
      </c>
      <c r="D29" s="265">
        <v>113157.73</v>
      </c>
      <c r="E29" s="103">
        <v>5433.01</v>
      </c>
      <c r="F29" s="78"/>
      <c r="G29" s="78"/>
      <c r="H29" s="78"/>
      <c r="I29" s="78"/>
      <c r="J29" s="83"/>
    </row>
    <row r="30" spans="2:10">
      <c r="B30" s="127" t="s">
        <v>6</v>
      </c>
      <c r="C30" s="6" t="s">
        <v>21</v>
      </c>
      <c r="D30" s="265"/>
      <c r="E30" s="103"/>
      <c r="F30" s="78"/>
      <c r="G30" s="78"/>
      <c r="H30" s="78"/>
      <c r="I30" s="78"/>
      <c r="J30" s="83"/>
    </row>
    <row r="31" spans="2:10">
      <c r="B31" s="127" t="s">
        <v>8</v>
      </c>
      <c r="C31" s="6" t="s">
        <v>22</v>
      </c>
      <c r="D31" s="265">
        <v>668565.86</v>
      </c>
      <c r="E31" s="103">
        <v>728314.83</v>
      </c>
      <c r="F31" s="78"/>
      <c r="G31" s="78"/>
      <c r="H31" s="78"/>
      <c r="I31" s="78"/>
      <c r="J31" s="83"/>
    </row>
    <row r="32" spans="2:10">
      <c r="B32" s="112" t="s">
        <v>23</v>
      </c>
      <c r="C32" s="12" t="s">
        <v>24</v>
      </c>
      <c r="D32" s="264">
        <v>5968371.6299999999</v>
      </c>
      <c r="E32" s="80">
        <f>SUM(E33:E39)</f>
        <v>7770038.1199999992</v>
      </c>
      <c r="F32" s="78"/>
      <c r="G32" s="83"/>
      <c r="H32" s="78"/>
      <c r="I32" s="78"/>
      <c r="J32" s="83"/>
    </row>
    <row r="33" spans="2:10">
      <c r="B33" s="127" t="s">
        <v>4</v>
      </c>
      <c r="C33" s="6" t="s">
        <v>25</v>
      </c>
      <c r="D33" s="265">
        <v>2870896.42</v>
      </c>
      <c r="E33" s="103">
        <f>5105804.29-17970.25</f>
        <v>5087834.04</v>
      </c>
      <c r="F33" s="78"/>
      <c r="G33" s="78"/>
      <c r="H33" s="78"/>
      <c r="I33" s="78"/>
      <c r="J33" s="83"/>
    </row>
    <row r="34" spans="2:10">
      <c r="B34" s="127" t="s">
        <v>6</v>
      </c>
      <c r="C34" s="6" t="s">
        <v>26</v>
      </c>
      <c r="D34" s="265"/>
      <c r="E34" s="103"/>
      <c r="F34" s="78"/>
      <c r="G34" s="78"/>
      <c r="H34" s="78"/>
      <c r="I34" s="78"/>
      <c r="J34" s="83"/>
    </row>
    <row r="35" spans="2:10">
      <c r="B35" s="127" t="s">
        <v>8</v>
      </c>
      <c r="C35" s="6" t="s">
        <v>27</v>
      </c>
      <c r="D35" s="265">
        <v>70700.59</v>
      </c>
      <c r="E35" s="103">
        <v>17530.55</v>
      </c>
      <c r="F35" s="78"/>
      <c r="G35" s="78"/>
      <c r="H35" s="78"/>
      <c r="I35" s="78"/>
      <c r="J35" s="83"/>
    </row>
    <row r="36" spans="2:10">
      <c r="B36" s="127" t="s">
        <v>9</v>
      </c>
      <c r="C36" s="6" t="s">
        <v>28</v>
      </c>
      <c r="D36" s="265"/>
      <c r="E36" s="103"/>
      <c r="F36" s="78"/>
      <c r="G36" s="78"/>
      <c r="H36" s="78"/>
      <c r="I36" s="78"/>
      <c r="J36" s="83"/>
    </row>
    <row r="37" spans="2:10" ht="25.5">
      <c r="B37" s="127" t="s">
        <v>29</v>
      </c>
      <c r="C37" s="6" t="s">
        <v>30</v>
      </c>
      <c r="D37" s="265">
        <v>472652.87</v>
      </c>
      <c r="E37" s="103">
        <v>413154.27</v>
      </c>
      <c r="F37" s="78"/>
      <c r="G37" s="78"/>
      <c r="H37" s="78"/>
      <c r="I37" s="78"/>
      <c r="J37" s="83"/>
    </row>
    <row r="38" spans="2:10">
      <c r="B38" s="127" t="s">
        <v>31</v>
      </c>
      <c r="C38" s="6" t="s">
        <v>32</v>
      </c>
      <c r="D38" s="265"/>
      <c r="E38" s="103"/>
      <c r="F38" s="78"/>
      <c r="G38" s="78"/>
      <c r="H38" s="78"/>
      <c r="I38" s="78"/>
      <c r="J38" s="83"/>
    </row>
    <row r="39" spans="2:10">
      <c r="B39" s="128" t="s">
        <v>33</v>
      </c>
      <c r="C39" s="13" t="s">
        <v>34</v>
      </c>
      <c r="D39" s="266">
        <v>2554121.75</v>
      </c>
      <c r="E39" s="174">
        <v>2251519.2599999998</v>
      </c>
      <c r="F39" s="78"/>
      <c r="G39" s="78"/>
      <c r="H39" s="78"/>
      <c r="I39" s="78"/>
      <c r="J39" s="83"/>
    </row>
    <row r="40" spans="2:10" ht="13.5" thickBot="1">
      <c r="B40" s="119" t="s">
        <v>35</v>
      </c>
      <c r="C40" s="120" t="s">
        <v>36</v>
      </c>
      <c r="D40" s="267">
        <v>-1236450.47</v>
      </c>
      <c r="E40" s="121">
        <v>2627719.41</v>
      </c>
      <c r="G40" s="83"/>
    </row>
    <row r="41" spans="2:10" ht="13.5" thickBot="1">
      <c r="B41" s="122" t="s">
        <v>37</v>
      </c>
      <c r="C41" s="123" t="s">
        <v>38</v>
      </c>
      <c r="D41" s="268">
        <v>48203949.390000008</v>
      </c>
      <c r="E41" s="173">
        <f>E26+E27+E40</f>
        <v>40971319.120000005</v>
      </c>
      <c r="F41" s="88"/>
      <c r="G41" s="83"/>
    </row>
    <row r="42" spans="2:10">
      <c r="B42" s="114"/>
      <c r="C42" s="114"/>
      <c r="D42" s="115"/>
      <c r="E42" s="115"/>
      <c r="F42" s="88"/>
      <c r="G42" s="71"/>
    </row>
    <row r="43" spans="2:10" ht="13.5">
      <c r="B43" s="338" t="s">
        <v>60</v>
      </c>
      <c r="C43" s="339"/>
      <c r="D43" s="339"/>
      <c r="E43" s="339"/>
      <c r="G43" s="78"/>
    </row>
    <row r="44" spans="2:10" ht="18" customHeight="1" thickBot="1">
      <c r="B44" s="336" t="s">
        <v>244</v>
      </c>
      <c r="C44" s="340"/>
      <c r="D44" s="340"/>
      <c r="E44" s="340"/>
      <c r="G44" s="78"/>
    </row>
    <row r="45" spans="2:10" ht="13.5" thickBot="1">
      <c r="B45" s="108"/>
      <c r="C45" s="31" t="s">
        <v>39</v>
      </c>
      <c r="D45" s="75" t="s">
        <v>264</v>
      </c>
      <c r="E45" s="30" t="s">
        <v>262</v>
      </c>
      <c r="G45" s="78"/>
    </row>
    <row r="46" spans="2:10">
      <c r="B46" s="14" t="s">
        <v>18</v>
      </c>
      <c r="C46" s="32" t="s">
        <v>218</v>
      </c>
      <c r="D46" s="124"/>
      <c r="E46" s="29"/>
      <c r="G46" s="78"/>
    </row>
    <row r="47" spans="2:10">
      <c r="B47" s="125" t="s">
        <v>4</v>
      </c>
      <c r="C47" s="16" t="s">
        <v>40</v>
      </c>
      <c r="D47" s="269">
        <v>459947.19439999998</v>
      </c>
      <c r="E47" s="82">
        <v>366500.28830000001</v>
      </c>
      <c r="G47" s="78"/>
    </row>
    <row r="48" spans="2:10">
      <c r="B48" s="146" t="s">
        <v>6</v>
      </c>
      <c r="C48" s="23" t="s">
        <v>41</v>
      </c>
      <c r="D48" s="270">
        <v>414032.63699999999</v>
      </c>
      <c r="E48" s="82">
        <v>311965.7156</v>
      </c>
      <c r="G48" s="246"/>
    </row>
    <row r="49" spans="2:7">
      <c r="B49" s="143" t="s">
        <v>23</v>
      </c>
      <c r="C49" s="147" t="s">
        <v>219</v>
      </c>
      <c r="D49" s="271"/>
      <c r="E49" s="148"/>
    </row>
    <row r="50" spans="2:7">
      <c r="B50" s="125" t="s">
        <v>4</v>
      </c>
      <c r="C50" s="16" t="s">
        <v>40</v>
      </c>
      <c r="D50" s="269">
        <v>118.768085913124</v>
      </c>
      <c r="E50" s="82">
        <v>123.819520583572</v>
      </c>
      <c r="G50" s="226"/>
    </row>
    <row r="51" spans="2:7">
      <c r="B51" s="125" t="s">
        <v>6</v>
      </c>
      <c r="C51" s="16" t="s">
        <v>220</v>
      </c>
      <c r="D51" s="275">
        <v>104.5428</v>
      </c>
      <c r="E51" s="225">
        <v>123.81950000000001</v>
      </c>
      <c r="G51" s="226"/>
    </row>
    <row r="52" spans="2:7" ht="12" customHeight="1">
      <c r="B52" s="125" t="s">
        <v>8</v>
      </c>
      <c r="C52" s="16" t="s">
        <v>221</v>
      </c>
      <c r="D52" s="275">
        <v>119.97070000000001</v>
      </c>
      <c r="E52" s="225">
        <v>134.79929999999999</v>
      </c>
    </row>
    <row r="53" spans="2:7" ht="13.5" thickBot="1">
      <c r="B53" s="126" t="s">
        <v>9</v>
      </c>
      <c r="C53" s="18" t="s">
        <v>41</v>
      </c>
      <c r="D53" s="273">
        <v>116.425482153475</v>
      </c>
      <c r="E53" s="176">
        <v>131.33276213125001</v>
      </c>
    </row>
    <row r="54" spans="2:7">
      <c r="B54" s="132"/>
      <c r="C54" s="133"/>
      <c r="D54" s="134"/>
      <c r="E54" s="134"/>
    </row>
    <row r="55" spans="2:7" ht="13.5">
      <c r="B55" s="338" t="s">
        <v>62</v>
      </c>
      <c r="C55" s="339"/>
      <c r="D55" s="339"/>
      <c r="E55" s="339"/>
    </row>
    <row r="56" spans="2:7" ht="15.75" customHeight="1" thickBot="1">
      <c r="B56" s="336" t="s">
        <v>222</v>
      </c>
      <c r="C56" s="340"/>
      <c r="D56" s="340"/>
      <c r="E56" s="340"/>
    </row>
    <row r="57" spans="2:7" ht="23.25" thickBot="1">
      <c r="B57" s="331" t="s">
        <v>42</v>
      </c>
      <c r="C57" s="332"/>
      <c r="D57" s="19" t="s">
        <v>245</v>
      </c>
      <c r="E57" s="20" t="s">
        <v>223</v>
      </c>
    </row>
    <row r="58" spans="2:7">
      <c r="B58" s="21" t="s">
        <v>18</v>
      </c>
      <c r="C58" s="149" t="s">
        <v>43</v>
      </c>
      <c r="D58" s="150">
        <f>SUM(D59:D70)</f>
        <v>40975596.5</v>
      </c>
      <c r="E58" s="33">
        <f>D58/E21</f>
        <v>1.0001043993723384</v>
      </c>
    </row>
    <row r="59" spans="2:7" ht="25.5">
      <c r="B59" s="22" t="s">
        <v>4</v>
      </c>
      <c r="C59" s="23" t="s">
        <v>44</v>
      </c>
      <c r="D59" s="95">
        <v>0</v>
      </c>
      <c r="E59" s="96">
        <v>0</v>
      </c>
    </row>
    <row r="60" spans="2:7" ht="24" customHeight="1">
      <c r="B60" s="15" t="s">
        <v>6</v>
      </c>
      <c r="C60" s="16" t="s">
        <v>45</v>
      </c>
      <c r="D60" s="93">
        <v>0</v>
      </c>
      <c r="E60" s="94">
        <v>0</v>
      </c>
    </row>
    <row r="61" spans="2:7">
      <c r="B61" s="15" t="s">
        <v>8</v>
      </c>
      <c r="C61" s="16" t="s">
        <v>46</v>
      </c>
      <c r="D61" s="93">
        <v>0</v>
      </c>
      <c r="E61" s="94">
        <v>0</v>
      </c>
    </row>
    <row r="62" spans="2:7">
      <c r="B62" s="15" t="s">
        <v>9</v>
      </c>
      <c r="C62" s="16" t="s">
        <v>47</v>
      </c>
      <c r="D62" s="93">
        <v>0</v>
      </c>
      <c r="E62" s="94">
        <v>0</v>
      </c>
    </row>
    <row r="63" spans="2:7">
      <c r="B63" s="15" t="s">
        <v>29</v>
      </c>
      <c r="C63" s="16" t="s">
        <v>48</v>
      </c>
      <c r="D63" s="93">
        <v>0</v>
      </c>
      <c r="E63" s="94">
        <v>0</v>
      </c>
    </row>
    <row r="64" spans="2:7">
      <c r="B64" s="22" t="s">
        <v>31</v>
      </c>
      <c r="C64" s="23" t="s">
        <v>49</v>
      </c>
      <c r="D64" s="95">
        <v>39529568.479999997</v>
      </c>
      <c r="E64" s="96">
        <f>D64/E21</f>
        <v>0.96481073416803376</v>
      </c>
    </row>
    <row r="65" spans="2:5">
      <c r="B65" s="22" t="s">
        <v>33</v>
      </c>
      <c r="C65" s="23" t="s">
        <v>224</v>
      </c>
      <c r="D65" s="95">
        <v>0</v>
      </c>
      <c r="E65" s="96">
        <v>0</v>
      </c>
    </row>
    <row r="66" spans="2:5">
      <c r="B66" s="22" t="s">
        <v>50</v>
      </c>
      <c r="C66" s="23" t="s">
        <v>51</v>
      </c>
      <c r="D66" s="95">
        <v>0</v>
      </c>
      <c r="E66" s="96">
        <v>0</v>
      </c>
    </row>
    <row r="67" spans="2:5">
      <c r="B67" s="15" t="s">
        <v>52</v>
      </c>
      <c r="C67" s="16" t="s">
        <v>53</v>
      </c>
      <c r="D67" s="93">
        <v>0</v>
      </c>
      <c r="E67" s="94">
        <v>0</v>
      </c>
    </row>
    <row r="68" spans="2:5">
      <c r="B68" s="15" t="s">
        <v>54</v>
      </c>
      <c r="C68" s="16" t="s">
        <v>55</v>
      </c>
      <c r="D68" s="93">
        <v>0</v>
      </c>
      <c r="E68" s="94">
        <v>0</v>
      </c>
    </row>
    <row r="69" spans="2:5">
      <c r="B69" s="15" t="s">
        <v>56</v>
      </c>
      <c r="C69" s="16" t="s">
        <v>57</v>
      </c>
      <c r="D69" s="93">
        <v>1446028.02</v>
      </c>
      <c r="E69" s="94">
        <f>D69/E21</f>
        <v>3.5293665204304513E-2</v>
      </c>
    </row>
    <row r="70" spans="2:5">
      <c r="B70" s="135" t="s">
        <v>58</v>
      </c>
      <c r="C70" s="136" t="s">
        <v>59</v>
      </c>
      <c r="D70" s="137">
        <v>0</v>
      </c>
      <c r="E70" s="138">
        <v>0</v>
      </c>
    </row>
    <row r="71" spans="2:5">
      <c r="B71" s="143" t="s">
        <v>23</v>
      </c>
      <c r="C71" s="144" t="s">
        <v>61</v>
      </c>
      <c r="D71" s="145">
        <f>E13</f>
        <v>0</v>
      </c>
      <c r="E71" s="70">
        <v>0</v>
      </c>
    </row>
    <row r="72" spans="2:5">
      <c r="B72" s="139" t="s">
        <v>60</v>
      </c>
      <c r="C72" s="140" t="s">
        <v>63</v>
      </c>
      <c r="D72" s="141">
        <f>E14</f>
        <v>0</v>
      </c>
      <c r="E72" s="142">
        <f>D72/E21</f>
        <v>0</v>
      </c>
    </row>
    <row r="73" spans="2:5">
      <c r="B73" s="24" t="s">
        <v>62</v>
      </c>
      <c r="C73" s="25" t="s">
        <v>65</v>
      </c>
      <c r="D73" s="26">
        <f>E17</f>
        <v>4277.38</v>
      </c>
      <c r="E73" s="27">
        <f>D73/E21</f>
        <v>1.0439937233829537E-4</v>
      </c>
    </row>
    <row r="74" spans="2:5">
      <c r="B74" s="143" t="s">
        <v>64</v>
      </c>
      <c r="C74" s="144" t="s">
        <v>66</v>
      </c>
      <c r="D74" s="145">
        <f>D58+D71+D72-D73</f>
        <v>40971319.119999997</v>
      </c>
      <c r="E74" s="70">
        <f>E58+E72-E73</f>
        <v>1.0000000000000002</v>
      </c>
    </row>
    <row r="75" spans="2:5">
      <c r="B75" s="15" t="s">
        <v>4</v>
      </c>
      <c r="C75" s="16" t="s">
        <v>67</v>
      </c>
      <c r="D75" s="93">
        <f>D74</f>
        <v>40971319.119999997</v>
      </c>
      <c r="E75" s="94">
        <f>E74</f>
        <v>1.0000000000000002</v>
      </c>
    </row>
    <row r="76" spans="2:5">
      <c r="B76" s="15" t="s">
        <v>6</v>
      </c>
      <c r="C76" s="16" t="s">
        <v>225</v>
      </c>
      <c r="D76" s="93">
        <v>0</v>
      </c>
      <c r="E76" s="94">
        <v>0</v>
      </c>
    </row>
    <row r="77" spans="2:5" ht="13.5" thickBot="1">
      <c r="B77" s="17" t="s">
        <v>8</v>
      </c>
      <c r="C77" s="18" t="s">
        <v>226</v>
      </c>
      <c r="D77" s="97">
        <v>0</v>
      </c>
      <c r="E77" s="98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honeticPr fontId="7" type="noConversion"/>
  <pageMargins left="0.97" right="0.75" top="0.6" bottom="0.32" header="0.5" footer="0.5"/>
  <pageSetup paperSize="9" scale="70" orientation="portrait" r:id="rId1"/>
  <headerFooter alignWithMargins="0"/>
</worksheet>
</file>

<file path=xl/worksheets/sheet170.xml><?xml version="1.0" encoding="utf-8"?>
<worksheet xmlns="http://schemas.openxmlformats.org/spreadsheetml/2006/main" xmlns:r="http://schemas.openxmlformats.org/officeDocument/2006/relationships">
  <sheetPr codeName="Arkusz170"/>
  <dimension ref="A1:L81"/>
  <sheetViews>
    <sheetView zoomScale="80" zoomScaleNormal="80" workbookViewId="0">
      <selection activeCell="K2" sqref="K2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99" customWidth="1"/>
    <col min="6" max="6" width="7.42578125" customWidth="1"/>
    <col min="7" max="7" width="17.28515625" customWidth="1"/>
    <col min="8" max="8" width="19" customWidth="1"/>
    <col min="9" max="9" width="13.28515625" customWidth="1"/>
    <col min="10" max="10" width="13.5703125" customWidth="1"/>
  </cols>
  <sheetData>
    <row r="1" spans="2:12">
      <c r="B1" s="1"/>
      <c r="C1" s="1"/>
      <c r="D1" s="2"/>
      <c r="E1" s="2"/>
    </row>
    <row r="2" spans="2:12" ht="15.75">
      <c r="B2" s="333" t="s">
        <v>0</v>
      </c>
      <c r="C2" s="333"/>
      <c r="D2" s="333"/>
      <c r="E2" s="333"/>
      <c r="H2" s="188"/>
      <c r="I2" s="188"/>
      <c r="J2" s="190"/>
      <c r="L2" s="78"/>
    </row>
    <row r="3" spans="2:12" ht="15.75">
      <c r="B3" s="333" t="s">
        <v>263</v>
      </c>
      <c r="C3" s="333"/>
      <c r="D3" s="333"/>
      <c r="E3" s="333"/>
      <c r="H3" s="188"/>
      <c r="I3" s="188"/>
      <c r="J3" s="190"/>
    </row>
    <row r="4" spans="2:12" ht="15">
      <c r="B4" s="171"/>
      <c r="C4" s="171"/>
      <c r="D4" s="171"/>
      <c r="E4" s="171"/>
      <c r="H4" s="187"/>
      <c r="I4" s="187"/>
      <c r="J4" s="190"/>
    </row>
    <row r="5" spans="2:12" ht="21" customHeight="1">
      <c r="B5" s="334" t="s">
        <v>1</v>
      </c>
      <c r="C5" s="334"/>
      <c r="D5" s="334"/>
      <c r="E5" s="334"/>
    </row>
    <row r="6" spans="2:12" ht="14.25">
      <c r="B6" s="335" t="s">
        <v>141</v>
      </c>
      <c r="C6" s="335"/>
      <c r="D6" s="335"/>
      <c r="E6" s="335"/>
    </row>
    <row r="7" spans="2:12" ht="14.25">
      <c r="B7" s="169"/>
      <c r="C7" s="169"/>
      <c r="D7" s="169"/>
      <c r="E7" s="169"/>
    </row>
    <row r="8" spans="2:12" ht="13.5">
      <c r="B8" s="337" t="s">
        <v>18</v>
      </c>
      <c r="C8" s="339"/>
      <c r="D8" s="339"/>
      <c r="E8" s="339"/>
    </row>
    <row r="9" spans="2:12" ht="16.5" thickBot="1">
      <c r="B9" s="336" t="s">
        <v>209</v>
      </c>
      <c r="C9" s="336"/>
      <c r="D9" s="336"/>
      <c r="E9" s="336"/>
    </row>
    <row r="10" spans="2:12" ht="13.5" thickBot="1">
      <c r="B10" s="170"/>
      <c r="C10" s="87" t="s">
        <v>2</v>
      </c>
      <c r="D10" s="75" t="s">
        <v>246</v>
      </c>
      <c r="E10" s="30" t="s">
        <v>262</v>
      </c>
    </row>
    <row r="11" spans="2:12">
      <c r="B11" s="110" t="s">
        <v>3</v>
      </c>
      <c r="C11" s="151" t="s">
        <v>215</v>
      </c>
      <c r="D11" s="74">
        <v>65369.14</v>
      </c>
      <c r="E11" s="9">
        <f>E12</f>
        <v>71625.13</v>
      </c>
    </row>
    <row r="12" spans="2:12">
      <c r="B12" s="129" t="s">
        <v>4</v>
      </c>
      <c r="C12" s="6" t="s">
        <v>5</v>
      </c>
      <c r="D12" s="89">
        <v>65369.14</v>
      </c>
      <c r="E12" s="100">
        <v>71625.13</v>
      </c>
    </row>
    <row r="13" spans="2:12">
      <c r="B13" s="129" t="s">
        <v>6</v>
      </c>
      <c r="C13" s="72" t="s">
        <v>7</v>
      </c>
      <c r="D13" s="89"/>
      <c r="E13" s="100"/>
    </row>
    <row r="14" spans="2:12">
      <c r="B14" s="129" t="s">
        <v>8</v>
      </c>
      <c r="C14" s="72" t="s">
        <v>10</v>
      </c>
      <c r="D14" s="89"/>
      <c r="E14" s="100"/>
      <c r="G14" s="71"/>
    </row>
    <row r="15" spans="2:12">
      <c r="B15" s="129" t="s">
        <v>212</v>
      </c>
      <c r="C15" s="72" t="s">
        <v>11</v>
      </c>
      <c r="D15" s="89"/>
      <c r="E15" s="100"/>
    </row>
    <row r="16" spans="2:12">
      <c r="B16" s="130" t="s">
        <v>213</v>
      </c>
      <c r="C16" s="111" t="s">
        <v>12</v>
      </c>
      <c r="D16" s="90"/>
      <c r="E16" s="101"/>
    </row>
    <row r="17" spans="2:10">
      <c r="B17" s="10" t="s">
        <v>13</v>
      </c>
      <c r="C17" s="12" t="s">
        <v>65</v>
      </c>
      <c r="D17" s="152"/>
      <c r="E17" s="113"/>
    </row>
    <row r="18" spans="2:10">
      <c r="B18" s="129" t="s">
        <v>4</v>
      </c>
      <c r="C18" s="6" t="s">
        <v>11</v>
      </c>
      <c r="D18" s="89"/>
      <c r="E18" s="101"/>
    </row>
    <row r="19" spans="2:10" ht="13.5" customHeight="1">
      <c r="B19" s="129" t="s">
        <v>6</v>
      </c>
      <c r="C19" s="72" t="s">
        <v>214</v>
      </c>
      <c r="D19" s="89"/>
      <c r="E19" s="100"/>
    </row>
    <row r="20" spans="2:10" ht="13.5" thickBot="1">
      <c r="B20" s="131" t="s">
        <v>8</v>
      </c>
      <c r="C20" s="73" t="s">
        <v>14</v>
      </c>
      <c r="D20" s="91"/>
      <c r="E20" s="102"/>
    </row>
    <row r="21" spans="2:10" ht="13.5" thickBot="1">
      <c r="B21" s="343" t="s">
        <v>216</v>
      </c>
      <c r="C21" s="344"/>
      <c r="D21" s="92">
        <f>D11</f>
        <v>65369.14</v>
      </c>
      <c r="E21" s="173">
        <f>E11</f>
        <v>71625.13</v>
      </c>
      <c r="F21" s="88"/>
      <c r="G21" s="88"/>
      <c r="H21" s="197"/>
      <c r="J21" s="71"/>
    </row>
    <row r="22" spans="2:10">
      <c r="B22" s="3"/>
      <c r="C22" s="7"/>
      <c r="D22" s="8"/>
      <c r="E22" s="8"/>
      <c r="G22" s="78"/>
    </row>
    <row r="23" spans="2:10" ht="13.5">
      <c r="B23" s="337" t="s">
        <v>210</v>
      </c>
      <c r="C23" s="345"/>
      <c r="D23" s="345"/>
      <c r="E23" s="345"/>
      <c r="G23" s="78"/>
    </row>
    <row r="24" spans="2:10" ht="15.75" customHeight="1" thickBot="1">
      <c r="B24" s="336" t="s">
        <v>211</v>
      </c>
      <c r="C24" s="346"/>
      <c r="D24" s="346"/>
      <c r="E24" s="346"/>
    </row>
    <row r="25" spans="2:10" ht="13.5" thickBot="1">
      <c r="B25" s="170"/>
      <c r="C25" s="5" t="s">
        <v>2</v>
      </c>
      <c r="D25" s="75" t="s">
        <v>264</v>
      </c>
      <c r="E25" s="30" t="s">
        <v>262</v>
      </c>
    </row>
    <row r="26" spans="2:10">
      <c r="B26" s="116" t="s">
        <v>15</v>
      </c>
      <c r="C26" s="117" t="s">
        <v>16</v>
      </c>
      <c r="D26" s="263">
        <v>59956.92</v>
      </c>
      <c r="E26" s="118">
        <f>D21</f>
        <v>65369.14</v>
      </c>
      <c r="G26" s="83"/>
    </row>
    <row r="27" spans="2:10">
      <c r="B27" s="10" t="s">
        <v>17</v>
      </c>
      <c r="C27" s="11" t="s">
        <v>217</v>
      </c>
      <c r="D27" s="264">
        <v>1740.29</v>
      </c>
      <c r="E27" s="172">
        <f>E28-E32</f>
        <v>1813.67</v>
      </c>
      <c r="F27" s="78"/>
      <c r="G27" s="83"/>
      <c r="H27" s="78"/>
      <c r="I27" s="78"/>
      <c r="J27" s="83"/>
    </row>
    <row r="28" spans="2:10">
      <c r="B28" s="10" t="s">
        <v>18</v>
      </c>
      <c r="C28" s="11" t="s">
        <v>19</v>
      </c>
      <c r="D28" s="264">
        <v>2301.14</v>
      </c>
      <c r="E28" s="80">
        <f>SUM(E29:E31)</f>
        <v>2362.44</v>
      </c>
      <c r="F28" s="78"/>
      <c r="G28" s="78"/>
      <c r="H28" s="78"/>
      <c r="I28" s="78"/>
      <c r="J28" s="83"/>
    </row>
    <row r="29" spans="2:10">
      <c r="B29" s="127" t="s">
        <v>4</v>
      </c>
      <c r="C29" s="6" t="s">
        <v>20</v>
      </c>
      <c r="D29" s="265">
        <v>2301.14</v>
      </c>
      <c r="E29" s="103">
        <v>2362.44</v>
      </c>
      <c r="F29" s="78"/>
      <c r="G29" s="78"/>
      <c r="H29" s="78"/>
      <c r="I29" s="78"/>
      <c r="J29" s="83"/>
    </row>
    <row r="30" spans="2:10">
      <c r="B30" s="127" t="s">
        <v>6</v>
      </c>
      <c r="C30" s="6" t="s">
        <v>21</v>
      </c>
      <c r="D30" s="265"/>
      <c r="E30" s="103"/>
      <c r="F30" s="78"/>
      <c r="G30" s="78"/>
      <c r="H30" s="78"/>
      <c r="I30" s="78"/>
      <c r="J30" s="83"/>
    </row>
    <row r="31" spans="2:10">
      <c r="B31" s="127" t="s">
        <v>8</v>
      </c>
      <c r="C31" s="6" t="s">
        <v>22</v>
      </c>
      <c r="D31" s="265"/>
      <c r="E31" s="103"/>
      <c r="F31" s="78"/>
      <c r="G31" s="78"/>
      <c r="H31" s="78"/>
      <c r="I31" s="78"/>
      <c r="J31" s="83"/>
    </row>
    <row r="32" spans="2:10">
      <c r="B32" s="112" t="s">
        <v>23</v>
      </c>
      <c r="C32" s="12" t="s">
        <v>24</v>
      </c>
      <c r="D32" s="264">
        <v>560.85</v>
      </c>
      <c r="E32" s="80">
        <f>SUM(E33:E39)</f>
        <v>548.77</v>
      </c>
      <c r="F32" s="78"/>
      <c r="G32" s="83"/>
      <c r="H32" s="78"/>
      <c r="I32" s="78"/>
      <c r="J32" s="83"/>
    </row>
    <row r="33" spans="2:10">
      <c r="B33" s="127" t="s">
        <v>4</v>
      </c>
      <c r="C33" s="6" t="s">
        <v>25</v>
      </c>
      <c r="D33" s="265"/>
      <c r="E33" s="103"/>
      <c r="F33" s="78"/>
      <c r="G33" s="78"/>
      <c r="H33" s="78"/>
      <c r="I33" s="78"/>
      <c r="J33" s="83"/>
    </row>
    <row r="34" spans="2:10">
      <c r="B34" s="127" t="s">
        <v>6</v>
      </c>
      <c r="C34" s="6" t="s">
        <v>26</v>
      </c>
      <c r="D34" s="265"/>
      <c r="E34" s="103"/>
      <c r="F34" s="78"/>
      <c r="G34" s="78"/>
      <c r="H34" s="78"/>
      <c r="I34" s="78"/>
      <c r="J34" s="83"/>
    </row>
    <row r="35" spans="2:10">
      <c r="B35" s="127" t="s">
        <v>8</v>
      </c>
      <c r="C35" s="6" t="s">
        <v>27</v>
      </c>
      <c r="D35" s="265">
        <v>81.849999999999994</v>
      </c>
      <c r="E35" s="103">
        <v>56.42</v>
      </c>
      <c r="F35" s="78"/>
      <c r="G35" s="78"/>
      <c r="H35" s="78"/>
      <c r="I35" s="78"/>
      <c r="J35" s="83"/>
    </row>
    <row r="36" spans="2:10">
      <c r="B36" s="127" t="s">
        <v>9</v>
      </c>
      <c r="C36" s="6" t="s">
        <v>28</v>
      </c>
      <c r="D36" s="265"/>
      <c r="E36" s="103"/>
      <c r="F36" s="78"/>
      <c r="G36" s="78"/>
      <c r="H36" s="78"/>
      <c r="I36" s="78"/>
      <c r="J36" s="83"/>
    </row>
    <row r="37" spans="2:10" ht="25.5">
      <c r="B37" s="127" t="s">
        <v>29</v>
      </c>
      <c r="C37" s="6" t="s">
        <v>30</v>
      </c>
      <c r="D37" s="265">
        <v>479</v>
      </c>
      <c r="E37" s="103">
        <v>492.35</v>
      </c>
      <c r="F37" s="78"/>
      <c r="G37" s="78"/>
      <c r="H37" s="78"/>
      <c r="I37" s="78"/>
      <c r="J37" s="83"/>
    </row>
    <row r="38" spans="2:10">
      <c r="B38" s="127" t="s">
        <v>31</v>
      </c>
      <c r="C38" s="6" t="s">
        <v>32</v>
      </c>
      <c r="D38" s="265"/>
      <c r="E38" s="103"/>
      <c r="F38" s="78"/>
      <c r="G38" s="78"/>
      <c r="H38" s="78"/>
      <c r="I38" s="78"/>
      <c r="J38" s="83"/>
    </row>
    <row r="39" spans="2:10">
      <c r="B39" s="128" t="s">
        <v>33</v>
      </c>
      <c r="C39" s="13" t="s">
        <v>34</v>
      </c>
      <c r="D39" s="266"/>
      <c r="E39" s="174"/>
      <c r="F39" s="78"/>
      <c r="G39" s="78"/>
      <c r="H39" s="78"/>
      <c r="I39" s="78"/>
      <c r="J39" s="83"/>
    </row>
    <row r="40" spans="2:10" ht="13.5" thickBot="1">
      <c r="B40" s="119" t="s">
        <v>35</v>
      </c>
      <c r="C40" s="120" t="s">
        <v>36</v>
      </c>
      <c r="D40" s="267">
        <v>84.81</v>
      </c>
      <c r="E40" s="121">
        <v>4442.32</v>
      </c>
      <c r="G40" s="83"/>
    </row>
    <row r="41" spans="2:10" ht="13.5" thickBot="1">
      <c r="B41" s="122" t="s">
        <v>37</v>
      </c>
      <c r="C41" s="123" t="s">
        <v>38</v>
      </c>
      <c r="D41" s="268">
        <v>61782.02</v>
      </c>
      <c r="E41" s="173">
        <f>E26+E27+E40</f>
        <v>71625.13</v>
      </c>
      <c r="F41" s="88"/>
      <c r="G41" s="83"/>
    </row>
    <row r="42" spans="2:10">
      <c r="B42" s="114"/>
      <c r="C42" s="114"/>
      <c r="D42" s="115"/>
      <c r="E42" s="115"/>
      <c r="F42" s="88"/>
      <c r="G42" s="71"/>
    </row>
    <row r="43" spans="2:10" ht="13.5">
      <c r="B43" s="338" t="s">
        <v>60</v>
      </c>
      <c r="C43" s="339"/>
      <c r="D43" s="339"/>
      <c r="E43" s="339"/>
      <c r="G43" s="78"/>
    </row>
    <row r="44" spans="2:10" ht="18" customHeight="1" thickBot="1">
      <c r="B44" s="336" t="s">
        <v>244</v>
      </c>
      <c r="C44" s="340"/>
      <c r="D44" s="340"/>
      <c r="E44" s="340"/>
      <c r="G44" s="78"/>
    </row>
    <row r="45" spans="2:10" ht="13.5" thickBot="1">
      <c r="B45" s="170"/>
      <c r="C45" s="31" t="s">
        <v>39</v>
      </c>
      <c r="D45" s="75" t="s">
        <v>264</v>
      </c>
      <c r="E45" s="30" t="s">
        <v>262</v>
      </c>
      <c r="G45" s="78"/>
    </row>
    <row r="46" spans="2:10">
      <c r="B46" s="14" t="s">
        <v>18</v>
      </c>
      <c r="C46" s="32" t="s">
        <v>218</v>
      </c>
      <c r="D46" s="124"/>
      <c r="E46" s="29"/>
      <c r="G46" s="78"/>
    </row>
    <row r="47" spans="2:10">
      <c r="B47" s="125" t="s">
        <v>4</v>
      </c>
      <c r="C47" s="16" t="s">
        <v>40</v>
      </c>
      <c r="D47" s="269">
        <v>372.2876</v>
      </c>
      <c r="E47" s="82">
        <v>393.6003</v>
      </c>
      <c r="G47" s="78"/>
    </row>
    <row r="48" spans="2:10">
      <c r="B48" s="146" t="s">
        <v>6</v>
      </c>
      <c r="C48" s="23" t="s">
        <v>41</v>
      </c>
      <c r="D48" s="270">
        <v>383.09679999999997</v>
      </c>
      <c r="E48" s="175">
        <v>404.09100000000001</v>
      </c>
      <c r="G48" s="78"/>
    </row>
    <row r="49" spans="2:7">
      <c r="B49" s="143" t="s">
        <v>23</v>
      </c>
      <c r="C49" s="147" t="s">
        <v>219</v>
      </c>
      <c r="D49" s="271"/>
      <c r="E49" s="148"/>
    </row>
    <row r="50" spans="2:7">
      <c r="B50" s="125" t="s">
        <v>4</v>
      </c>
      <c r="C50" s="16" t="s">
        <v>40</v>
      </c>
      <c r="D50" s="269">
        <v>161.05000000000001</v>
      </c>
      <c r="E50" s="84">
        <v>166.08</v>
      </c>
      <c r="G50" s="226"/>
    </row>
    <row r="51" spans="2:7">
      <c r="B51" s="125" t="s">
        <v>6</v>
      </c>
      <c r="C51" s="16" t="s">
        <v>220</v>
      </c>
      <c r="D51" s="272">
        <v>155.42000000000002</v>
      </c>
      <c r="E51" s="84">
        <v>165.92</v>
      </c>
      <c r="G51" s="226"/>
    </row>
    <row r="52" spans="2:7">
      <c r="B52" s="125" t="s">
        <v>8</v>
      </c>
      <c r="C52" s="16" t="s">
        <v>221</v>
      </c>
      <c r="D52" s="272">
        <v>165.27</v>
      </c>
      <c r="E52" s="84">
        <v>178.23</v>
      </c>
    </row>
    <row r="53" spans="2:7" ht="13.5" customHeight="1" thickBot="1">
      <c r="B53" s="126" t="s">
        <v>9</v>
      </c>
      <c r="C53" s="18" t="s">
        <v>41</v>
      </c>
      <c r="D53" s="273">
        <v>161.27000000000001</v>
      </c>
      <c r="E53" s="176">
        <v>177.25</v>
      </c>
    </row>
    <row r="54" spans="2:7">
      <c r="B54" s="132"/>
      <c r="C54" s="133"/>
      <c r="D54" s="134"/>
      <c r="E54" s="134"/>
    </row>
    <row r="55" spans="2:7" ht="13.5">
      <c r="B55" s="338" t="s">
        <v>62</v>
      </c>
      <c r="C55" s="339"/>
      <c r="D55" s="339"/>
      <c r="E55" s="339"/>
    </row>
    <row r="56" spans="2:7" ht="14.25" thickBot="1">
      <c r="B56" s="336" t="s">
        <v>222</v>
      </c>
      <c r="C56" s="340"/>
      <c r="D56" s="340"/>
      <c r="E56" s="340"/>
    </row>
    <row r="57" spans="2:7" ht="23.25" thickBot="1">
      <c r="B57" s="331" t="s">
        <v>42</v>
      </c>
      <c r="C57" s="332"/>
      <c r="D57" s="19" t="s">
        <v>245</v>
      </c>
      <c r="E57" s="20" t="s">
        <v>223</v>
      </c>
    </row>
    <row r="58" spans="2:7">
      <c r="B58" s="21" t="s">
        <v>18</v>
      </c>
      <c r="C58" s="149" t="s">
        <v>43</v>
      </c>
      <c r="D58" s="150">
        <f>D64</f>
        <v>71625.13</v>
      </c>
      <c r="E58" s="33">
        <f>D58/E21</f>
        <v>1</v>
      </c>
    </row>
    <row r="59" spans="2:7" ht="25.5">
      <c r="B59" s="146" t="s">
        <v>4</v>
      </c>
      <c r="C59" s="23" t="s">
        <v>44</v>
      </c>
      <c r="D59" s="95">
        <v>0</v>
      </c>
      <c r="E59" s="96">
        <v>0</v>
      </c>
    </row>
    <row r="60" spans="2:7" ht="25.5">
      <c r="B60" s="125" t="s">
        <v>6</v>
      </c>
      <c r="C60" s="16" t="s">
        <v>45</v>
      </c>
      <c r="D60" s="93">
        <v>0</v>
      </c>
      <c r="E60" s="94">
        <v>0</v>
      </c>
    </row>
    <row r="61" spans="2:7" ht="13.5" customHeight="1">
      <c r="B61" s="125" t="s">
        <v>8</v>
      </c>
      <c r="C61" s="16" t="s">
        <v>46</v>
      </c>
      <c r="D61" s="93">
        <v>0</v>
      </c>
      <c r="E61" s="94">
        <v>0</v>
      </c>
    </row>
    <row r="62" spans="2:7">
      <c r="B62" s="125" t="s">
        <v>9</v>
      </c>
      <c r="C62" s="16" t="s">
        <v>47</v>
      </c>
      <c r="D62" s="93">
        <v>0</v>
      </c>
      <c r="E62" s="94">
        <v>0</v>
      </c>
    </row>
    <row r="63" spans="2:7">
      <c r="B63" s="125" t="s">
        <v>29</v>
      </c>
      <c r="C63" s="16" t="s">
        <v>48</v>
      </c>
      <c r="D63" s="93">
        <v>0</v>
      </c>
      <c r="E63" s="94">
        <v>0</v>
      </c>
    </row>
    <row r="64" spans="2:7">
      <c r="B64" s="146" t="s">
        <v>31</v>
      </c>
      <c r="C64" s="23" t="s">
        <v>49</v>
      </c>
      <c r="D64" s="95">
        <f>E21</f>
        <v>71625.13</v>
      </c>
      <c r="E64" s="96">
        <f>E58</f>
        <v>1</v>
      </c>
    </row>
    <row r="65" spans="2:5">
      <c r="B65" s="146" t="s">
        <v>33</v>
      </c>
      <c r="C65" s="23" t="s">
        <v>224</v>
      </c>
      <c r="D65" s="95">
        <v>0</v>
      </c>
      <c r="E65" s="96">
        <v>0</v>
      </c>
    </row>
    <row r="66" spans="2:5">
      <c r="B66" s="146" t="s">
        <v>50</v>
      </c>
      <c r="C66" s="23" t="s">
        <v>51</v>
      </c>
      <c r="D66" s="95">
        <v>0</v>
      </c>
      <c r="E66" s="96">
        <v>0</v>
      </c>
    </row>
    <row r="67" spans="2:5">
      <c r="B67" s="125" t="s">
        <v>52</v>
      </c>
      <c r="C67" s="16" t="s">
        <v>53</v>
      </c>
      <c r="D67" s="93">
        <v>0</v>
      </c>
      <c r="E67" s="94">
        <v>0</v>
      </c>
    </row>
    <row r="68" spans="2:5">
      <c r="B68" s="125" t="s">
        <v>54</v>
      </c>
      <c r="C68" s="16" t="s">
        <v>55</v>
      </c>
      <c r="D68" s="93">
        <v>0</v>
      </c>
      <c r="E68" s="94">
        <v>0</v>
      </c>
    </row>
    <row r="69" spans="2:5">
      <c r="B69" s="125" t="s">
        <v>56</v>
      </c>
      <c r="C69" s="16" t="s">
        <v>57</v>
      </c>
      <c r="D69" s="93">
        <v>0</v>
      </c>
      <c r="E69" s="94">
        <v>0</v>
      </c>
    </row>
    <row r="70" spans="2:5">
      <c r="B70" s="153" t="s">
        <v>58</v>
      </c>
      <c r="C70" s="136" t="s">
        <v>59</v>
      </c>
      <c r="D70" s="137">
        <v>0</v>
      </c>
      <c r="E70" s="138">
        <v>0</v>
      </c>
    </row>
    <row r="71" spans="2:5">
      <c r="B71" s="154" t="s">
        <v>23</v>
      </c>
      <c r="C71" s="144" t="s">
        <v>61</v>
      </c>
      <c r="D71" s="145">
        <v>0</v>
      </c>
      <c r="E71" s="70">
        <v>0</v>
      </c>
    </row>
    <row r="72" spans="2:5">
      <c r="B72" s="155" t="s">
        <v>60</v>
      </c>
      <c r="C72" s="140" t="s">
        <v>63</v>
      </c>
      <c r="D72" s="141">
        <f>E14</f>
        <v>0</v>
      </c>
      <c r="E72" s="142">
        <v>0</v>
      </c>
    </row>
    <row r="73" spans="2:5">
      <c r="B73" s="156" t="s">
        <v>62</v>
      </c>
      <c r="C73" s="25" t="s">
        <v>65</v>
      </c>
      <c r="D73" s="26">
        <v>0</v>
      </c>
      <c r="E73" s="27">
        <v>0</v>
      </c>
    </row>
    <row r="74" spans="2:5">
      <c r="B74" s="154" t="s">
        <v>64</v>
      </c>
      <c r="C74" s="144" t="s">
        <v>66</v>
      </c>
      <c r="D74" s="145">
        <f>D58</f>
        <v>71625.13</v>
      </c>
      <c r="E74" s="70">
        <f>E58+E72-E73</f>
        <v>1</v>
      </c>
    </row>
    <row r="75" spans="2:5">
      <c r="B75" s="125" t="s">
        <v>4</v>
      </c>
      <c r="C75" s="16" t="s">
        <v>67</v>
      </c>
      <c r="D75" s="93">
        <f>D74</f>
        <v>71625.13</v>
      </c>
      <c r="E75" s="94">
        <f>E74</f>
        <v>1</v>
      </c>
    </row>
    <row r="76" spans="2:5">
      <c r="B76" s="125" t="s">
        <v>6</v>
      </c>
      <c r="C76" s="16" t="s">
        <v>225</v>
      </c>
      <c r="D76" s="93">
        <v>0</v>
      </c>
      <c r="E76" s="94">
        <v>0</v>
      </c>
    </row>
    <row r="77" spans="2:5" ht="13.5" thickBot="1">
      <c r="B77" s="126" t="s">
        <v>8</v>
      </c>
      <c r="C77" s="18" t="s">
        <v>226</v>
      </c>
      <c r="D77" s="97">
        <v>0</v>
      </c>
      <c r="E77" s="98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honeticPr fontId="7" type="noConversion"/>
  <pageMargins left="0.59" right="0.75" top="0.56999999999999995" bottom="0.49" header="0.5" footer="0.5"/>
  <pageSetup paperSize="9" scale="70" orientation="portrait" r:id="rId1"/>
  <headerFooter alignWithMargins="0"/>
</worksheet>
</file>

<file path=xl/worksheets/sheet171.xml><?xml version="1.0" encoding="utf-8"?>
<worksheet xmlns="http://schemas.openxmlformats.org/spreadsheetml/2006/main" xmlns:r="http://schemas.openxmlformats.org/officeDocument/2006/relationships">
  <sheetPr codeName="Arkusz171"/>
  <dimension ref="A1:L81"/>
  <sheetViews>
    <sheetView zoomScale="80" zoomScaleNormal="80" workbookViewId="0">
      <selection activeCell="K2" sqref="K2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99" customWidth="1"/>
    <col min="6" max="6" width="7.42578125" customWidth="1"/>
    <col min="7" max="7" width="17.28515625" customWidth="1"/>
    <col min="8" max="8" width="19" customWidth="1"/>
    <col min="9" max="9" width="13.28515625" customWidth="1"/>
    <col min="10" max="10" width="13.5703125" customWidth="1"/>
  </cols>
  <sheetData>
    <row r="1" spans="2:12">
      <c r="B1" s="1"/>
      <c r="C1" s="1"/>
      <c r="D1" s="2"/>
      <c r="E1" s="2"/>
    </row>
    <row r="2" spans="2:12" ht="15.75">
      <c r="B2" s="333" t="s">
        <v>0</v>
      </c>
      <c r="C2" s="333"/>
      <c r="D2" s="333"/>
      <c r="E2" s="333"/>
      <c r="H2" s="188"/>
      <c r="I2" s="188"/>
      <c r="J2" s="190"/>
      <c r="L2" s="78"/>
    </row>
    <row r="3" spans="2:12" ht="15.75">
      <c r="B3" s="333" t="s">
        <v>263</v>
      </c>
      <c r="C3" s="333"/>
      <c r="D3" s="333"/>
      <c r="E3" s="333"/>
      <c r="H3" s="188"/>
      <c r="I3" s="188"/>
      <c r="J3" s="190"/>
    </row>
    <row r="4" spans="2:12" ht="15">
      <c r="B4" s="171"/>
      <c r="C4" s="171"/>
      <c r="D4" s="171"/>
      <c r="E4" s="171"/>
      <c r="H4" s="187"/>
      <c r="I4" s="187"/>
      <c r="J4" s="190"/>
    </row>
    <row r="5" spans="2:12" ht="21" customHeight="1">
      <c r="B5" s="334" t="s">
        <v>1</v>
      </c>
      <c r="C5" s="334"/>
      <c r="D5" s="334"/>
      <c r="E5" s="334"/>
    </row>
    <row r="6" spans="2:12" ht="14.25">
      <c r="B6" s="335" t="s">
        <v>208</v>
      </c>
      <c r="C6" s="335"/>
      <c r="D6" s="335"/>
      <c r="E6" s="335"/>
    </row>
    <row r="7" spans="2:12" ht="14.25">
      <c r="B7" s="169"/>
      <c r="C7" s="169"/>
      <c r="D7" s="169"/>
      <c r="E7" s="169"/>
    </row>
    <row r="8" spans="2:12" ht="13.5">
      <c r="B8" s="337" t="s">
        <v>18</v>
      </c>
      <c r="C8" s="339"/>
      <c r="D8" s="339"/>
      <c r="E8" s="339"/>
    </row>
    <row r="9" spans="2:12" ht="16.5" thickBot="1">
      <c r="B9" s="336" t="s">
        <v>209</v>
      </c>
      <c r="C9" s="336"/>
      <c r="D9" s="336"/>
      <c r="E9" s="336"/>
    </row>
    <row r="10" spans="2:12" ht="13.5" thickBot="1">
      <c r="B10" s="170"/>
      <c r="C10" s="87" t="s">
        <v>2</v>
      </c>
      <c r="D10" s="75" t="s">
        <v>246</v>
      </c>
      <c r="E10" s="30" t="s">
        <v>262</v>
      </c>
    </row>
    <row r="11" spans="2:12">
      <c r="B11" s="110" t="s">
        <v>3</v>
      </c>
      <c r="C11" s="151" t="s">
        <v>215</v>
      </c>
      <c r="D11" s="74">
        <v>485575.32</v>
      </c>
      <c r="E11" s="9">
        <f>E12</f>
        <v>0</v>
      </c>
    </row>
    <row r="12" spans="2:12">
      <c r="B12" s="129" t="s">
        <v>4</v>
      </c>
      <c r="C12" s="6" t="s">
        <v>5</v>
      </c>
      <c r="D12" s="89">
        <v>485575.32</v>
      </c>
      <c r="E12" s="100"/>
    </row>
    <row r="13" spans="2:12">
      <c r="B13" s="129" t="s">
        <v>6</v>
      </c>
      <c r="C13" s="72" t="s">
        <v>7</v>
      </c>
      <c r="D13" s="89"/>
      <c r="E13" s="100"/>
    </row>
    <row r="14" spans="2:12">
      <c r="B14" s="129" t="s">
        <v>8</v>
      </c>
      <c r="C14" s="72" t="s">
        <v>10</v>
      </c>
      <c r="D14" s="89"/>
      <c r="E14" s="100"/>
      <c r="G14" s="71"/>
    </row>
    <row r="15" spans="2:12">
      <c r="B15" s="129" t="s">
        <v>212</v>
      </c>
      <c r="C15" s="72" t="s">
        <v>11</v>
      </c>
      <c r="D15" s="89"/>
      <c r="E15" s="100"/>
    </row>
    <row r="16" spans="2:12">
      <c r="B16" s="130" t="s">
        <v>213</v>
      </c>
      <c r="C16" s="111" t="s">
        <v>12</v>
      </c>
      <c r="D16" s="90"/>
      <c r="E16" s="101"/>
    </row>
    <row r="17" spans="2:10">
      <c r="B17" s="10" t="s">
        <v>13</v>
      </c>
      <c r="C17" s="12" t="s">
        <v>65</v>
      </c>
      <c r="D17" s="152"/>
      <c r="E17" s="113"/>
    </row>
    <row r="18" spans="2:10">
      <c r="B18" s="129" t="s">
        <v>4</v>
      </c>
      <c r="C18" s="6" t="s">
        <v>11</v>
      </c>
      <c r="D18" s="89"/>
      <c r="E18" s="101"/>
    </row>
    <row r="19" spans="2:10" ht="13.5" customHeight="1">
      <c r="B19" s="129" t="s">
        <v>6</v>
      </c>
      <c r="C19" s="72" t="s">
        <v>214</v>
      </c>
      <c r="D19" s="89"/>
      <c r="E19" s="100"/>
    </row>
    <row r="20" spans="2:10" ht="13.5" thickBot="1">
      <c r="B20" s="131" t="s">
        <v>8</v>
      </c>
      <c r="C20" s="73" t="s">
        <v>14</v>
      </c>
      <c r="D20" s="91"/>
      <c r="E20" s="102"/>
    </row>
    <row r="21" spans="2:10" ht="13.5" thickBot="1">
      <c r="B21" s="343" t="s">
        <v>216</v>
      </c>
      <c r="C21" s="344"/>
      <c r="D21" s="92">
        <f>D11</f>
        <v>485575.32</v>
      </c>
      <c r="E21" s="173">
        <f>E11</f>
        <v>0</v>
      </c>
      <c r="F21" s="88"/>
      <c r="G21" s="88"/>
      <c r="H21" s="197"/>
      <c r="J21" s="71"/>
    </row>
    <row r="22" spans="2:10">
      <c r="B22" s="3"/>
      <c r="C22" s="7"/>
      <c r="D22" s="8"/>
      <c r="E22" s="8"/>
      <c r="G22" s="78"/>
    </row>
    <row r="23" spans="2:10" ht="13.5">
      <c r="B23" s="337" t="s">
        <v>210</v>
      </c>
      <c r="C23" s="345"/>
      <c r="D23" s="345"/>
      <c r="E23" s="345"/>
      <c r="G23" s="78"/>
    </row>
    <row r="24" spans="2:10" ht="15.75" customHeight="1" thickBot="1">
      <c r="B24" s="336" t="s">
        <v>211</v>
      </c>
      <c r="C24" s="346"/>
      <c r="D24" s="346"/>
      <c r="E24" s="346"/>
    </row>
    <row r="25" spans="2:10" ht="13.5" thickBot="1">
      <c r="B25" s="170"/>
      <c r="C25" s="5" t="s">
        <v>2</v>
      </c>
      <c r="D25" s="75" t="s">
        <v>264</v>
      </c>
      <c r="E25" s="30" t="s">
        <v>262</v>
      </c>
    </row>
    <row r="26" spans="2:10">
      <c r="B26" s="116" t="s">
        <v>15</v>
      </c>
      <c r="C26" s="117" t="s">
        <v>16</v>
      </c>
      <c r="D26" s="263">
        <v>1881555.09</v>
      </c>
      <c r="E26" s="118">
        <f>D21</f>
        <v>485575.32</v>
      </c>
      <c r="G26" s="83"/>
    </row>
    <row r="27" spans="2:10">
      <c r="B27" s="10" t="s">
        <v>17</v>
      </c>
      <c r="C27" s="11" t="s">
        <v>217</v>
      </c>
      <c r="D27" s="264">
        <v>-1240743.9900000002</v>
      </c>
      <c r="E27" s="172">
        <f>E28-E32</f>
        <v>-485430.05</v>
      </c>
      <c r="F27" s="78"/>
      <c r="G27" s="83"/>
      <c r="H27" s="78"/>
      <c r="I27" s="78"/>
      <c r="J27" s="83"/>
    </row>
    <row r="28" spans="2:10">
      <c r="B28" s="10" t="s">
        <v>18</v>
      </c>
      <c r="C28" s="11" t="s">
        <v>19</v>
      </c>
      <c r="D28" s="264"/>
      <c r="E28" s="80">
        <f>SUM(E29:E31)</f>
        <v>0</v>
      </c>
      <c r="F28" s="78"/>
      <c r="G28" s="78"/>
      <c r="H28" s="78"/>
      <c r="I28" s="78"/>
      <c r="J28" s="83"/>
    </row>
    <row r="29" spans="2:10">
      <c r="B29" s="127" t="s">
        <v>4</v>
      </c>
      <c r="C29" s="6" t="s">
        <v>20</v>
      </c>
      <c r="D29" s="265"/>
      <c r="E29" s="103"/>
      <c r="F29" s="78"/>
      <c r="G29" s="78"/>
      <c r="H29" s="78"/>
      <c r="I29" s="78"/>
      <c r="J29" s="83"/>
    </row>
    <row r="30" spans="2:10">
      <c r="B30" s="127" t="s">
        <v>6</v>
      </c>
      <c r="C30" s="6" t="s">
        <v>21</v>
      </c>
      <c r="D30" s="265"/>
      <c r="E30" s="103"/>
      <c r="F30" s="78"/>
      <c r="G30" s="78"/>
      <c r="H30" s="78"/>
      <c r="I30" s="78"/>
      <c r="J30" s="83"/>
    </row>
    <row r="31" spans="2:10">
      <c r="B31" s="127" t="s">
        <v>8</v>
      </c>
      <c r="C31" s="6" t="s">
        <v>22</v>
      </c>
      <c r="D31" s="265"/>
      <c r="E31" s="103"/>
      <c r="F31" s="78"/>
      <c r="G31" s="78"/>
      <c r="H31" s="78"/>
      <c r="I31" s="78"/>
      <c r="J31" s="83"/>
    </row>
    <row r="32" spans="2:10">
      <c r="B32" s="112" t="s">
        <v>23</v>
      </c>
      <c r="C32" s="12" t="s">
        <v>24</v>
      </c>
      <c r="D32" s="264">
        <v>1240743.9900000002</v>
      </c>
      <c r="E32" s="80">
        <f>SUM(E33:E39)</f>
        <v>485430.05</v>
      </c>
      <c r="F32" s="78"/>
      <c r="G32" s="83"/>
      <c r="H32" s="78"/>
      <c r="I32" s="78"/>
      <c r="J32" s="83"/>
    </row>
    <row r="33" spans="2:10">
      <c r="B33" s="127" t="s">
        <v>4</v>
      </c>
      <c r="C33" s="6" t="s">
        <v>25</v>
      </c>
      <c r="D33" s="265">
        <v>1202021.74</v>
      </c>
      <c r="E33" s="103"/>
      <c r="F33" s="78"/>
      <c r="G33" s="78"/>
      <c r="H33" s="78"/>
      <c r="I33" s="78"/>
      <c r="J33" s="83"/>
    </row>
    <row r="34" spans="2:10">
      <c r="B34" s="127" t="s">
        <v>6</v>
      </c>
      <c r="C34" s="6" t="s">
        <v>26</v>
      </c>
      <c r="D34" s="265"/>
      <c r="E34" s="103"/>
      <c r="F34" s="78"/>
      <c r="G34" s="78"/>
      <c r="H34" s="78"/>
      <c r="I34" s="78"/>
      <c r="J34" s="83"/>
    </row>
    <row r="35" spans="2:10">
      <c r="B35" s="127" t="s">
        <v>8</v>
      </c>
      <c r="C35" s="6" t="s">
        <v>27</v>
      </c>
      <c r="D35" s="265">
        <v>2093.54</v>
      </c>
      <c r="E35" s="103">
        <v>250.27</v>
      </c>
      <c r="F35" s="78"/>
      <c r="G35" s="78"/>
      <c r="H35" s="78"/>
      <c r="I35" s="78"/>
      <c r="J35" s="83"/>
    </row>
    <row r="36" spans="2:10">
      <c r="B36" s="127" t="s">
        <v>9</v>
      </c>
      <c r="C36" s="6" t="s">
        <v>28</v>
      </c>
      <c r="D36" s="265"/>
      <c r="E36" s="103"/>
      <c r="F36" s="78"/>
      <c r="G36" s="78"/>
      <c r="H36" s="78"/>
      <c r="I36" s="78"/>
      <c r="J36" s="83"/>
    </row>
    <row r="37" spans="2:10" ht="25.5">
      <c r="B37" s="127" t="s">
        <v>29</v>
      </c>
      <c r="C37" s="6" t="s">
        <v>30</v>
      </c>
      <c r="D37" s="265">
        <v>13452.11</v>
      </c>
      <c r="E37" s="103">
        <v>916.42</v>
      </c>
      <c r="F37" s="78"/>
      <c r="G37" s="78"/>
      <c r="H37" s="78"/>
      <c r="I37" s="78"/>
      <c r="J37" s="83"/>
    </row>
    <row r="38" spans="2:10">
      <c r="B38" s="127" t="s">
        <v>31</v>
      </c>
      <c r="C38" s="6" t="s">
        <v>32</v>
      </c>
      <c r="D38" s="265"/>
      <c r="E38" s="103"/>
      <c r="F38" s="78"/>
      <c r="G38" s="78"/>
      <c r="H38" s="78"/>
      <c r="I38" s="78"/>
      <c r="J38" s="83"/>
    </row>
    <row r="39" spans="2:10">
      <c r="B39" s="128" t="s">
        <v>33</v>
      </c>
      <c r="C39" s="13" t="s">
        <v>34</v>
      </c>
      <c r="D39" s="266">
        <v>23176.600000000002</v>
      </c>
      <c r="E39" s="174">
        <v>484263.36</v>
      </c>
      <c r="F39" s="78"/>
      <c r="G39" s="78"/>
      <c r="H39" s="78"/>
      <c r="I39" s="78"/>
      <c r="J39" s="83"/>
    </row>
    <row r="40" spans="2:10" ht="13.5" thickBot="1">
      <c r="B40" s="119" t="s">
        <v>35</v>
      </c>
      <c r="C40" s="120" t="s">
        <v>36</v>
      </c>
      <c r="D40" s="267">
        <v>-65247.29</v>
      </c>
      <c r="E40" s="121">
        <v>-145.27000000000001</v>
      </c>
      <c r="G40" s="83"/>
    </row>
    <row r="41" spans="2:10" ht="13.5" thickBot="1">
      <c r="B41" s="122" t="s">
        <v>37</v>
      </c>
      <c r="C41" s="123" t="s">
        <v>38</v>
      </c>
      <c r="D41" s="268">
        <v>575563.80999999982</v>
      </c>
      <c r="E41" s="173">
        <v>0</v>
      </c>
      <c r="F41" s="88"/>
      <c r="G41" s="83"/>
    </row>
    <row r="42" spans="2:10">
      <c r="B42" s="114"/>
      <c r="C42" s="114"/>
      <c r="D42" s="115"/>
      <c r="E42" s="115"/>
      <c r="F42" s="88"/>
      <c r="G42" s="71"/>
    </row>
    <row r="43" spans="2:10" ht="13.5">
      <c r="B43" s="338" t="s">
        <v>60</v>
      </c>
      <c r="C43" s="339"/>
      <c r="D43" s="339"/>
      <c r="E43" s="339"/>
      <c r="G43" s="78"/>
    </row>
    <row r="44" spans="2:10" ht="18" customHeight="1" thickBot="1">
      <c r="B44" s="336" t="s">
        <v>244</v>
      </c>
      <c r="C44" s="340"/>
      <c r="D44" s="340"/>
      <c r="E44" s="340"/>
      <c r="G44" s="78"/>
    </row>
    <row r="45" spans="2:10" ht="13.5" thickBot="1">
      <c r="B45" s="170"/>
      <c r="C45" s="31" t="s">
        <v>39</v>
      </c>
      <c r="D45" s="75" t="s">
        <v>264</v>
      </c>
      <c r="E45" s="30" t="s">
        <v>262</v>
      </c>
      <c r="G45" s="78"/>
    </row>
    <row r="46" spans="2:10">
      <c r="B46" s="14" t="s">
        <v>18</v>
      </c>
      <c r="C46" s="32" t="s">
        <v>218</v>
      </c>
      <c r="D46" s="124"/>
      <c r="E46" s="29"/>
      <c r="G46" s="78"/>
    </row>
    <row r="47" spans="2:10">
      <c r="B47" s="125" t="s">
        <v>4</v>
      </c>
      <c r="C47" s="16" t="s">
        <v>40</v>
      </c>
      <c r="D47" s="269">
        <v>18513.776300000001</v>
      </c>
      <c r="E47" s="82">
        <v>4851.3869999999997</v>
      </c>
      <c r="G47" s="78"/>
    </row>
    <row r="48" spans="2:10">
      <c r="B48" s="146" t="s">
        <v>6</v>
      </c>
      <c r="C48" s="23" t="s">
        <v>41</v>
      </c>
      <c r="D48" s="270">
        <v>5901.4026999999996</v>
      </c>
      <c r="E48" s="175"/>
      <c r="G48" s="78"/>
    </row>
    <row r="49" spans="2:7">
      <c r="B49" s="143" t="s">
        <v>23</v>
      </c>
      <c r="C49" s="147" t="s">
        <v>219</v>
      </c>
      <c r="D49" s="271"/>
      <c r="E49" s="148"/>
    </row>
    <row r="50" spans="2:7">
      <c r="B50" s="125" t="s">
        <v>4</v>
      </c>
      <c r="C50" s="16" t="s">
        <v>40</v>
      </c>
      <c r="D50" s="269">
        <v>101.63</v>
      </c>
      <c r="E50" s="84">
        <v>100.09</v>
      </c>
      <c r="G50" s="226"/>
    </row>
    <row r="51" spans="2:7">
      <c r="B51" s="125" t="s">
        <v>6</v>
      </c>
      <c r="C51" s="16" t="s">
        <v>220</v>
      </c>
      <c r="D51" s="272">
        <v>96.26</v>
      </c>
      <c r="E51" s="84">
        <v>100.06</v>
      </c>
      <c r="G51" s="226"/>
    </row>
    <row r="52" spans="2:7">
      <c r="B52" s="125" t="s">
        <v>8</v>
      </c>
      <c r="C52" s="16" t="s">
        <v>221</v>
      </c>
      <c r="D52" s="272">
        <v>101.9</v>
      </c>
      <c r="E52" s="84">
        <v>100.09</v>
      </c>
    </row>
    <row r="53" spans="2:7" ht="12.75" customHeight="1" thickBot="1">
      <c r="B53" s="126" t="s">
        <v>9</v>
      </c>
      <c r="C53" s="18" t="s">
        <v>41</v>
      </c>
      <c r="D53" s="273">
        <v>97.53</v>
      </c>
      <c r="E53" s="176"/>
    </row>
    <row r="54" spans="2:7">
      <c r="B54" s="132"/>
      <c r="C54" s="133"/>
      <c r="D54" s="134"/>
      <c r="E54" s="134"/>
    </row>
    <row r="55" spans="2:7" ht="13.5">
      <c r="B55" s="338" t="s">
        <v>62</v>
      </c>
      <c r="C55" s="339"/>
      <c r="D55" s="339"/>
      <c r="E55" s="339"/>
    </row>
    <row r="56" spans="2:7" ht="18.75" customHeight="1" thickBot="1">
      <c r="B56" s="336" t="s">
        <v>222</v>
      </c>
      <c r="C56" s="340"/>
      <c r="D56" s="340"/>
      <c r="E56" s="340"/>
    </row>
    <row r="57" spans="2:7" ht="23.25" thickBot="1">
      <c r="B57" s="331" t="s">
        <v>42</v>
      </c>
      <c r="C57" s="332"/>
      <c r="D57" s="19" t="s">
        <v>245</v>
      </c>
      <c r="E57" s="20" t="s">
        <v>223</v>
      </c>
    </row>
    <row r="58" spans="2:7">
      <c r="B58" s="21" t="s">
        <v>18</v>
      </c>
      <c r="C58" s="149" t="s">
        <v>43</v>
      </c>
      <c r="D58" s="150">
        <f>D64</f>
        <v>0</v>
      </c>
      <c r="E58" s="33">
        <v>0</v>
      </c>
    </row>
    <row r="59" spans="2:7" ht="25.5">
      <c r="B59" s="146" t="s">
        <v>4</v>
      </c>
      <c r="C59" s="23" t="s">
        <v>44</v>
      </c>
      <c r="D59" s="95">
        <v>0</v>
      </c>
      <c r="E59" s="96">
        <v>0</v>
      </c>
    </row>
    <row r="60" spans="2:7" ht="25.5">
      <c r="B60" s="125" t="s">
        <v>6</v>
      </c>
      <c r="C60" s="16" t="s">
        <v>45</v>
      </c>
      <c r="D60" s="93">
        <v>0</v>
      </c>
      <c r="E60" s="94">
        <v>0</v>
      </c>
    </row>
    <row r="61" spans="2:7" ht="13.5" customHeight="1">
      <c r="B61" s="125" t="s">
        <v>8</v>
      </c>
      <c r="C61" s="16" t="s">
        <v>46</v>
      </c>
      <c r="D61" s="93">
        <v>0</v>
      </c>
      <c r="E61" s="94">
        <v>0</v>
      </c>
    </row>
    <row r="62" spans="2:7">
      <c r="B62" s="125" t="s">
        <v>9</v>
      </c>
      <c r="C62" s="16" t="s">
        <v>47</v>
      </c>
      <c r="D62" s="93">
        <v>0</v>
      </c>
      <c r="E62" s="94">
        <v>0</v>
      </c>
    </row>
    <row r="63" spans="2:7">
      <c r="B63" s="125" t="s">
        <v>29</v>
      </c>
      <c r="C63" s="16" t="s">
        <v>48</v>
      </c>
      <c r="D63" s="93">
        <v>0</v>
      </c>
      <c r="E63" s="94">
        <v>0</v>
      </c>
    </row>
    <row r="64" spans="2:7">
      <c r="B64" s="146" t="s">
        <v>31</v>
      </c>
      <c r="C64" s="23" t="s">
        <v>49</v>
      </c>
      <c r="D64" s="95">
        <f>E21</f>
        <v>0</v>
      </c>
      <c r="E64" s="96">
        <f>E58</f>
        <v>0</v>
      </c>
    </row>
    <row r="65" spans="2:5">
      <c r="B65" s="146" t="s">
        <v>33</v>
      </c>
      <c r="C65" s="23" t="s">
        <v>224</v>
      </c>
      <c r="D65" s="95">
        <v>0</v>
      </c>
      <c r="E65" s="96">
        <v>0</v>
      </c>
    </row>
    <row r="66" spans="2:5">
      <c r="B66" s="146" t="s">
        <v>50</v>
      </c>
      <c r="C66" s="23" t="s">
        <v>51</v>
      </c>
      <c r="D66" s="95">
        <v>0</v>
      </c>
      <c r="E66" s="96">
        <v>0</v>
      </c>
    </row>
    <row r="67" spans="2:5">
      <c r="B67" s="125" t="s">
        <v>52</v>
      </c>
      <c r="C67" s="16" t="s">
        <v>53</v>
      </c>
      <c r="D67" s="93">
        <v>0</v>
      </c>
      <c r="E67" s="94">
        <v>0</v>
      </c>
    </row>
    <row r="68" spans="2:5">
      <c r="B68" s="125" t="s">
        <v>54</v>
      </c>
      <c r="C68" s="16" t="s">
        <v>55</v>
      </c>
      <c r="D68" s="93">
        <v>0</v>
      </c>
      <c r="E68" s="94">
        <v>0</v>
      </c>
    </row>
    <row r="69" spans="2:5">
      <c r="B69" s="125" t="s">
        <v>56</v>
      </c>
      <c r="C69" s="16" t="s">
        <v>57</v>
      </c>
      <c r="D69" s="93">
        <v>0</v>
      </c>
      <c r="E69" s="94">
        <v>0</v>
      </c>
    </row>
    <row r="70" spans="2:5">
      <c r="B70" s="153" t="s">
        <v>58</v>
      </c>
      <c r="C70" s="136" t="s">
        <v>59</v>
      </c>
      <c r="D70" s="137">
        <v>0</v>
      </c>
      <c r="E70" s="138">
        <v>0</v>
      </c>
    </row>
    <row r="71" spans="2:5">
      <c r="B71" s="154" t="s">
        <v>23</v>
      </c>
      <c r="C71" s="144" t="s">
        <v>61</v>
      </c>
      <c r="D71" s="145">
        <v>0</v>
      </c>
      <c r="E71" s="70">
        <v>0</v>
      </c>
    </row>
    <row r="72" spans="2:5">
      <c r="B72" s="155" t="s">
        <v>60</v>
      </c>
      <c r="C72" s="140" t="s">
        <v>63</v>
      </c>
      <c r="D72" s="141">
        <f>E14</f>
        <v>0</v>
      </c>
      <c r="E72" s="142">
        <v>0</v>
      </c>
    </row>
    <row r="73" spans="2:5">
      <c r="B73" s="156" t="s">
        <v>62</v>
      </c>
      <c r="C73" s="25" t="s">
        <v>65</v>
      </c>
      <c r="D73" s="26">
        <v>0</v>
      </c>
      <c r="E73" s="27">
        <v>0</v>
      </c>
    </row>
    <row r="74" spans="2:5">
      <c r="B74" s="154" t="s">
        <v>64</v>
      </c>
      <c r="C74" s="144" t="s">
        <v>66</v>
      </c>
      <c r="D74" s="145">
        <f>D58</f>
        <v>0</v>
      </c>
      <c r="E74" s="70">
        <f>E58+E72-E73</f>
        <v>0</v>
      </c>
    </row>
    <row r="75" spans="2:5">
      <c r="B75" s="125" t="s">
        <v>4</v>
      </c>
      <c r="C75" s="16" t="s">
        <v>67</v>
      </c>
      <c r="D75" s="93">
        <f>D74</f>
        <v>0</v>
      </c>
      <c r="E75" s="94">
        <f>E74</f>
        <v>0</v>
      </c>
    </row>
    <row r="76" spans="2:5">
      <c r="B76" s="125" t="s">
        <v>6</v>
      </c>
      <c r="C76" s="16" t="s">
        <v>225</v>
      </c>
      <c r="D76" s="93">
        <v>0</v>
      </c>
      <c r="E76" s="94">
        <v>0</v>
      </c>
    </row>
    <row r="77" spans="2:5" ht="13.5" thickBot="1">
      <c r="B77" s="126" t="s">
        <v>8</v>
      </c>
      <c r="C77" s="18" t="s">
        <v>226</v>
      </c>
      <c r="D77" s="97">
        <v>0</v>
      </c>
      <c r="E77" s="98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honeticPr fontId="7" type="noConversion"/>
  <pageMargins left="0.56999999999999995" right="0.75" top="0.61" bottom="0.49" header="0.5" footer="0.5"/>
  <pageSetup paperSize="9" scale="70" orientation="portrait" r:id="rId1"/>
  <headerFooter alignWithMargins="0"/>
</worksheet>
</file>

<file path=xl/worksheets/sheet172.xml><?xml version="1.0" encoding="utf-8"?>
<worksheet xmlns="http://schemas.openxmlformats.org/spreadsheetml/2006/main" xmlns:r="http://schemas.openxmlformats.org/officeDocument/2006/relationships">
  <sheetPr codeName="Arkusz172"/>
  <dimension ref="A1:L81"/>
  <sheetViews>
    <sheetView zoomScale="80" zoomScaleNormal="80" workbookViewId="0">
      <selection activeCell="K2" sqref="K2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99" customWidth="1"/>
    <col min="6" max="6" width="7.42578125" customWidth="1"/>
    <col min="7" max="7" width="17.28515625" customWidth="1"/>
    <col min="8" max="8" width="19" customWidth="1"/>
    <col min="9" max="9" width="13.28515625" customWidth="1"/>
    <col min="10" max="10" width="13.5703125" customWidth="1"/>
  </cols>
  <sheetData>
    <row r="1" spans="2:12">
      <c r="B1" s="1"/>
      <c r="C1" s="1"/>
      <c r="D1" s="2"/>
      <c r="E1" s="2"/>
    </row>
    <row r="2" spans="2:12" ht="15.75">
      <c r="B2" s="333" t="s">
        <v>0</v>
      </c>
      <c r="C2" s="333"/>
      <c r="D2" s="333"/>
      <c r="E2" s="333"/>
      <c r="H2" s="188"/>
      <c r="I2" s="188"/>
      <c r="J2" s="190"/>
      <c r="L2" s="78"/>
    </row>
    <row r="3" spans="2:12" ht="15.75">
      <c r="B3" s="333" t="s">
        <v>263</v>
      </c>
      <c r="C3" s="333"/>
      <c r="D3" s="333"/>
      <c r="E3" s="333"/>
      <c r="H3" s="188"/>
      <c r="I3" s="188"/>
      <c r="J3" s="190"/>
    </row>
    <row r="4" spans="2:12" ht="15">
      <c r="B4" s="171"/>
      <c r="C4" s="171"/>
      <c r="D4" s="171"/>
      <c r="E4" s="171"/>
      <c r="H4" s="187"/>
      <c r="I4" s="187"/>
      <c r="J4" s="190"/>
    </row>
    <row r="5" spans="2:12" ht="21" customHeight="1">
      <c r="B5" s="334" t="s">
        <v>1</v>
      </c>
      <c r="C5" s="334"/>
      <c r="D5" s="334"/>
      <c r="E5" s="334"/>
      <c r="H5" s="187"/>
      <c r="I5" s="187"/>
      <c r="J5" s="187"/>
    </row>
    <row r="6" spans="2:12" ht="14.25">
      <c r="B6" s="335" t="s">
        <v>195</v>
      </c>
      <c r="C6" s="335"/>
      <c r="D6" s="335"/>
      <c r="E6" s="335"/>
    </row>
    <row r="7" spans="2:12" ht="14.25">
      <c r="B7" s="169"/>
      <c r="C7" s="169"/>
      <c r="D7" s="169"/>
      <c r="E7" s="169"/>
    </row>
    <row r="8" spans="2:12" ht="13.5">
      <c r="B8" s="337" t="s">
        <v>18</v>
      </c>
      <c r="C8" s="339"/>
      <c r="D8" s="339"/>
      <c r="E8" s="339"/>
    </row>
    <row r="9" spans="2:12" ht="16.5" thickBot="1">
      <c r="B9" s="336" t="s">
        <v>209</v>
      </c>
      <c r="C9" s="336"/>
      <c r="D9" s="336"/>
      <c r="E9" s="336"/>
    </row>
    <row r="10" spans="2:12" ht="13.5" thickBot="1">
      <c r="B10" s="170"/>
      <c r="C10" s="87" t="s">
        <v>2</v>
      </c>
      <c r="D10" s="75" t="s">
        <v>246</v>
      </c>
      <c r="E10" s="30" t="s">
        <v>262</v>
      </c>
    </row>
    <row r="11" spans="2:12">
      <c r="B11" s="110" t="s">
        <v>3</v>
      </c>
      <c r="C11" s="151" t="s">
        <v>215</v>
      </c>
      <c r="D11" s="74">
        <v>1978121.52</v>
      </c>
      <c r="E11" s="9">
        <f>E12</f>
        <v>1747617.16</v>
      </c>
    </row>
    <row r="12" spans="2:12">
      <c r="B12" s="129" t="s">
        <v>4</v>
      </c>
      <c r="C12" s="6" t="s">
        <v>5</v>
      </c>
      <c r="D12" s="89">
        <v>1978121.52</v>
      </c>
      <c r="E12" s="100">
        <v>1747617.16</v>
      </c>
    </row>
    <row r="13" spans="2:12">
      <c r="B13" s="129" t="s">
        <v>6</v>
      </c>
      <c r="C13" s="72" t="s">
        <v>7</v>
      </c>
      <c r="D13" s="89"/>
      <c r="E13" s="100"/>
    </row>
    <row r="14" spans="2:12">
      <c r="B14" s="129" t="s">
        <v>8</v>
      </c>
      <c r="C14" s="72" t="s">
        <v>10</v>
      </c>
      <c r="D14" s="89"/>
      <c r="E14" s="100"/>
      <c r="G14" s="71"/>
    </row>
    <row r="15" spans="2:12">
      <c r="B15" s="129" t="s">
        <v>212</v>
      </c>
      <c r="C15" s="72" t="s">
        <v>11</v>
      </c>
      <c r="D15" s="89"/>
      <c r="E15" s="100"/>
    </row>
    <row r="16" spans="2:12">
      <c r="B16" s="130" t="s">
        <v>213</v>
      </c>
      <c r="C16" s="111" t="s">
        <v>12</v>
      </c>
      <c r="D16" s="90"/>
      <c r="E16" s="101"/>
    </row>
    <row r="17" spans="2:10">
      <c r="B17" s="10" t="s">
        <v>13</v>
      </c>
      <c r="C17" s="12" t="s">
        <v>65</v>
      </c>
      <c r="D17" s="152"/>
      <c r="E17" s="113"/>
    </row>
    <row r="18" spans="2:10">
      <c r="B18" s="129" t="s">
        <v>4</v>
      </c>
      <c r="C18" s="6" t="s">
        <v>11</v>
      </c>
      <c r="D18" s="89"/>
      <c r="E18" s="101"/>
    </row>
    <row r="19" spans="2:10" ht="13.5" customHeight="1">
      <c r="B19" s="129" t="s">
        <v>6</v>
      </c>
      <c r="C19" s="72" t="s">
        <v>214</v>
      </c>
      <c r="D19" s="89"/>
      <c r="E19" s="100"/>
    </row>
    <row r="20" spans="2:10" ht="13.5" thickBot="1">
      <c r="B20" s="131" t="s">
        <v>8</v>
      </c>
      <c r="C20" s="73" t="s">
        <v>14</v>
      </c>
      <c r="D20" s="91"/>
      <c r="E20" s="102"/>
    </row>
    <row r="21" spans="2:10" ht="13.5" thickBot="1">
      <c r="B21" s="343" t="s">
        <v>216</v>
      </c>
      <c r="C21" s="344"/>
      <c r="D21" s="92">
        <f>D11</f>
        <v>1978121.52</v>
      </c>
      <c r="E21" s="173">
        <f>E11</f>
        <v>1747617.16</v>
      </c>
      <c r="F21" s="88"/>
      <c r="G21" s="88"/>
      <c r="H21" s="197"/>
      <c r="J21" s="71"/>
    </row>
    <row r="22" spans="2:10">
      <c r="B22" s="3"/>
      <c r="C22" s="7"/>
      <c r="D22" s="8"/>
      <c r="E22" s="8"/>
      <c r="G22" s="78"/>
    </row>
    <row r="23" spans="2:10" ht="13.5">
      <c r="B23" s="337" t="s">
        <v>210</v>
      </c>
      <c r="C23" s="345"/>
      <c r="D23" s="345"/>
      <c r="E23" s="345"/>
      <c r="G23" s="78"/>
    </row>
    <row r="24" spans="2:10" ht="15.75" customHeight="1" thickBot="1">
      <c r="B24" s="336" t="s">
        <v>211</v>
      </c>
      <c r="C24" s="346"/>
      <c r="D24" s="346"/>
      <c r="E24" s="346"/>
    </row>
    <row r="25" spans="2:10" ht="13.5" thickBot="1">
      <c r="B25" s="170"/>
      <c r="C25" s="5" t="s">
        <v>2</v>
      </c>
      <c r="D25" s="75" t="s">
        <v>264</v>
      </c>
      <c r="E25" s="30" t="s">
        <v>262</v>
      </c>
    </row>
    <row r="26" spans="2:10">
      <c r="B26" s="116" t="s">
        <v>15</v>
      </c>
      <c r="C26" s="117" t="s">
        <v>16</v>
      </c>
      <c r="D26" s="263">
        <v>2488485.1</v>
      </c>
      <c r="E26" s="118">
        <f>D21</f>
        <v>1978121.52</v>
      </c>
      <c r="G26" s="83"/>
    </row>
    <row r="27" spans="2:10">
      <c r="B27" s="10" t="s">
        <v>17</v>
      </c>
      <c r="C27" s="11" t="s">
        <v>217</v>
      </c>
      <c r="D27" s="264">
        <v>-180238.18000000002</v>
      </c>
      <c r="E27" s="172">
        <f>E28-E32</f>
        <v>-302606.36000000004</v>
      </c>
      <c r="F27" s="78"/>
      <c r="G27" s="83"/>
      <c r="H27" s="78"/>
      <c r="I27" s="78"/>
      <c r="J27" s="83"/>
    </row>
    <row r="28" spans="2:10">
      <c r="B28" s="10" t="s">
        <v>18</v>
      </c>
      <c r="C28" s="11" t="s">
        <v>19</v>
      </c>
      <c r="D28" s="264">
        <v>178737.35</v>
      </c>
      <c r="E28" s="80">
        <f>SUM(E29:E31)</f>
        <v>483134.04</v>
      </c>
      <c r="F28" s="78"/>
      <c r="G28" s="78"/>
      <c r="H28" s="78"/>
      <c r="I28" s="78"/>
      <c r="J28" s="83"/>
    </row>
    <row r="29" spans="2:10">
      <c r="B29" s="127" t="s">
        <v>4</v>
      </c>
      <c r="C29" s="6" t="s">
        <v>20</v>
      </c>
      <c r="D29" s="265">
        <v>36420.26</v>
      </c>
      <c r="E29" s="103"/>
      <c r="F29" s="78"/>
      <c r="G29" s="78"/>
      <c r="H29" s="78"/>
      <c r="I29" s="78"/>
      <c r="J29" s="83"/>
    </row>
    <row r="30" spans="2:10">
      <c r="B30" s="127" t="s">
        <v>6</v>
      </c>
      <c r="C30" s="6" t="s">
        <v>21</v>
      </c>
      <c r="D30" s="265"/>
      <c r="E30" s="103"/>
      <c r="F30" s="78"/>
      <c r="G30" s="78"/>
      <c r="H30" s="78"/>
      <c r="I30" s="78"/>
      <c r="J30" s="83"/>
    </row>
    <row r="31" spans="2:10">
      <c r="B31" s="127" t="s">
        <v>8</v>
      </c>
      <c r="C31" s="6" t="s">
        <v>22</v>
      </c>
      <c r="D31" s="265">
        <v>142317.09</v>
      </c>
      <c r="E31" s="103">
        <v>483134.04</v>
      </c>
      <c r="F31" s="78"/>
      <c r="G31" s="78"/>
      <c r="H31" s="78"/>
      <c r="I31" s="78"/>
      <c r="J31" s="83"/>
    </row>
    <row r="32" spans="2:10">
      <c r="B32" s="112" t="s">
        <v>23</v>
      </c>
      <c r="C32" s="12" t="s">
        <v>24</v>
      </c>
      <c r="D32" s="264">
        <v>358975.53</v>
      </c>
      <c r="E32" s="80">
        <f>SUM(E33:E39)</f>
        <v>785740.4</v>
      </c>
      <c r="F32" s="78"/>
      <c r="G32" s="83"/>
      <c r="H32" s="78"/>
      <c r="I32" s="78"/>
      <c r="J32" s="83"/>
    </row>
    <row r="33" spans="2:10">
      <c r="B33" s="127" t="s">
        <v>4</v>
      </c>
      <c r="C33" s="6" t="s">
        <v>25</v>
      </c>
      <c r="D33" s="265">
        <v>334608.09000000003</v>
      </c>
      <c r="E33" s="103">
        <v>365401.9</v>
      </c>
      <c r="F33" s="78"/>
      <c r="G33" s="78"/>
      <c r="H33" s="78"/>
      <c r="I33" s="78"/>
      <c r="J33" s="83"/>
    </row>
    <row r="34" spans="2:10">
      <c r="B34" s="127" t="s">
        <v>6</v>
      </c>
      <c r="C34" s="6" t="s">
        <v>26</v>
      </c>
      <c r="D34" s="265"/>
      <c r="E34" s="103"/>
      <c r="F34" s="78"/>
      <c r="G34" s="78"/>
      <c r="H34" s="78"/>
      <c r="I34" s="78"/>
      <c r="J34" s="83"/>
    </row>
    <row r="35" spans="2:10">
      <c r="B35" s="127" t="s">
        <v>8</v>
      </c>
      <c r="C35" s="6" t="s">
        <v>27</v>
      </c>
      <c r="D35" s="265">
        <v>5403.94</v>
      </c>
      <c r="E35" s="103">
        <v>3819.55</v>
      </c>
      <c r="F35" s="78"/>
      <c r="G35" s="78"/>
      <c r="H35" s="78"/>
      <c r="I35" s="78"/>
      <c r="J35" s="83"/>
    </row>
    <row r="36" spans="2:10">
      <c r="B36" s="127" t="s">
        <v>9</v>
      </c>
      <c r="C36" s="6" t="s">
        <v>28</v>
      </c>
      <c r="D36" s="265"/>
      <c r="E36" s="103"/>
      <c r="F36" s="78"/>
      <c r="G36" s="78"/>
      <c r="H36" s="78"/>
      <c r="I36" s="78"/>
      <c r="J36" s="83"/>
    </row>
    <row r="37" spans="2:10" ht="25.5">
      <c r="B37" s="127" t="s">
        <v>29</v>
      </c>
      <c r="C37" s="6" t="s">
        <v>30</v>
      </c>
      <c r="D37" s="265">
        <v>17861.28</v>
      </c>
      <c r="E37" s="103">
        <v>16070.74</v>
      </c>
      <c r="F37" s="78"/>
      <c r="G37" s="78"/>
      <c r="H37" s="78"/>
      <c r="I37" s="78"/>
      <c r="J37" s="83"/>
    </row>
    <row r="38" spans="2:10">
      <c r="B38" s="127" t="s">
        <v>31</v>
      </c>
      <c r="C38" s="6" t="s">
        <v>32</v>
      </c>
      <c r="D38" s="265"/>
      <c r="E38" s="103"/>
      <c r="F38" s="78"/>
      <c r="G38" s="78"/>
      <c r="H38" s="78"/>
      <c r="I38" s="78"/>
      <c r="J38" s="83"/>
    </row>
    <row r="39" spans="2:10">
      <c r="B39" s="128" t="s">
        <v>33</v>
      </c>
      <c r="C39" s="13" t="s">
        <v>34</v>
      </c>
      <c r="D39" s="266">
        <v>1102.22</v>
      </c>
      <c r="E39" s="174">
        <v>400448.21</v>
      </c>
      <c r="F39" s="78"/>
      <c r="G39" s="78"/>
      <c r="H39" s="78"/>
      <c r="I39" s="78"/>
      <c r="J39" s="83"/>
    </row>
    <row r="40" spans="2:10" ht="13.5" thickBot="1">
      <c r="B40" s="119" t="s">
        <v>35</v>
      </c>
      <c r="C40" s="120" t="s">
        <v>36</v>
      </c>
      <c r="D40" s="267">
        <v>86719.96</v>
      </c>
      <c r="E40" s="121">
        <v>72102</v>
      </c>
      <c r="G40" s="83"/>
    </row>
    <row r="41" spans="2:10" ht="13.5" thickBot="1">
      <c r="B41" s="122" t="s">
        <v>37</v>
      </c>
      <c r="C41" s="123" t="s">
        <v>38</v>
      </c>
      <c r="D41" s="268">
        <v>2394966.88</v>
      </c>
      <c r="E41" s="173">
        <f>E26+E27+E40</f>
        <v>1747617.16</v>
      </c>
      <c r="F41" s="88"/>
      <c r="G41" s="83"/>
    </row>
    <row r="42" spans="2:10">
      <c r="B42" s="114"/>
      <c r="C42" s="114"/>
      <c r="D42" s="115"/>
      <c r="E42" s="115"/>
      <c r="F42" s="88"/>
      <c r="G42" s="71"/>
    </row>
    <row r="43" spans="2:10" ht="13.5">
      <c r="B43" s="338" t="s">
        <v>60</v>
      </c>
      <c r="C43" s="339"/>
      <c r="D43" s="339"/>
      <c r="E43" s="339"/>
      <c r="G43" s="78"/>
    </row>
    <row r="44" spans="2:10" ht="18" customHeight="1" thickBot="1">
      <c r="B44" s="336" t="s">
        <v>244</v>
      </c>
      <c r="C44" s="340"/>
      <c r="D44" s="340"/>
      <c r="E44" s="340"/>
      <c r="G44" s="78"/>
    </row>
    <row r="45" spans="2:10" ht="13.5" thickBot="1">
      <c r="B45" s="170"/>
      <c r="C45" s="31" t="s">
        <v>39</v>
      </c>
      <c r="D45" s="75" t="s">
        <v>264</v>
      </c>
      <c r="E45" s="30" t="s">
        <v>262</v>
      </c>
      <c r="G45" s="78"/>
    </row>
    <row r="46" spans="2:10">
      <c r="B46" s="14" t="s">
        <v>18</v>
      </c>
      <c r="C46" s="32" t="s">
        <v>218</v>
      </c>
      <c r="D46" s="124"/>
      <c r="E46" s="29"/>
      <c r="G46" s="78"/>
    </row>
    <row r="47" spans="2:10">
      <c r="B47" s="125" t="s">
        <v>4</v>
      </c>
      <c r="C47" s="16" t="s">
        <v>40</v>
      </c>
      <c r="D47" s="269">
        <v>16823.182100000002</v>
      </c>
      <c r="E47" s="82">
        <v>13344.947200000001</v>
      </c>
      <c r="G47" s="78"/>
    </row>
    <row r="48" spans="2:10">
      <c r="B48" s="146" t="s">
        <v>6</v>
      </c>
      <c r="C48" s="23" t="s">
        <v>41</v>
      </c>
      <c r="D48" s="270">
        <v>15589.1875</v>
      </c>
      <c r="E48" s="175">
        <v>11380.679599999999</v>
      </c>
      <c r="G48" s="78"/>
    </row>
    <row r="49" spans="2:7">
      <c r="B49" s="143" t="s">
        <v>23</v>
      </c>
      <c r="C49" s="147" t="s">
        <v>219</v>
      </c>
      <c r="D49" s="271"/>
      <c r="E49" s="148"/>
    </row>
    <row r="50" spans="2:7">
      <c r="B50" s="125" t="s">
        <v>4</v>
      </c>
      <c r="C50" s="16" t="s">
        <v>40</v>
      </c>
      <c r="D50" s="269">
        <v>147.91999999999999</v>
      </c>
      <c r="E50" s="84">
        <v>148.22999999999999</v>
      </c>
      <c r="G50" s="226"/>
    </row>
    <row r="51" spans="2:7">
      <c r="B51" s="125" t="s">
        <v>6</v>
      </c>
      <c r="C51" s="16" t="s">
        <v>220</v>
      </c>
      <c r="D51" s="272">
        <v>146.18</v>
      </c>
      <c r="E51" s="84">
        <v>145.79</v>
      </c>
      <c r="G51" s="226"/>
    </row>
    <row r="52" spans="2:7">
      <c r="B52" s="125" t="s">
        <v>8</v>
      </c>
      <c r="C52" s="16" t="s">
        <v>221</v>
      </c>
      <c r="D52" s="272">
        <v>154.35</v>
      </c>
      <c r="E52" s="84">
        <v>154.51</v>
      </c>
    </row>
    <row r="53" spans="2:7" ht="13.5" customHeight="1" thickBot="1">
      <c r="B53" s="126" t="s">
        <v>9</v>
      </c>
      <c r="C53" s="18" t="s">
        <v>41</v>
      </c>
      <c r="D53" s="273">
        <v>153.63</v>
      </c>
      <c r="E53" s="176">
        <v>153.56</v>
      </c>
    </row>
    <row r="54" spans="2:7">
      <c r="B54" s="132"/>
      <c r="C54" s="133"/>
      <c r="D54" s="134"/>
      <c r="E54" s="134"/>
    </row>
    <row r="55" spans="2:7" ht="13.5">
      <c r="B55" s="338" t="s">
        <v>62</v>
      </c>
      <c r="C55" s="339"/>
      <c r="D55" s="339"/>
      <c r="E55" s="339"/>
    </row>
    <row r="56" spans="2:7" ht="18" customHeight="1" thickBot="1">
      <c r="B56" s="336" t="s">
        <v>222</v>
      </c>
      <c r="C56" s="340"/>
      <c r="D56" s="340"/>
      <c r="E56" s="340"/>
    </row>
    <row r="57" spans="2:7" ht="23.25" thickBot="1">
      <c r="B57" s="331" t="s">
        <v>42</v>
      </c>
      <c r="C57" s="332"/>
      <c r="D57" s="19" t="s">
        <v>245</v>
      </c>
      <c r="E57" s="20" t="s">
        <v>223</v>
      </c>
    </row>
    <row r="58" spans="2:7">
      <c r="B58" s="21" t="s">
        <v>18</v>
      </c>
      <c r="C58" s="149" t="s">
        <v>43</v>
      </c>
      <c r="D58" s="150">
        <f>D64</f>
        <v>1747617.16</v>
      </c>
      <c r="E58" s="33">
        <f>D58/E21</f>
        <v>1</v>
      </c>
    </row>
    <row r="59" spans="2:7" ht="25.5">
      <c r="B59" s="146" t="s">
        <v>4</v>
      </c>
      <c r="C59" s="23" t="s">
        <v>44</v>
      </c>
      <c r="D59" s="95">
        <v>0</v>
      </c>
      <c r="E59" s="96">
        <v>0</v>
      </c>
    </row>
    <row r="60" spans="2:7" ht="25.5">
      <c r="B60" s="125" t="s">
        <v>6</v>
      </c>
      <c r="C60" s="16" t="s">
        <v>45</v>
      </c>
      <c r="D60" s="93">
        <v>0</v>
      </c>
      <c r="E60" s="94">
        <v>0</v>
      </c>
    </row>
    <row r="61" spans="2:7">
      <c r="B61" s="125" t="s">
        <v>8</v>
      </c>
      <c r="C61" s="16" t="s">
        <v>46</v>
      </c>
      <c r="D61" s="93">
        <v>0</v>
      </c>
      <c r="E61" s="94">
        <v>0</v>
      </c>
    </row>
    <row r="62" spans="2:7">
      <c r="B62" s="125" t="s">
        <v>9</v>
      </c>
      <c r="C62" s="16" t="s">
        <v>47</v>
      </c>
      <c r="D62" s="93">
        <v>0</v>
      </c>
      <c r="E62" s="94">
        <v>0</v>
      </c>
    </row>
    <row r="63" spans="2:7">
      <c r="B63" s="125" t="s">
        <v>29</v>
      </c>
      <c r="C63" s="16" t="s">
        <v>48</v>
      </c>
      <c r="D63" s="93">
        <v>0</v>
      </c>
      <c r="E63" s="94">
        <v>0</v>
      </c>
    </row>
    <row r="64" spans="2:7">
      <c r="B64" s="146" t="s">
        <v>31</v>
      </c>
      <c r="C64" s="23" t="s">
        <v>49</v>
      </c>
      <c r="D64" s="95">
        <f>E21</f>
        <v>1747617.16</v>
      </c>
      <c r="E64" s="96">
        <f>E58</f>
        <v>1</v>
      </c>
    </row>
    <row r="65" spans="2:5">
      <c r="B65" s="146" t="s">
        <v>33</v>
      </c>
      <c r="C65" s="23" t="s">
        <v>224</v>
      </c>
      <c r="D65" s="95">
        <v>0</v>
      </c>
      <c r="E65" s="96">
        <v>0</v>
      </c>
    </row>
    <row r="66" spans="2:5">
      <c r="B66" s="146" t="s">
        <v>50</v>
      </c>
      <c r="C66" s="23" t="s">
        <v>51</v>
      </c>
      <c r="D66" s="95">
        <v>0</v>
      </c>
      <c r="E66" s="96">
        <v>0</v>
      </c>
    </row>
    <row r="67" spans="2:5">
      <c r="B67" s="125" t="s">
        <v>52</v>
      </c>
      <c r="C67" s="16" t="s">
        <v>53</v>
      </c>
      <c r="D67" s="93">
        <v>0</v>
      </c>
      <c r="E67" s="94">
        <v>0</v>
      </c>
    </row>
    <row r="68" spans="2:5">
      <c r="B68" s="125" t="s">
        <v>54</v>
      </c>
      <c r="C68" s="16" t="s">
        <v>55</v>
      </c>
      <c r="D68" s="93">
        <v>0</v>
      </c>
      <c r="E68" s="94">
        <v>0</v>
      </c>
    </row>
    <row r="69" spans="2:5">
      <c r="B69" s="125" t="s">
        <v>56</v>
      </c>
      <c r="C69" s="16" t="s">
        <v>57</v>
      </c>
      <c r="D69" s="93">
        <v>0</v>
      </c>
      <c r="E69" s="94">
        <v>0</v>
      </c>
    </row>
    <row r="70" spans="2:5">
      <c r="B70" s="153" t="s">
        <v>58</v>
      </c>
      <c r="C70" s="136" t="s">
        <v>59</v>
      </c>
      <c r="D70" s="137">
        <v>0</v>
      </c>
      <c r="E70" s="138">
        <v>0</v>
      </c>
    </row>
    <row r="71" spans="2:5">
      <c r="B71" s="154" t="s">
        <v>23</v>
      </c>
      <c r="C71" s="144" t="s">
        <v>61</v>
      </c>
      <c r="D71" s="145">
        <v>0</v>
      </c>
      <c r="E71" s="70">
        <v>0</v>
      </c>
    </row>
    <row r="72" spans="2:5">
      <c r="B72" s="155" t="s">
        <v>60</v>
      </c>
      <c r="C72" s="140" t="s">
        <v>63</v>
      </c>
      <c r="D72" s="141">
        <f>E14</f>
        <v>0</v>
      </c>
      <c r="E72" s="142">
        <v>0</v>
      </c>
    </row>
    <row r="73" spans="2:5">
      <c r="B73" s="156" t="s">
        <v>62</v>
      </c>
      <c r="C73" s="25" t="s">
        <v>65</v>
      </c>
      <c r="D73" s="26">
        <v>0</v>
      </c>
      <c r="E73" s="27">
        <v>0</v>
      </c>
    </row>
    <row r="74" spans="2:5">
      <c r="B74" s="154" t="s">
        <v>64</v>
      </c>
      <c r="C74" s="144" t="s">
        <v>66</v>
      </c>
      <c r="D74" s="145">
        <f>D58</f>
        <v>1747617.16</v>
      </c>
      <c r="E74" s="70">
        <f>E58+E72-E73</f>
        <v>1</v>
      </c>
    </row>
    <row r="75" spans="2:5">
      <c r="B75" s="125" t="s">
        <v>4</v>
      </c>
      <c r="C75" s="16" t="s">
        <v>67</v>
      </c>
      <c r="D75" s="93">
        <f>D74</f>
        <v>1747617.16</v>
      </c>
      <c r="E75" s="94">
        <f>E74</f>
        <v>1</v>
      </c>
    </row>
    <row r="76" spans="2:5">
      <c r="B76" s="125" t="s">
        <v>6</v>
      </c>
      <c r="C76" s="16" t="s">
        <v>225</v>
      </c>
      <c r="D76" s="93">
        <v>0</v>
      </c>
      <c r="E76" s="94">
        <v>0</v>
      </c>
    </row>
    <row r="77" spans="2:5" ht="13.5" thickBot="1">
      <c r="B77" s="126" t="s">
        <v>8</v>
      </c>
      <c r="C77" s="18" t="s">
        <v>226</v>
      </c>
      <c r="D77" s="97">
        <v>0</v>
      </c>
      <c r="E77" s="98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ageMargins left="0.7" right="0.7" top="0.75" bottom="0.75" header="0.3" footer="0.3"/>
</worksheet>
</file>

<file path=xl/worksheets/sheet173.xml><?xml version="1.0" encoding="utf-8"?>
<worksheet xmlns="http://schemas.openxmlformats.org/spreadsheetml/2006/main" xmlns:r="http://schemas.openxmlformats.org/officeDocument/2006/relationships">
  <sheetPr codeName="Arkusz173"/>
  <dimension ref="A1:K49"/>
  <sheetViews>
    <sheetView workbookViewId="0">
      <selection activeCell="G13" sqref="G13:G15"/>
    </sheetView>
  </sheetViews>
  <sheetFormatPr defaultRowHeight="12.75"/>
  <cols>
    <col min="3" max="3" width="13.85546875" customWidth="1"/>
    <col min="4" max="4" width="19" customWidth="1"/>
    <col min="5" max="5" width="16.7109375" customWidth="1"/>
    <col min="6" max="6" width="11.28515625" bestFit="1" customWidth="1"/>
    <col min="7" max="7" width="18.85546875" bestFit="1" customWidth="1"/>
    <col min="8" max="9" width="18.7109375" bestFit="1" customWidth="1"/>
    <col min="10" max="10" width="15.42578125" bestFit="1" customWidth="1"/>
    <col min="11" max="11" width="11.7109375" bestFit="1" customWidth="1"/>
  </cols>
  <sheetData>
    <row r="1" spans="1:11">
      <c r="A1" s="34"/>
      <c r="B1" s="35"/>
      <c r="C1" s="35" t="s">
        <v>93</v>
      </c>
      <c r="D1" s="36"/>
      <c r="E1" s="36"/>
      <c r="F1" s="36"/>
      <c r="G1" s="36"/>
      <c r="H1" s="35"/>
      <c r="I1" s="35"/>
      <c r="J1" s="34"/>
    </row>
    <row r="2" spans="1:11">
      <c r="A2" s="34"/>
      <c r="B2" s="35"/>
      <c r="C2" s="35" t="s">
        <v>94</v>
      </c>
      <c r="D2" s="36"/>
      <c r="E2" s="36"/>
      <c r="F2" s="36"/>
      <c r="G2" s="36"/>
      <c r="H2" s="35"/>
      <c r="I2" s="35"/>
      <c r="J2" s="34"/>
    </row>
    <row r="3" spans="1:11">
      <c r="A3" s="34"/>
      <c r="B3" s="35"/>
      <c r="C3" s="35" t="s">
        <v>95</v>
      </c>
      <c r="D3" s="36"/>
      <c r="E3" s="36"/>
      <c r="F3" s="36"/>
      <c r="G3" s="36"/>
      <c r="H3" s="35"/>
      <c r="I3" s="35"/>
      <c r="J3" s="34"/>
    </row>
    <row r="4" spans="1:11">
      <c r="A4" s="34"/>
      <c r="B4" s="35"/>
      <c r="C4" s="35" t="s">
        <v>96</v>
      </c>
      <c r="D4" s="36"/>
      <c r="E4" s="36"/>
      <c r="F4" s="36"/>
      <c r="G4" s="36"/>
      <c r="H4" s="35"/>
      <c r="I4" s="35"/>
      <c r="J4" s="34"/>
    </row>
    <row r="5" spans="1:11">
      <c r="A5" s="34"/>
      <c r="B5" s="35"/>
      <c r="C5" s="35" t="s">
        <v>272</v>
      </c>
      <c r="D5" s="36"/>
      <c r="E5" s="36"/>
      <c r="F5" s="36"/>
      <c r="G5" s="261"/>
      <c r="H5" s="262"/>
      <c r="I5" s="35"/>
      <c r="J5" s="34"/>
    </row>
    <row r="6" spans="1:11" ht="13.5" thickBot="1">
      <c r="A6" s="34"/>
      <c r="B6" s="35"/>
      <c r="C6" s="35"/>
      <c r="D6" s="36"/>
      <c r="E6" s="36"/>
      <c r="F6" s="36"/>
      <c r="G6" s="36"/>
      <c r="H6" s="262"/>
      <c r="I6" s="35"/>
      <c r="J6" s="34"/>
    </row>
    <row r="7" spans="1:11">
      <c r="A7" s="34"/>
      <c r="B7" s="37"/>
      <c r="C7" s="38"/>
      <c r="D7" s="39"/>
      <c r="E7" s="40"/>
      <c r="F7" s="41"/>
      <c r="G7" s="41"/>
      <c r="H7" s="59"/>
      <c r="I7" s="42"/>
      <c r="J7" s="34"/>
    </row>
    <row r="8" spans="1:11">
      <c r="A8" s="34"/>
      <c r="B8" s="43"/>
      <c r="C8" s="44"/>
      <c r="D8" s="45"/>
      <c r="E8" s="46"/>
      <c r="F8" s="41"/>
      <c r="G8" s="41"/>
      <c r="H8" s="83"/>
      <c r="I8" s="59"/>
      <c r="J8" s="34"/>
    </row>
    <row r="9" spans="1:11">
      <c r="A9" s="34"/>
      <c r="B9" s="43"/>
      <c r="C9" s="44"/>
      <c r="D9" s="45" t="s">
        <v>264</v>
      </c>
      <c r="E9" s="46" t="s">
        <v>262</v>
      </c>
      <c r="F9" s="41"/>
      <c r="G9" s="41"/>
      <c r="H9" s="42"/>
      <c r="I9" s="42"/>
      <c r="J9" s="34"/>
    </row>
    <row r="10" spans="1:11" ht="13.5" thickBot="1">
      <c r="A10" s="34"/>
      <c r="B10" s="47"/>
      <c r="C10" s="48"/>
      <c r="D10" s="49"/>
      <c r="E10" s="50"/>
      <c r="F10" s="41"/>
      <c r="G10" s="41"/>
      <c r="H10" s="42"/>
      <c r="I10" s="42"/>
      <c r="J10" s="34"/>
    </row>
    <row r="11" spans="1:11">
      <c r="A11" s="34"/>
      <c r="B11" s="43"/>
      <c r="C11" s="44"/>
      <c r="D11" s="45"/>
      <c r="E11" s="46"/>
      <c r="F11" s="184"/>
      <c r="G11" s="41"/>
      <c r="H11" s="42"/>
      <c r="I11" s="42"/>
      <c r="J11" s="34"/>
    </row>
    <row r="12" spans="1:11">
      <c r="A12" s="34"/>
      <c r="B12" s="43"/>
      <c r="C12" s="44"/>
      <c r="D12" s="51"/>
      <c r="E12" s="52"/>
      <c r="F12" s="184"/>
      <c r="G12" s="41"/>
      <c r="H12" s="42"/>
      <c r="I12" s="83"/>
      <c r="J12" s="34"/>
    </row>
    <row r="13" spans="1:11">
      <c r="A13" s="34"/>
      <c r="B13" s="53" t="s">
        <v>97</v>
      </c>
      <c r="C13" s="54"/>
      <c r="D13" s="55">
        <v>119107781.47</v>
      </c>
      <c r="E13" s="56">
        <v>104612613.23</v>
      </c>
      <c r="F13" s="184"/>
      <c r="G13" s="79"/>
      <c r="H13" s="83"/>
      <c r="I13" s="83"/>
      <c r="J13" s="34"/>
      <c r="K13" s="78"/>
    </row>
    <row r="14" spans="1:11">
      <c r="A14" s="34"/>
      <c r="B14" s="53"/>
      <c r="C14" s="54"/>
      <c r="D14" s="57"/>
      <c r="E14" s="58"/>
      <c r="F14" s="184"/>
      <c r="G14" s="41"/>
      <c r="H14" s="185"/>
      <c r="I14" s="59"/>
      <c r="J14" s="34"/>
    </row>
    <row r="15" spans="1:11">
      <c r="A15" s="34"/>
      <c r="B15" s="53"/>
      <c r="C15" s="54"/>
      <c r="D15" s="57"/>
      <c r="E15" s="58"/>
      <c r="F15" s="41"/>
      <c r="G15" s="218"/>
      <c r="H15" s="83"/>
      <c r="I15" s="41"/>
      <c r="J15" s="34"/>
    </row>
    <row r="16" spans="1:11" ht="13.5" thickBot="1">
      <c r="A16" s="34"/>
      <c r="B16" s="53"/>
      <c r="C16" s="54"/>
      <c r="D16" s="57"/>
      <c r="E16" s="58"/>
      <c r="F16" s="41"/>
      <c r="G16" s="218"/>
      <c r="H16" s="78"/>
      <c r="I16" s="59"/>
      <c r="J16" s="34"/>
    </row>
    <row r="17" spans="1:11">
      <c r="A17" s="34"/>
      <c r="B17" s="60"/>
      <c r="C17" s="61"/>
      <c r="D17" s="62"/>
      <c r="E17" s="63"/>
      <c r="F17" s="34"/>
      <c r="G17" s="219"/>
      <c r="H17" s="83"/>
      <c r="I17" s="34"/>
      <c r="J17" s="34"/>
    </row>
    <row r="18" spans="1:11">
      <c r="A18" s="34"/>
      <c r="B18" s="53" t="s">
        <v>98</v>
      </c>
      <c r="C18" s="54"/>
      <c r="D18" s="81">
        <f>SUM('Fundusz Gwarantowany:UniObligacje Aktywny'!D35)</f>
        <v>14515583.119999995</v>
      </c>
      <c r="E18" s="81">
        <f>SUM('Fundusz Gwarantowany:UniObligacje Aktywny'!E35)</f>
        <v>12773723.589999996</v>
      </c>
      <c r="F18" s="34"/>
      <c r="G18" s="219"/>
      <c r="H18" s="76"/>
      <c r="I18" s="77"/>
      <c r="J18" s="76"/>
      <c r="K18" s="71"/>
    </row>
    <row r="19" spans="1:11">
      <c r="A19" s="34"/>
      <c r="B19" s="53"/>
      <c r="C19" s="54"/>
      <c r="D19" s="57"/>
      <c r="E19" s="58"/>
      <c r="F19" s="34"/>
      <c r="G19" s="219"/>
      <c r="H19" s="83"/>
      <c r="I19" s="77"/>
      <c r="J19" s="34"/>
    </row>
    <row r="20" spans="1:11" ht="13.5" thickBot="1">
      <c r="A20" s="34"/>
      <c r="B20" s="64"/>
      <c r="C20" s="65"/>
      <c r="D20" s="66"/>
      <c r="E20" s="67"/>
      <c r="F20" s="34"/>
      <c r="G20" s="34"/>
      <c r="H20" s="77"/>
      <c r="I20" s="34"/>
      <c r="J20" s="34"/>
    </row>
    <row r="21" spans="1:11">
      <c r="A21" s="34"/>
      <c r="B21" s="53"/>
      <c r="C21" s="54"/>
      <c r="D21" s="57"/>
      <c r="E21" s="58"/>
      <c r="F21" s="34"/>
      <c r="G21" s="34"/>
      <c r="H21" s="77"/>
      <c r="I21" s="77"/>
      <c r="J21" s="34"/>
    </row>
    <row r="22" spans="1:11">
      <c r="A22" s="34"/>
      <c r="B22" s="53"/>
      <c r="C22" s="54"/>
      <c r="D22" s="57"/>
      <c r="E22" s="58"/>
      <c r="F22" s="34"/>
      <c r="G22" s="34"/>
      <c r="H22" s="77"/>
      <c r="I22" s="34"/>
      <c r="J22" s="34"/>
    </row>
    <row r="23" spans="1:11">
      <c r="A23" s="34"/>
      <c r="B23" s="53" t="s">
        <v>99</v>
      </c>
      <c r="C23" s="54"/>
      <c r="D23" s="57">
        <f>D13-D18</f>
        <v>104592198.35000001</v>
      </c>
      <c r="E23" s="58">
        <f>E13-E18</f>
        <v>91838889.640000015</v>
      </c>
      <c r="F23" s="34"/>
      <c r="G23" s="79"/>
      <c r="H23" s="77"/>
      <c r="I23" s="77"/>
      <c r="J23" s="77"/>
      <c r="K23" s="78"/>
    </row>
    <row r="24" spans="1:11">
      <c r="A24" s="34"/>
      <c r="B24" s="43"/>
      <c r="C24" s="44"/>
      <c r="D24" s="51"/>
      <c r="E24" s="52"/>
      <c r="F24" s="34"/>
      <c r="G24" s="34"/>
      <c r="H24" s="77"/>
      <c r="I24" s="77"/>
      <c r="J24" s="77"/>
      <c r="K24" s="78"/>
    </row>
    <row r="25" spans="1:11">
      <c r="A25" s="34"/>
      <c r="B25" s="43"/>
      <c r="C25" s="44"/>
      <c r="D25" s="51"/>
      <c r="E25" s="52"/>
      <c r="F25" s="34"/>
      <c r="G25" s="34"/>
      <c r="H25" s="77"/>
      <c r="I25" s="34"/>
      <c r="J25" s="34"/>
    </row>
    <row r="26" spans="1:11" ht="13.5" thickBot="1">
      <c r="A26" s="34"/>
      <c r="B26" s="47"/>
      <c r="C26" s="48"/>
      <c r="D26" s="68"/>
      <c r="E26" s="69"/>
      <c r="F26" s="34"/>
      <c r="G26" s="79"/>
      <c r="H26" s="34"/>
      <c r="I26" s="34"/>
      <c r="J26" s="34"/>
    </row>
    <row r="27" spans="1:11">
      <c r="G27" s="34"/>
    </row>
    <row r="28" spans="1:11">
      <c r="E28" s="71"/>
      <c r="G28" s="34"/>
    </row>
    <row r="30" spans="1:11">
      <c r="G30" s="78"/>
      <c r="H30" s="78"/>
      <c r="I30" s="78"/>
      <c r="J30" s="71"/>
    </row>
    <row r="31" spans="1:11">
      <c r="G31" s="78"/>
      <c r="H31" s="78"/>
      <c r="I31" s="78"/>
    </row>
    <row r="32" spans="1:11">
      <c r="G32" s="78"/>
      <c r="H32" s="78"/>
      <c r="I32" s="78"/>
    </row>
    <row r="33" spans="4:8">
      <c r="G33" s="78"/>
      <c r="H33" s="71"/>
    </row>
    <row r="34" spans="4:8">
      <c r="G34" s="78"/>
      <c r="H34" s="78"/>
    </row>
    <row r="35" spans="4:8">
      <c r="G35" s="78"/>
      <c r="H35" s="78"/>
    </row>
    <row r="36" spans="4:8">
      <c r="G36" s="78"/>
      <c r="H36" s="78"/>
    </row>
    <row r="37" spans="4:8">
      <c r="G37" s="78"/>
    </row>
    <row r="38" spans="4:8">
      <c r="E38" s="78"/>
      <c r="G38" s="78"/>
    </row>
    <row r="39" spans="4:8">
      <c r="E39" s="78"/>
      <c r="G39" s="78"/>
    </row>
    <row r="40" spans="4:8">
      <c r="E40" s="78"/>
      <c r="G40" s="78"/>
    </row>
    <row r="41" spans="4:8">
      <c r="E41" s="78"/>
      <c r="G41" s="78"/>
    </row>
    <row r="42" spans="4:8">
      <c r="E42" s="78"/>
      <c r="G42" s="78"/>
    </row>
    <row r="43" spans="4:8">
      <c r="E43" s="78"/>
      <c r="G43" s="78"/>
    </row>
    <row r="44" spans="4:8">
      <c r="E44" s="78"/>
    </row>
    <row r="45" spans="4:8">
      <c r="D45" s="78"/>
      <c r="E45" s="78"/>
    </row>
    <row r="46" spans="4:8">
      <c r="E46" s="78"/>
    </row>
    <row r="48" spans="4:8">
      <c r="E48" s="78"/>
    </row>
    <row r="49" spans="5:5">
      <c r="E49" s="78"/>
    </row>
  </sheetData>
  <phoneticPr fontId="7" type="noConversion"/>
  <pageMargins left="0.7" right="0.7" top="0.75" bottom="0.75" header="0.3" footer="0.3"/>
  <pageSetup paperSize="9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>
  <sheetPr codeName="Arkusz18"/>
  <dimension ref="A1:L81"/>
  <sheetViews>
    <sheetView zoomScale="80" zoomScaleNormal="80" workbookViewId="0">
      <selection activeCell="K26" sqref="K26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99" customWidth="1"/>
    <col min="6" max="6" width="7.42578125" customWidth="1"/>
    <col min="7" max="7" width="17.28515625" customWidth="1"/>
    <col min="8" max="8" width="19" customWidth="1"/>
    <col min="9" max="9" width="13.28515625" customWidth="1"/>
    <col min="10" max="10" width="13.5703125" customWidth="1"/>
  </cols>
  <sheetData>
    <row r="1" spans="2:12">
      <c r="B1" s="1"/>
      <c r="C1" s="1"/>
      <c r="D1" s="2"/>
      <c r="E1" s="2"/>
    </row>
    <row r="2" spans="2:12" ht="15.75">
      <c r="B2" s="333" t="s">
        <v>0</v>
      </c>
      <c r="C2" s="333"/>
      <c r="D2" s="333"/>
      <c r="E2" s="333"/>
      <c r="H2" s="188"/>
      <c r="I2" s="188"/>
      <c r="J2" s="190"/>
      <c r="L2" s="78"/>
    </row>
    <row r="3" spans="2:12" ht="15.75">
      <c r="B3" s="333" t="s">
        <v>263</v>
      </c>
      <c r="C3" s="333"/>
      <c r="D3" s="333"/>
      <c r="E3" s="333"/>
      <c r="H3" s="188"/>
      <c r="I3" s="188"/>
      <c r="J3" s="190"/>
    </row>
    <row r="4" spans="2:12" ht="15">
      <c r="B4" s="107"/>
      <c r="C4" s="107"/>
      <c r="D4" s="107"/>
      <c r="E4" s="107"/>
      <c r="H4" s="187"/>
      <c r="I4" s="187"/>
      <c r="J4" s="190"/>
    </row>
    <row r="5" spans="2:12" ht="21" customHeight="1">
      <c r="B5" s="334" t="s">
        <v>1</v>
      </c>
      <c r="C5" s="334"/>
      <c r="D5" s="334"/>
      <c r="E5" s="334"/>
    </row>
    <row r="6" spans="2:12" ht="14.25">
      <c r="B6" s="335" t="s">
        <v>103</v>
      </c>
      <c r="C6" s="335"/>
      <c r="D6" s="335"/>
      <c r="E6" s="335"/>
    </row>
    <row r="7" spans="2:12" ht="14.25">
      <c r="B7" s="109"/>
      <c r="C7" s="109"/>
      <c r="D7" s="109"/>
      <c r="E7" s="109"/>
    </row>
    <row r="8" spans="2:12" ht="13.5">
      <c r="B8" s="337" t="s">
        <v>18</v>
      </c>
      <c r="C8" s="339"/>
      <c r="D8" s="339"/>
      <c r="E8" s="339"/>
    </row>
    <row r="9" spans="2:12" ht="16.5" thickBot="1">
      <c r="B9" s="336" t="s">
        <v>209</v>
      </c>
      <c r="C9" s="336"/>
      <c r="D9" s="336"/>
      <c r="E9" s="336"/>
    </row>
    <row r="10" spans="2:12" ht="13.5" thickBot="1">
      <c r="B10" s="108"/>
      <c r="C10" s="87" t="s">
        <v>2</v>
      </c>
      <c r="D10" s="75" t="s">
        <v>246</v>
      </c>
      <c r="E10" s="30" t="s">
        <v>262</v>
      </c>
    </row>
    <row r="11" spans="2:12">
      <c r="B11" s="110" t="s">
        <v>3</v>
      </c>
      <c r="C11" s="151" t="s">
        <v>215</v>
      </c>
      <c r="D11" s="74">
        <v>5373172.7800000003</v>
      </c>
      <c r="E11" s="9">
        <f>E12+E13+E14</f>
        <v>6272720.0200000005</v>
      </c>
    </row>
    <row r="12" spans="2:12">
      <c r="B12" s="129" t="s">
        <v>4</v>
      </c>
      <c r="C12" s="6" t="s">
        <v>5</v>
      </c>
      <c r="D12" s="89">
        <v>5358176.03</v>
      </c>
      <c r="E12" s="100">
        <f>5875354.08+397365.94</f>
        <v>6272720.0200000005</v>
      </c>
    </row>
    <row r="13" spans="2:12">
      <c r="B13" s="129" t="s">
        <v>6</v>
      </c>
      <c r="C13" s="72" t="s">
        <v>7</v>
      </c>
      <c r="D13" s="89">
        <v>41.4</v>
      </c>
      <c r="E13" s="100"/>
    </row>
    <row r="14" spans="2:12">
      <c r="B14" s="129" t="s">
        <v>8</v>
      </c>
      <c r="C14" s="72" t="s">
        <v>10</v>
      </c>
      <c r="D14" s="89">
        <v>14955.35</v>
      </c>
      <c r="E14" s="100">
        <f>E15</f>
        <v>0</v>
      </c>
    </row>
    <row r="15" spans="2:12">
      <c r="B15" s="129" t="s">
        <v>212</v>
      </c>
      <c r="C15" s="72" t="s">
        <v>11</v>
      </c>
      <c r="D15" s="89">
        <v>14955.35</v>
      </c>
      <c r="E15" s="100"/>
    </row>
    <row r="16" spans="2:12">
      <c r="B16" s="130" t="s">
        <v>213</v>
      </c>
      <c r="C16" s="111" t="s">
        <v>12</v>
      </c>
      <c r="D16" s="90"/>
      <c r="E16" s="101"/>
    </row>
    <row r="17" spans="2:10">
      <c r="B17" s="10" t="s">
        <v>13</v>
      </c>
      <c r="C17" s="12" t="s">
        <v>65</v>
      </c>
      <c r="D17" s="152">
        <v>16450.84</v>
      </c>
      <c r="E17" s="113">
        <f>E18</f>
        <v>639.71</v>
      </c>
    </row>
    <row r="18" spans="2:10">
      <c r="B18" s="129" t="s">
        <v>4</v>
      </c>
      <c r="C18" s="6" t="s">
        <v>11</v>
      </c>
      <c r="D18" s="89">
        <v>16450.84</v>
      </c>
      <c r="E18" s="101">
        <v>639.71</v>
      </c>
    </row>
    <row r="19" spans="2:10" ht="13.5" customHeight="1">
      <c r="B19" s="129" t="s">
        <v>6</v>
      </c>
      <c r="C19" s="72" t="s">
        <v>214</v>
      </c>
      <c r="D19" s="89"/>
      <c r="E19" s="100"/>
    </row>
    <row r="20" spans="2:10" ht="13.5" thickBot="1">
      <c r="B20" s="131" t="s">
        <v>8</v>
      </c>
      <c r="C20" s="73" t="s">
        <v>14</v>
      </c>
      <c r="D20" s="91"/>
      <c r="E20" s="102"/>
    </row>
    <row r="21" spans="2:10" ht="13.5" thickBot="1">
      <c r="B21" s="343" t="s">
        <v>216</v>
      </c>
      <c r="C21" s="344"/>
      <c r="D21" s="92">
        <f>D11-D17</f>
        <v>5356721.9400000004</v>
      </c>
      <c r="E21" s="173">
        <f>E11-E17</f>
        <v>6272080.3100000005</v>
      </c>
      <c r="F21" s="88"/>
      <c r="G21" s="88">
        <f>E48*E53</f>
        <v>6272080.30999998</v>
      </c>
      <c r="H21" s="197">
        <f>G21-E21</f>
        <v>-2.0489096641540527E-8</v>
      </c>
      <c r="J21" s="71">
        <f>E21-E41</f>
        <v>0</v>
      </c>
    </row>
    <row r="22" spans="2:10">
      <c r="B22" s="3"/>
      <c r="C22" s="7"/>
      <c r="D22" s="8"/>
      <c r="E22" s="8"/>
      <c r="G22" s="78"/>
    </row>
    <row r="23" spans="2:10" ht="13.5">
      <c r="B23" s="337" t="s">
        <v>210</v>
      </c>
      <c r="C23" s="345"/>
      <c r="D23" s="345"/>
      <c r="E23" s="345"/>
      <c r="G23" s="78"/>
    </row>
    <row r="24" spans="2:10" ht="15.75" customHeight="1" thickBot="1">
      <c r="B24" s="336" t="s">
        <v>211</v>
      </c>
      <c r="C24" s="346"/>
      <c r="D24" s="346"/>
      <c r="E24" s="346"/>
    </row>
    <row r="25" spans="2:10" ht="13.5" thickBot="1">
      <c r="B25" s="108"/>
      <c r="C25" s="5" t="s">
        <v>2</v>
      </c>
      <c r="D25" s="75" t="s">
        <v>264</v>
      </c>
      <c r="E25" s="30" t="s">
        <v>246</v>
      </c>
    </row>
    <row r="26" spans="2:10">
      <c r="B26" s="116" t="s">
        <v>15</v>
      </c>
      <c r="C26" s="117" t="s">
        <v>16</v>
      </c>
      <c r="D26" s="301">
        <v>4842874.79</v>
      </c>
      <c r="E26" s="118">
        <f>D21</f>
        <v>5356721.9400000004</v>
      </c>
      <c r="G26" s="83"/>
    </row>
    <row r="27" spans="2:10">
      <c r="B27" s="10" t="s">
        <v>17</v>
      </c>
      <c r="C27" s="11" t="s">
        <v>217</v>
      </c>
      <c r="D27" s="302">
        <v>72731.269999999902</v>
      </c>
      <c r="E27" s="172">
        <f>E28-E32</f>
        <v>304855.35999999987</v>
      </c>
      <c r="F27" s="78"/>
      <c r="G27" s="83"/>
      <c r="H27" s="78"/>
      <c r="I27" s="78"/>
      <c r="J27" s="83"/>
    </row>
    <row r="28" spans="2:10">
      <c r="B28" s="10" t="s">
        <v>18</v>
      </c>
      <c r="C28" s="11" t="s">
        <v>19</v>
      </c>
      <c r="D28" s="302">
        <v>582933.82999999996</v>
      </c>
      <c r="E28" s="80">
        <f>SUM(E29:E31)</f>
        <v>1505478.65</v>
      </c>
      <c r="F28" s="78"/>
      <c r="G28" s="78"/>
      <c r="H28" s="78"/>
      <c r="I28" s="78"/>
      <c r="J28" s="83"/>
    </row>
    <row r="29" spans="2:10">
      <c r="B29" s="127" t="s">
        <v>4</v>
      </c>
      <c r="C29" s="6" t="s">
        <v>20</v>
      </c>
      <c r="D29" s="276">
        <v>23814</v>
      </c>
      <c r="E29" s="103"/>
      <c r="F29" s="78"/>
      <c r="G29" s="78"/>
      <c r="H29" s="78"/>
      <c r="I29" s="78"/>
      <c r="J29" s="83"/>
    </row>
    <row r="30" spans="2:10">
      <c r="B30" s="127" t="s">
        <v>6</v>
      </c>
      <c r="C30" s="6" t="s">
        <v>21</v>
      </c>
      <c r="D30" s="276"/>
      <c r="E30" s="103"/>
      <c r="F30" s="78"/>
      <c r="G30" s="78"/>
      <c r="H30" s="78"/>
      <c r="I30" s="78"/>
      <c r="J30" s="83"/>
    </row>
    <row r="31" spans="2:10">
      <c r="B31" s="127" t="s">
        <v>8</v>
      </c>
      <c r="C31" s="6" t="s">
        <v>22</v>
      </c>
      <c r="D31" s="276">
        <v>559119.82999999996</v>
      </c>
      <c r="E31" s="103">
        <v>1505478.65</v>
      </c>
      <c r="F31" s="78"/>
      <c r="G31" s="78"/>
      <c r="H31" s="78"/>
      <c r="I31" s="78"/>
      <c r="J31" s="83"/>
    </row>
    <row r="32" spans="2:10">
      <c r="B32" s="112" t="s">
        <v>23</v>
      </c>
      <c r="C32" s="12" t="s">
        <v>24</v>
      </c>
      <c r="D32" s="302">
        <v>510202.56000000006</v>
      </c>
      <c r="E32" s="80">
        <f>SUM(E33:E39)</f>
        <v>1200623.29</v>
      </c>
      <c r="F32" s="78"/>
      <c r="G32" s="83"/>
      <c r="H32" s="78"/>
      <c r="I32" s="78"/>
      <c r="J32" s="83"/>
    </row>
    <row r="33" spans="2:10">
      <c r="B33" s="127" t="s">
        <v>4</v>
      </c>
      <c r="C33" s="6" t="s">
        <v>25</v>
      </c>
      <c r="D33" s="276">
        <v>332262.43</v>
      </c>
      <c r="E33" s="103">
        <v>751067.25</v>
      </c>
      <c r="F33" s="78"/>
      <c r="G33" s="78"/>
      <c r="H33" s="78"/>
      <c r="I33" s="78"/>
      <c r="J33" s="83"/>
    </row>
    <row r="34" spans="2:10">
      <c r="B34" s="127" t="s">
        <v>6</v>
      </c>
      <c r="C34" s="6" t="s">
        <v>26</v>
      </c>
      <c r="D34" s="276"/>
      <c r="E34" s="103"/>
      <c r="F34" s="78"/>
      <c r="G34" s="78"/>
      <c r="H34" s="78"/>
      <c r="I34" s="78"/>
      <c r="J34" s="83"/>
    </row>
    <row r="35" spans="2:10">
      <c r="B35" s="127" t="s">
        <v>8</v>
      </c>
      <c r="C35" s="6" t="s">
        <v>27</v>
      </c>
      <c r="D35" s="276">
        <v>10245.02</v>
      </c>
      <c r="E35" s="103">
        <v>2423.9899999999998</v>
      </c>
      <c r="F35" s="78"/>
      <c r="G35" s="78"/>
      <c r="H35" s="78"/>
      <c r="I35" s="78"/>
      <c r="J35" s="83"/>
    </row>
    <row r="36" spans="2:10">
      <c r="B36" s="127" t="s">
        <v>9</v>
      </c>
      <c r="C36" s="6" t="s">
        <v>28</v>
      </c>
      <c r="D36" s="276"/>
      <c r="E36" s="103"/>
      <c r="F36" s="78"/>
      <c r="G36" s="78"/>
      <c r="H36" s="78"/>
      <c r="I36" s="78"/>
      <c r="J36" s="83"/>
    </row>
    <row r="37" spans="2:10" ht="25.5">
      <c r="B37" s="127" t="s">
        <v>29</v>
      </c>
      <c r="C37" s="6" t="s">
        <v>30</v>
      </c>
      <c r="D37" s="276">
        <v>45261.45</v>
      </c>
      <c r="E37" s="103">
        <v>54420.6</v>
      </c>
      <c r="F37" s="78"/>
      <c r="G37" s="78"/>
      <c r="H37" s="78"/>
      <c r="I37" s="78"/>
      <c r="J37" s="83"/>
    </row>
    <row r="38" spans="2:10">
      <c r="B38" s="127" t="s">
        <v>31</v>
      </c>
      <c r="C38" s="6" t="s">
        <v>32</v>
      </c>
      <c r="D38" s="276"/>
      <c r="E38" s="103"/>
      <c r="F38" s="78"/>
      <c r="G38" s="78"/>
      <c r="H38" s="78"/>
      <c r="I38" s="78"/>
      <c r="J38" s="83"/>
    </row>
    <row r="39" spans="2:10">
      <c r="B39" s="128" t="s">
        <v>33</v>
      </c>
      <c r="C39" s="13" t="s">
        <v>34</v>
      </c>
      <c r="D39" s="303">
        <v>122433.66</v>
      </c>
      <c r="E39" s="174">
        <v>392711.45</v>
      </c>
      <c r="F39" s="78"/>
      <c r="G39" s="78"/>
      <c r="H39" s="78"/>
      <c r="I39" s="78"/>
      <c r="J39" s="83"/>
    </row>
    <row r="40" spans="2:10" ht="13.5" thickBot="1">
      <c r="B40" s="119" t="s">
        <v>35</v>
      </c>
      <c r="C40" s="120" t="s">
        <v>36</v>
      </c>
      <c r="D40" s="304">
        <v>108693.32</v>
      </c>
      <c r="E40" s="121">
        <v>610503.01</v>
      </c>
      <c r="G40" s="83"/>
    </row>
    <row r="41" spans="2:10" ht="13.5" thickBot="1">
      <c r="B41" s="122" t="s">
        <v>37</v>
      </c>
      <c r="C41" s="123" t="s">
        <v>38</v>
      </c>
      <c r="D41" s="92">
        <v>5024299.38</v>
      </c>
      <c r="E41" s="173">
        <f>E26+E27+E40</f>
        <v>6272080.3100000005</v>
      </c>
      <c r="F41" s="88"/>
      <c r="G41" s="83"/>
    </row>
    <row r="42" spans="2:10">
      <c r="B42" s="114"/>
      <c r="C42" s="114"/>
      <c r="D42" s="115"/>
      <c r="E42" s="115"/>
      <c r="F42" s="88"/>
      <c r="G42" s="71"/>
    </row>
    <row r="43" spans="2:10" ht="13.5">
      <c r="B43" s="338" t="s">
        <v>60</v>
      </c>
      <c r="C43" s="339"/>
      <c r="D43" s="339"/>
      <c r="E43" s="339"/>
      <c r="G43" s="78"/>
    </row>
    <row r="44" spans="2:10" ht="18" customHeight="1" thickBot="1">
      <c r="B44" s="336" t="s">
        <v>244</v>
      </c>
      <c r="C44" s="340"/>
      <c r="D44" s="340"/>
      <c r="E44" s="340"/>
      <c r="G44" s="78"/>
    </row>
    <row r="45" spans="2:10" ht="13.5" thickBot="1">
      <c r="B45" s="108"/>
      <c r="C45" s="31" t="s">
        <v>39</v>
      </c>
      <c r="D45" s="75" t="s">
        <v>264</v>
      </c>
      <c r="E45" s="30" t="s">
        <v>246</v>
      </c>
      <c r="G45" s="78"/>
    </row>
    <row r="46" spans="2:10">
      <c r="B46" s="14" t="s">
        <v>18</v>
      </c>
      <c r="C46" s="32" t="s">
        <v>218</v>
      </c>
      <c r="D46" s="124"/>
      <c r="E46" s="29"/>
      <c r="G46" s="78"/>
    </row>
    <row r="47" spans="2:10">
      <c r="B47" s="125" t="s">
        <v>4</v>
      </c>
      <c r="C47" s="16" t="s">
        <v>40</v>
      </c>
      <c r="D47" s="305">
        <v>47889.539799999999</v>
      </c>
      <c r="E47" s="82">
        <v>49443.5749</v>
      </c>
      <c r="G47" s="78"/>
    </row>
    <row r="48" spans="2:10">
      <c r="B48" s="146" t="s">
        <v>6</v>
      </c>
      <c r="C48" s="23" t="s">
        <v>41</v>
      </c>
      <c r="D48" s="306">
        <v>48421.017</v>
      </c>
      <c r="E48" s="82">
        <v>51991.566099999996</v>
      </c>
      <c r="G48" s="78"/>
    </row>
    <row r="49" spans="2:7">
      <c r="B49" s="143" t="s">
        <v>23</v>
      </c>
      <c r="C49" s="147" t="s">
        <v>219</v>
      </c>
      <c r="D49" s="307"/>
      <c r="E49" s="148"/>
    </row>
    <row r="50" spans="2:7">
      <c r="B50" s="125" t="s">
        <v>4</v>
      </c>
      <c r="C50" s="16" t="s">
        <v>40</v>
      </c>
      <c r="D50" s="308">
        <v>101.125941285407</v>
      </c>
      <c r="E50" s="82">
        <v>108.340101840006</v>
      </c>
      <c r="G50" s="226"/>
    </row>
    <row r="51" spans="2:7">
      <c r="B51" s="125" t="s">
        <v>6</v>
      </c>
      <c r="C51" s="16" t="s">
        <v>220</v>
      </c>
      <c r="D51" s="309">
        <v>91.505499999999998</v>
      </c>
      <c r="E51" s="225">
        <v>108.34010000000001</v>
      </c>
      <c r="G51" s="226"/>
    </row>
    <row r="52" spans="2:7">
      <c r="B52" s="125" t="s">
        <v>8</v>
      </c>
      <c r="C52" s="16" t="s">
        <v>221</v>
      </c>
      <c r="D52" s="309">
        <v>104.52040000000001</v>
      </c>
      <c r="E52" s="225">
        <v>121.6991</v>
      </c>
    </row>
    <row r="53" spans="2:7" ht="12.75" customHeight="1" thickBot="1">
      <c r="B53" s="126" t="s">
        <v>9</v>
      </c>
      <c r="C53" s="18" t="s">
        <v>41</v>
      </c>
      <c r="D53" s="273">
        <v>103.762780942829</v>
      </c>
      <c r="E53" s="176">
        <v>120.636495118003</v>
      </c>
    </row>
    <row r="54" spans="2:7">
      <c r="B54" s="132"/>
      <c r="C54" s="133"/>
      <c r="D54" s="134"/>
      <c r="E54" s="134"/>
    </row>
    <row r="55" spans="2:7" ht="13.5">
      <c r="B55" s="338" t="s">
        <v>62</v>
      </c>
      <c r="C55" s="339"/>
      <c r="D55" s="339"/>
      <c r="E55" s="339"/>
    </row>
    <row r="56" spans="2:7" ht="15.75" customHeight="1" thickBot="1">
      <c r="B56" s="336" t="s">
        <v>222</v>
      </c>
      <c r="C56" s="340"/>
      <c r="D56" s="340"/>
      <c r="E56" s="340"/>
    </row>
    <row r="57" spans="2:7" ht="23.25" thickBot="1">
      <c r="B57" s="331" t="s">
        <v>42</v>
      </c>
      <c r="C57" s="332"/>
      <c r="D57" s="19" t="s">
        <v>245</v>
      </c>
      <c r="E57" s="20" t="s">
        <v>223</v>
      </c>
    </row>
    <row r="58" spans="2:7">
      <c r="B58" s="21" t="s">
        <v>18</v>
      </c>
      <c r="C58" s="149" t="s">
        <v>43</v>
      </c>
      <c r="D58" s="150">
        <f>SUM(D59:D70)</f>
        <v>6272720.0200000005</v>
      </c>
      <c r="E58" s="33">
        <f>D58/E21</f>
        <v>1.0001019932731059</v>
      </c>
    </row>
    <row r="59" spans="2:7" ht="25.5">
      <c r="B59" s="22" t="s">
        <v>4</v>
      </c>
      <c r="C59" s="23" t="s">
        <v>44</v>
      </c>
      <c r="D59" s="95">
        <v>0</v>
      </c>
      <c r="E59" s="96">
        <v>0</v>
      </c>
    </row>
    <row r="60" spans="2:7" ht="25.5">
      <c r="B60" s="15" t="s">
        <v>6</v>
      </c>
      <c r="C60" s="16" t="s">
        <v>45</v>
      </c>
      <c r="D60" s="93">
        <v>0</v>
      </c>
      <c r="E60" s="94">
        <v>0</v>
      </c>
    </row>
    <row r="61" spans="2:7" ht="13.5" customHeight="1">
      <c r="B61" s="15" t="s">
        <v>8</v>
      </c>
      <c r="C61" s="16" t="s">
        <v>46</v>
      </c>
      <c r="D61" s="93">
        <v>0</v>
      </c>
      <c r="E61" s="94">
        <v>0</v>
      </c>
    </row>
    <row r="62" spans="2:7">
      <c r="B62" s="15" t="s">
        <v>9</v>
      </c>
      <c r="C62" s="16" t="s">
        <v>47</v>
      </c>
      <c r="D62" s="93">
        <v>0</v>
      </c>
      <c r="E62" s="94">
        <v>0</v>
      </c>
    </row>
    <row r="63" spans="2:7">
      <c r="B63" s="15" t="s">
        <v>29</v>
      </c>
      <c r="C63" s="16" t="s">
        <v>48</v>
      </c>
      <c r="D63" s="93">
        <v>0</v>
      </c>
      <c r="E63" s="94">
        <v>0</v>
      </c>
    </row>
    <row r="64" spans="2:7">
      <c r="B64" s="22" t="s">
        <v>31</v>
      </c>
      <c r="C64" s="23" t="s">
        <v>49</v>
      </c>
      <c r="D64" s="95">
        <v>5875354.0800000001</v>
      </c>
      <c r="E64" s="96">
        <f>D64/E21</f>
        <v>0.93674726559743293</v>
      </c>
    </row>
    <row r="65" spans="2:5">
      <c r="B65" s="22" t="s">
        <v>33</v>
      </c>
      <c r="C65" s="23" t="s">
        <v>224</v>
      </c>
      <c r="D65" s="95">
        <v>0</v>
      </c>
      <c r="E65" s="96">
        <v>0</v>
      </c>
    </row>
    <row r="66" spans="2:5">
      <c r="B66" s="22" t="s">
        <v>50</v>
      </c>
      <c r="C66" s="23" t="s">
        <v>51</v>
      </c>
      <c r="D66" s="95">
        <v>0</v>
      </c>
      <c r="E66" s="96">
        <v>0</v>
      </c>
    </row>
    <row r="67" spans="2:5">
      <c r="B67" s="15" t="s">
        <v>52</v>
      </c>
      <c r="C67" s="16" t="s">
        <v>53</v>
      </c>
      <c r="D67" s="93">
        <v>0</v>
      </c>
      <c r="E67" s="94">
        <v>0</v>
      </c>
    </row>
    <row r="68" spans="2:5">
      <c r="B68" s="15" t="s">
        <v>54</v>
      </c>
      <c r="C68" s="16" t="s">
        <v>55</v>
      </c>
      <c r="D68" s="93">
        <v>0</v>
      </c>
      <c r="E68" s="94">
        <v>0</v>
      </c>
    </row>
    <row r="69" spans="2:5">
      <c r="B69" s="15" t="s">
        <v>56</v>
      </c>
      <c r="C69" s="16" t="s">
        <v>57</v>
      </c>
      <c r="D69" s="93">
        <v>397365.94</v>
      </c>
      <c r="E69" s="94">
        <f>D69/E21</f>
        <v>6.3354727675672878E-2</v>
      </c>
    </row>
    <row r="70" spans="2:5">
      <c r="B70" s="135" t="s">
        <v>58</v>
      </c>
      <c r="C70" s="136" t="s">
        <v>59</v>
      </c>
      <c r="D70" s="137">
        <v>0</v>
      </c>
      <c r="E70" s="138">
        <v>0</v>
      </c>
    </row>
    <row r="71" spans="2:5">
      <c r="B71" s="143" t="s">
        <v>23</v>
      </c>
      <c r="C71" s="144" t="s">
        <v>61</v>
      </c>
      <c r="D71" s="145">
        <f>E13</f>
        <v>0</v>
      </c>
      <c r="E71" s="70">
        <f>D71/E21</f>
        <v>0</v>
      </c>
    </row>
    <row r="72" spans="2:5">
      <c r="B72" s="139" t="s">
        <v>60</v>
      </c>
      <c r="C72" s="140" t="s">
        <v>63</v>
      </c>
      <c r="D72" s="141">
        <f>E14</f>
        <v>0</v>
      </c>
      <c r="E72" s="142">
        <f>D72/E21</f>
        <v>0</v>
      </c>
    </row>
    <row r="73" spans="2:5">
      <c r="B73" s="24" t="s">
        <v>62</v>
      </c>
      <c r="C73" s="25" t="s">
        <v>65</v>
      </c>
      <c r="D73" s="26">
        <f>E17</f>
        <v>639.71</v>
      </c>
      <c r="E73" s="27">
        <f>D73/E21</f>
        <v>1.0199327310590512E-4</v>
      </c>
    </row>
    <row r="74" spans="2:5">
      <c r="B74" s="143" t="s">
        <v>64</v>
      </c>
      <c r="C74" s="144" t="s">
        <v>66</v>
      </c>
      <c r="D74" s="145">
        <f>D58-D73+D71+D72</f>
        <v>6272080.3100000005</v>
      </c>
      <c r="E74" s="70">
        <f>E58+E72-E73</f>
        <v>1</v>
      </c>
    </row>
    <row r="75" spans="2:5">
      <c r="B75" s="15" t="s">
        <v>4</v>
      </c>
      <c r="C75" s="16" t="s">
        <v>67</v>
      </c>
      <c r="D75" s="93">
        <f>D74</f>
        <v>6272080.3100000005</v>
      </c>
      <c r="E75" s="94">
        <f>E74</f>
        <v>1</v>
      </c>
    </row>
    <row r="76" spans="2:5">
      <c r="B76" s="15" t="s">
        <v>6</v>
      </c>
      <c r="C76" s="16" t="s">
        <v>225</v>
      </c>
      <c r="D76" s="93">
        <v>0</v>
      </c>
      <c r="E76" s="94">
        <v>0</v>
      </c>
    </row>
    <row r="77" spans="2:5" ht="13.5" thickBot="1">
      <c r="B77" s="17" t="s">
        <v>8</v>
      </c>
      <c r="C77" s="18" t="s">
        <v>226</v>
      </c>
      <c r="D77" s="97">
        <v>0</v>
      </c>
      <c r="E77" s="98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>
  <sheetPr codeName="Arkusz19"/>
  <dimension ref="A1:L81"/>
  <sheetViews>
    <sheetView zoomScale="80" zoomScaleNormal="80" workbookViewId="0">
      <selection activeCell="K26" sqref="K26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99" customWidth="1"/>
    <col min="6" max="6" width="7.42578125" customWidth="1"/>
    <col min="7" max="7" width="17.28515625" customWidth="1"/>
    <col min="8" max="8" width="19" customWidth="1"/>
    <col min="9" max="9" width="13.28515625" customWidth="1"/>
    <col min="10" max="10" width="13.5703125" customWidth="1"/>
  </cols>
  <sheetData>
    <row r="1" spans="2:12">
      <c r="B1" s="1"/>
      <c r="C1" s="1"/>
      <c r="D1" s="2"/>
      <c r="E1" s="2"/>
    </row>
    <row r="2" spans="2:12" ht="15.75">
      <c r="B2" s="333" t="s">
        <v>0</v>
      </c>
      <c r="C2" s="333"/>
      <c r="D2" s="333"/>
      <c r="E2" s="333"/>
      <c r="H2" s="188"/>
      <c r="I2" s="188"/>
      <c r="J2" s="190"/>
      <c r="L2" s="78"/>
    </row>
    <row r="3" spans="2:12" ht="15.75">
      <c r="B3" s="333" t="s">
        <v>263</v>
      </c>
      <c r="C3" s="333"/>
      <c r="D3" s="333"/>
      <c r="E3" s="333"/>
      <c r="H3" s="188"/>
      <c r="I3" s="188"/>
      <c r="J3" s="190"/>
    </row>
    <row r="4" spans="2:12" ht="15">
      <c r="B4" s="107"/>
      <c r="C4" s="107"/>
      <c r="D4" s="107"/>
      <c r="E4" s="107"/>
      <c r="H4" s="187"/>
      <c r="I4" s="187"/>
      <c r="J4" s="190"/>
    </row>
    <row r="5" spans="2:12" ht="21" customHeight="1">
      <c r="B5" s="334" t="s">
        <v>1</v>
      </c>
      <c r="C5" s="334"/>
      <c r="D5" s="334"/>
      <c r="E5" s="334"/>
    </row>
    <row r="6" spans="2:12" ht="14.25" customHeight="1">
      <c r="B6" s="335" t="s">
        <v>104</v>
      </c>
      <c r="C6" s="335"/>
      <c r="D6" s="335"/>
      <c r="E6" s="335"/>
    </row>
    <row r="7" spans="2:12" ht="14.25">
      <c r="B7" s="109"/>
      <c r="C7" s="109"/>
      <c r="D7" s="109"/>
      <c r="E7" s="109"/>
    </row>
    <row r="8" spans="2:12" ht="13.5">
      <c r="B8" s="337" t="s">
        <v>18</v>
      </c>
      <c r="C8" s="339"/>
      <c r="D8" s="339"/>
      <c r="E8" s="339"/>
    </row>
    <row r="9" spans="2:12" ht="16.5" thickBot="1">
      <c r="B9" s="336" t="s">
        <v>209</v>
      </c>
      <c r="C9" s="336"/>
      <c r="D9" s="336"/>
      <c r="E9" s="336"/>
    </row>
    <row r="10" spans="2:12" ht="13.5" thickBot="1">
      <c r="B10" s="108"/>
      <c r="C10" s="87" t="s">
        <v>2</v>
      </c>
      <c r="D10" s="75" t="s">
        <v>246</v>
      </c>
      <c r="E10" s="30" t="s">
        <v>262</v>
      </c>
    </row>
    <row r="11" spans="2:12">
      <c r="B11" s="110" t="s">
        <v>3</v>
      </c>
      <c r="C11" s="151" t="s">
        <v>215</v>
      </c>
      <c r="D11" s="74">
        <v>23252092.039999999</v>
      </c>
      <c r="E11" s="9">
        <f>E12+E13</f>
        <v>21439329.629999999</v>
      </c>
    </row>
    <row r="12" spans="2:12">
      <c r="B12" s="129" t="s">
        <v>4</v>
      </c>
      <c r="C12" s="6" t="s">
        <v>5</v>
      </c>
      <c r="D12" s="89">
        <v>23251624.109999999</v>
      </c>
      <c r="E12" s="100">
        <f>20774171.39+665158.24</f>
        <v>21439329.629999999</v>
      </c>
    </row>
    <row r="13" spans="2:12">
      <c r="B13" s="129" t="s">
        <v>6</v>
      </c>
      <c r="C13" s="72" t="s">
        <v>7</v>
      </c>
      <c r="D13" s="89">
        <v>467.93</v>
      </c>
      <c r="E13" s="100"/>
    </row>
    <row r="14" spans="2:12">
      <c r="B14" s="129" t="s">
        <v>8</v>
      </c>
      <c r="C14" s="72" t="s">
        <v>10</v>
      </c>
      <c r="D14" s="89"/>
      <c r="E14" s="100"/>
    </row>
    <row r="15" spans="2:12">
      <c r="B15" s="129" t="s">
        <v>212</v>
      </c>
      <c r="C15" s="72" t="s">
        <v>11</v>
      </c>
      <c r="D15" s="89"/>
      <c r="E15" s="100"/>
    </row>
    <row r="16" spans="2:12">
      <c r="B16" s="130" t="s">
        <v>213</v>
      </c>
      <c r="C16" s="111" t="s">
        <v>12</v>
      </c>
      <c r="D16" s="90"/>
      <c r="E16" s="101"/>
    </row>
    <row r="17" spans="2:10">
      <c r="B17" s="10" t="s">
        <v>13</v>
      </c>
      <c r="C17" s="12" t="s">
        <v>65</v>
      </c>
      <c r="D17" s="152">
        <v>1162.07</v>
      </c>
      <c r="E17" s="113">
        <f>E18</f>
        <v>1507.72</v>
      </c>
    </row>
    <row r="18" spans="2:10">
      <c r="B18" s="129" t="s">
        <v>4</v>
      </c>
      <c r="C18" s="6" t="s">
        <v>11</v>
      </c>
      <c r="D18" s="89">
        <v>1162.07</v>
      </c>
      <c r="E18" s="101">
        <v>1507.72</v>
      </c>
    </row>
    <row r="19" spans="2:10" ht="13.5" customHeight="1">
      <c r="B19" s="129" t="s">
        <v>6</v>
      </c>
      <c r="C19" s="72" t="s">
        <v>214</v>
      </c>
      <c r="D19" s="89"/>
      <c r="E19" s="100"/>
    </row>
    <row r="20" spans="2:10" ht="13.5" thickBot="1">
      <c r="B20" s="131" t="s">
        <v>8</v>
      </c>
      <c r="C20" s="73" t="s">
        <v>14</v>
      </c>
      <c r="D20" s="91"/>
      <c r="E20" s="102"/>
    </row>
    <row r="21" spans="2:10" ht="13.5" thickBot="1">
      <c r="B21" s="343" t="s">
        <v>216</v>
      </c>
      <c r="C21" s="344"/>
      <c r="D21" s="92">
        <f>D11-D17</f>
        <v>23250929.969999999</v>
      </c>
      <c r="E21" s="173">
        <f>E11-E17</f>
        <v>21437821.91</v>
      </c>
      <c r="F21" s="88"/>
      <c r="G21" s="88"/>
      <c r="H21" s="197"/>
      <c r="J21" s="71"/>
    </row>
    <row r="22" spans="2:10">
      <c r="B22" s="3"/>
      <c r="C22" s="7"/>
      <c r="D22" s="8"/>
      <c r="E22" s="8"/>
      <c r="G22" s="78"/>
    </row>
    <row r="23" spans="2:10" ht="13.5">
      <c r="B23" s="337" t="s">
        <v>210</v>
      </c>
      <c r="C23" s="345"/>
      <c r="D23" s="345"/>
      <c r="E23" s="345"/>
      <c r="G23" s="78"/>
    </row>
    <row r="24" spans="2:10" ht="15.75" customHeight="1" thickBot="1">
      <c r="B24" s="336" t="s">
        <v>211</v>
      </c>
      <c r="C24" s="346"/>
      <c r="D24" s="346"/>
      <c r="E24" s="346"/>
    </row>
    <row r="25" spans="2:10" ht="13.5" thickBot="1">
      <c r="B25" s="108"/>
      <c r="C25" s="5" t="s">
        <v>2</v>
      </c>
      <c r="D25" s="75" t="s">
        <v>264</v>
      </c>
      <c r="E25" s="30" t="s">
        <v>262</v>
      </c>
    </row>
    <row r="26" spans="2:10">
      <c r="B26" s="116" t="s">
        <v>15</v>
      </c>
      <c r="C26" s="117" t="s">
        <v>16</v>
      </c>
      <c r="D26" s="263">
        <v>27005240.68</v>
      </c>
      <c r="E26" s="118">
        <f>D21</f>
        <v>23250929.969999999</v>
      </c>
      <c r="G26" s="83"/>
    </row>
    <row r="27" spans="2:10">
      <c r="B27" s="10" t="s">
        <v>17</v>
      </c>
      <c r="C27" s="11" t="s">
        <v>217</v>
      </c>
      <c r="D27" s="264">
        <v>-2911984.16</v>
      </c>
      <c r="E27" s="172">
        <f>E28-E32</f>
        <v>-2395919.8100000005</v>
      </c>
      <c r="F27" s="78"/>
      <c r="G27" s="83"/>
      <c r="H27" s="78"/>
      <c r="I27" s="78"/>
      <c r="J27" s="83"/>
    </row>
    <row r="28" spans="2:10">
      <c r="B28" s="10" t="s">
        <v>18</v>
      </c>
      <c r="C28" s="11" t="s">
        <v>19</v>
      </c>
      <c r="D28" s="264">
        <v>230436.52</v>
      </c>
      <c r="E28" s="80">
        <f>SUM(E29:E31)</f>
        <v>1452714.46</v>
      </c>
      <c r="F28" s="78"/>
      <c r="G28" s="78"/>
      <c r="H28" s="78"/>
      <c r="I28" s="78"/>
      <c r="J28" s="83"/>
    </row>
    <row r="29" spans="2:10">
      <c r="B29" s="127" t="s">
        <v>4</v>
      </c>
      <c r="C29" s="6" t="s">
        <v>20</v>
      </c>
      <c r="D29" s="265">
        <v>59571.24</v>
      </c>
      <c r="E29" s="103"/>
      <c r="F29" s="78"/>
      <c r="G29" s="78"/>
      <c r="H29" s="78"/>
      <c r="I29" s="78"/>
      <c r="J29" s="83"/>
    </row>
    <row r="30" spans="2:10">
      <c r="B30" s="127" t="s">
        <v>6</v>
      </c>
      <c r="C30" s="6" t="s">
        <v>21</v>
      </c>
      <c r="D30" s="265"/>
      <c r="E30" s="103"/>
      <c r="F30" s="78"/>
      <c r="G30" s="78"/>
      <c r="H30" s="78"/>
      <c r="I30" s="78"/>
      <c r="J30" s="83"/>
    </row>
    <row r="31" spans="2:10">
      <c r="B31" s="127" t="s">
        <v>8</v>
      </c>
      <c r="C31" s="6" t="s">
        <v>22</v>
      </c>
      <c r="D31" s="265">
        <v>170865.28</v>
      </c>
      <c r="E31" s="103">
        <v>1452714.46</v>
      </c>
      <c r="F31" s="78"/>
      <c r="G31" s="78"/>
      <c r="H31" s="78"/>
      <c r="I31" s="78"/>
      <c r="J31" s="83"/>
    </row>
    <row r="32" spans="2:10">
      <c r="B32" s="112" t="s">
        <v>23</v>
      </c>
      <c r="C32" s="12" t="s">
        <v>24</v>
      </c>
      <c r="D32" s="264">
        <v>3142420.68</v>
      </c>
      <c r="E32" s="80">
        <f>SUM(E33:E39)</f>
        <v>3848634.2700000005</v>
      </c>
      <c r="F32" s="78"/>
      <c r="G32" s="83"/>
      <c r="H32" s="78"/>
      <c r="I32" s="78"/>
      <c r="J32" s="83"/>
    </row>
    <row r="33" spans="2:10">
      <c r="B33" s="127" t="s">
        <v>4</v>
      </c>
      <c r="C33" s="6" t="s">
        <v>25</v>
      </c>
      <c r="D33" s="265">
        <v>1625901.07</v>
      </c>
      <c r="E33" s="103">
        <v>2798939.67</v>
      </c>
      <c r="F33" s="78"/>
      <c r="G33" s="78"/>
      <c r="H33" s="78"/>
      <c r="I33" s="78"/>
      <c r="J33" s="83"/>
    </row>
    <row r="34" spans="2:10">
      <c r="B34" s="127" t="s">
        <v>6</v>
      </c>
      <c r="C34" s="6" t="s">
        <v>26</v>
      </c>
      <c r="D34" s="265"/>
      <c r="E34" s="103"/>
      <c r="F34" s="78"/>
      <c r="G34" s="78"/>
      <c r="H34" s="78"/>
      <c r="I34" s="78"/>
      <c r="J34" s="83"/>
    </row>
    <row r="35" spans="2:10">
      <c r="B35" s="127" t="s">
        <v>8</v>
      </c>
      <c r="C35" s="6" t="s">
        <v>27</v>
      </c>
      <c r="D35" s="265">
        <v>36156.61</v>
      </c>
      <c r="E35" s="103">
        <v>10662.99</v>
      </c>
      <c r="F35" s="78"/>
      <c r="G35" s="78"/>
      <c r="H35" s="78"/>
      <c r="I35" s="78"/>
      <c r="J35" s="83"/>
    </row>
    <row r="36" spans="2:10">
      <c r="B36" s="127" t="s">
        <v>9</v>
      </c>
      <c r="C36" s="6" t="s">
        <v>28</v>
      </c>
      <c r="D36" s="265"/>
      <c r="E36" s="103"/>
      <c r="F36" s="78"/>
      <c r="G36" s="78"/>
      <c r="H36" s="78"/>
      <c r="I36" s="78"/>
      <c r="J36" s="83"/>
    </row>
    <row r="37" spans="2:10" ht="25.5">
      <c r="B37" s="127" t="s">
        <v>29</v>
      </c>
      <c r="C37" s="6" t="s">
        <v>30</v>
      </c>
      <c r="D37" s="265">
        <v>241849.93</v>
      </c>
      <c r="E37" s="103">
        <v>207364.56</v>
      </c>
      <c r="F37" s="78"/>
      <c r="G37" s="78"/>
      <c r="H37" s="78"/>
      <c r="I37" s="78"/>
      <c r="J37" s="83"/>
    </row>
    <row r="38" spans="2:10">
      <c r="B38" s="127" t="s">
        <v>31</v>
      </c>
      <c r="C38" s="6" t="s">
        <v>32</v>
      </c>
      <c r="D38" s="265"/>
      <c r="E38" s="103"/>
      <c r="F38" s="78"/>
      <c r="G38" s="78"/>
      <c r="H38" s="78"/>
      <c r="I38" s="78"/>
      <c r="J38" s="83"/>
    </row>
    <row r="39" spans="2:10">
      <c r="B39" s="128" t="s">
        <v>33</v>
      </c>
      <c r="C39" s="13" t="s">
        <v>34</v>
      </c>
      <c r="D39" s="266">
        <v>1238513.07</v>
      </c>
      <c r="E39" s="174">
        <v>831667.05</v>
      </c>
      <c r="F39" s="78"/>
      <c r="G39" s="78"/>
      <c r="H39" s="78"/>
      <c r="I39" s="78"/>
      <c r="J39" s="83"/>
    </row>
    <row r="40" spans="2:10" ht="13.5" thickBot="1">
      <c r="B40" s="119" t="s">
        <v>35</v>
      </c>
      <c r="C40" s="120" t="s">
        <v>36</v>
      </c>
      <c r="D40" s="267">
        <v>699661.06</v>
      </c>
      <c r="E40" s="121">
        <v>582811.75</v>
      </c>
      <c r="G40" s="83"/>
    </row>
    <row r="41" spans="2:10" ht="13.5" thickBot="1">
      <c r="B41" s="122" t="s">
        <v>37</v>
      </c>
      <c r="C41" s="123" t="s">
        <v>38</v>
      </c>
      <c r="D41" s="268">
        <v>24792917.579999998</v>
      </c>
      <c r="E41" s="173">
        <f>E26+E27+E40</f>
        <v>21437821.909999996</v>
      </c>
      <c r="F41" s="88"/>
      <c r="G41" s="83"/>
    </row>
    <row r="42" spans="2:10">
      <c r="B42" s="114"/>
      <c r="C42" s="114"/>
      <c r="D42" s="115"/>
      <c r="E42" s="115"/>
      <c r="F42" s="88"/>
      <c r="G42" s="71"/>
    </row>
    <row r="43" spans="2:10" ht="13.5">
      <c r="B43" s="338" t="s">
        <v>60</v>
      </c>
      <c r="C43" s="339"/>
      <c r="D43" s="339"/>
      <c r="E43" s="339"/>
      <c r="G43" s="78"/>
    </row>
    <row r="44" spans="2:10" ht="18" customHeight="1" thickBot="1">
      <c r="B44" s="336" t="s">
        <v>244</v>
      </c>
      <c r="C44" s="340"/>
      <c r="D44" s="340"/>
      <c r="E44" s="340"/>
      <c r="G44" s="78"/>
    </row>
    <row r="45" spans="2:10" ht="13.5" thickBot="1">
      <c r="B45" s="108"/>
      <c r="C45" s="31" t="s">
        <v>39</v>
      </c>
      <c r="D45" s="75" t="s">
        <v>264</v>
      </c>
      <c r="E45" s="30" t="s">
        <v>262</v>
      </c>
      <c r="G45" s="78"/>
    </row>
    <row r="46" spans="2:10">
      <c r="B46" s="14" t="s">
        <v>18</v>
      </c>
      <c r="C46" s="32" t="s">
        <v>218</v>
      </c>
      <c r="D46" s="124"/>
      <c r="E46" s="29"/>
      <c r="G46" s="78"/>
    </row>
    <row r="47" spans="2:10">
      <c r="B47" s="125" t="s">
        <v>4</v>
      </c>
      <c r="C47" s="16" t="s">
        <v>40</v>
      </c>
      <c r="D47" s="269">
        <v>268132.79440000001</v>
      </c>
      <c r="E47" s="82">
        <v>217378.77299999999</v>
      </c>
      <c r="G47" s="78"/>
    </row>
    <row r="48" spans="2:10">
      <c r="B48" s="146" t="s">
        <v>6</v>
      </c>
      <c r="C48" s="23" t="s">
        <v>41</v>
      </c>
      <c r="D48" s="270">
        <v>239094.3812</v>
      </c>
      <c r="E48" s="82">
        <v>195178.92360000001</v>
      </c>
      <c r="G48" s="78"/>
    </row>
    <row r="49" spans="2:7">
      <c r="B49" s="143" t="s">
        <v>23</v>
      </c>
      <c r="C49" s="147" t="s">
        <v>219</v>
      </c>
      <c r="D49" s="271"/>
      <c r="E49" s="148"/>
    </row>
    <row r="50" spans="2:7">
      <c r="B50" s="125" t="s">
        <v>4</v>
      </c>
      <c r="C50" s="16" t="s">
        <v>40</v>
      </c>
      <c r="D50" s="269">
        <v>100.715918544874</v>
      </c>
      <c r="E50" s="82">
        <v>106.960443511197</v>
      </c>
      <c r="G50" s="226"/>
    </row>
    <row r="51" spans="2:7">
      <c r="B51" s="125" t="s">
        <v>6</v>
      </c>
      <c r="C51" s="16" t="s">
        <v>220</v>
      </c>
      <c r="D51" s="275">
        <v>96.793500000000009</v>
      </c>
      <c r="E51" s="225">
        <v>106.96040000000001</v>
      </c>
      <c r="G51" s="226"/>
    </row>
    <row r="52" spans="2:7">
      <c r="B52" s="125" t="s">
        <v>8</v>
      </c>
      <c r="C52" s="16" t="s">
        <v>221</v>
      </c>
      <c r="D52" s="275">
        <v>103.69510000000001</v>
      </c>
      <c r="E52" s="225">
        <v>110.1925</v>
      </c>
    </row>
    <row r="53" spans="2:7" ht="13.5" customHeight="1" thickBot="1">
      <c r="B53" s="126" t="s">
        <v>9</v>
      </c>
      <c r="C53" s="18" t="s">
        <v>41</v>
      </c>
      <c r="D53" s="273">
        <v>103.69510757871301</v>
      </c>
      <c r="E53" s="176">
        <v>109.836766770651</v>
      </c>
    </row>
    <row r="54" spans="2:7">
      <c r="B54" s="132"/>
      <c r="C54" s="133"/>
      <c r="D54" s="134"/>
      <c r="E54" s="134"/>
    </row>
    <row r="55" spans="2:7" ht="13.5">
      <c r="B55" s="338" t="s">
        <v>62</v>
      </c>
      <c r="C55" s="339"/>
      <c r="D55" s="339"/>
      <c r="E55" s="339"/>
    </row>
    <row r="56" spans="2:7" ht="17.25" customHeight="1" thickBot="1">
      <c r="B56" s="336" t="s">
        <v>222</v>
      </c>
      <c r="C56" s="340"/>
      <c r="D56" s="340"/>
      <c r="E56" s="340"/>
    </row>
    <row r="57" spans="2:7" ht="23.25" thickBot="1">
      <c r="B57" s="331" t="s">
        <v>42</v>
      </c>
      <c r="C57" s="332"/>
      <c r="D57" s="19" t="s">
        <v>245</v>
      </c>
      <c r="E57" s="20" t="s">
        <v>223</v>
      </c>
    </row>
    <row r="58" spans="2:7">
      <c r="B58" s="21" t="s">
        <v>18</v>
      </c>
      <c r="C58" s="149" t="s">
        <v>43</v>
      </c>
      <c r="D58" s="150">
        <f>SUM(D59:D70)</f>
        <v>21439329.629999999</v>
      </c>
      <c r="E58" s="33">
        <f>D58/E21</f>
        <v>1.0000703299060105</v>
      </c>
    </row>
    <row r="59" spans="2:7" ht="25.5">
      <c r="B59" s="146" t="s">
        <v>4</v>
      </c>
      <c r="C59" s="23" t="s">
        <v>44</v>
      </c>
      <c r="D59" s="95">
        <v>0</v>
      </c>
      <c r="E59" s="96">
        <v>0</v>
      </c>
    </row>
    <row r="60" spans="2:7" ht="25.5">
      <c r="B60" s="125" t="s">
        <v>6</v>
      </c>
      <c r="C60" s="16" t="s">
        <v>45</v>
      </c>
      <c r="D60" s="93">
        <v>0</v>
      </c>
      <c r="E60" s="94">
        <v>0</v>
      </c>
    </row>
    <row r="61" spans="2:7" ht="12.75" customHeight="1">
      <c r="B61" s="125" t="s">
        <v>8</v>
      </c>
      <c r="C61" s="16" t="s">
        <v>46</v>
      </c>
      <c r="D61" s="93">
        <v>0</v>
      </c>
      <c r="E61" s="94">
        <v>0</v>
      </c>
    </row>
    <row r="62" spans="2:7">
      <c r="B62" s="125" t="s">
        <v>9</v>
      </c>
      <c r="C62" s="16" t="s">
        <v>47</v>
      </c>
      <c r="D62" s="93">
        <v>0</v>
      </c>
      <c r="E62" s="94">
        <v>0</v>
      </c>
    </row>
    <row r="63" spans="2:7">
      <c r="B63" s="125" t="s">
        <v>29</v>
      </c>
      <c r="C63" s="16" t="s">
        <v>48</v>
      </c>
      <c r="D63" s="93">
        <v>0</v>
      </c>
      <c r="E63" s="94">
        <v>0</v>
      </c>
    </row>
    <row r="64" spans="2:7">
      <c r="B64" s="146" t="s">
        <v>31</v>
      </c>
      <c r="C64" s="23" t="s">
        <v>49</v>
      </c>
      <c r="D64" s="95">
        <v>20774171.390000001</v>
      </c>
      <c r="E64" s="96">
        <f>D64/E21</f>
        <v>0.96904300619782513</v>
      </c>
    </row>
    <row r="65" spans="2:5">
      <c r="B65" s="146" t="s">
        <v>33</v>
      </c>
      <c r="C65" s="23" t="s">
        <v>224</v>
      </c>
      <c r="D65" s="95">
        <v>0</v>
      </c>
      <c r="E65" s="96">
        <v>0</v>
      </c>
    </row>
    <row r="66" spans="2:5">
      <c r="B66" s="146" t="s">
        <v>50</v>
      </c>
      <c r="C66" s="23" t="s">
        <v>51</v>
      </c>
      <c r="D66" s="95">
        <v>0</v>
      </c>
      <c r="E66" s="96">
        <v>0</v>
      </c>
    </row>
    <row r="67" spans="2:5">
      <c r="B67" s="125" t="s">
        <v>52</v>
      </c>
      <c r="C67" s="16" t="s">
        <v>53</v>
      </c>
      <c r="D67" s="93">
        <v>0</v>
      </c>
      <c r="E67" s="94">
        <v>0</v>
      </c>
    </row>
    <row r="68" spans="2:5">
      <c r="B68" s="125" t="s">
        <v>54</v>
      </c>
      <c r="C68" s="16" t="s">
        <v>55</v>
      </c>
      <c r="D68" s="93">
        <v>0</v>
      </c>
      <c r="E68" s="94">
        <v>0</v>
      </c>
    </row>
    <row r="69" spans="2:5">
      <c r="B69" s="125" t="s">
        <v>56</v>
      </c>
      <c r="C69" s="16" t="s">
        <v>57</v>
      </c>
      <c r="D69" s="93">
        <v>665158.24</v>
      </c>
      <c r="E69" s="94">
        <f>D69/E21</f>
        <v>3.1027323708185426E-2</v>
      </c>
    </row>
    <row r="70" spans="2:5">
      <c r="B70" s="153" t="s">
        <v>58</v>
      </c>
      <c r="C70" s="136" t="s">
        <v>59</v>
      </c>
      <c r="D70" s="137">
        <v>0</v>
      </c>
      <c r="E70" s="138">
        <v>0</v>
      </c>
    </row>
    <row r="71" spans="2:5">
      <c r="B71" s="154" t="s">
        <v>23</v>
      </c>
      <c r="C71" s="144" t="s">
        <v>61</v>
      </c>
      <c r="D71" s="145">
        <f>E13</f>
        <v>0</v>
      </c>
      <c r="E71" s="70">
        <v>0</v>
      </c>
    </row>
    <row r="72" spans="2:5">
      <c r="B72" s="155" t="s">
        <v>60</v>
      </c>
      <c r="C72" s="140" t="s">
        <v>63</v>
      </c>
      <c r="D72" s="141">
        <f>E14</f>
        <v>0</v>
      </c>
      <c r="E72" s="142">
        <v>0</v>
      </c>
    </row>
    <row r="73" spans="2:5">
      <c r="B73" s="156" t="s">
        <v>62</v>
      </c>
      <c r="C73" s="25" t="s">
        <v>65</v>
      </c>
      <c r="D73" s="26">
        <f>E17</f>
        <v>1507.72</v>
      </c>
      <c r="E73" s="27">
        <f>D73/E21</f>
        <v>7.0329906010493582E-5</v>
      </c>
    </row>
    <row r="74" spans="2:5">
      <c r="B74" s="154" t="s">
        <v>64</v>
      </c>
      <c r="C74" s="144" t="s">
        <v>66</v>
      </c>
      <c r="D74" s="145">
        <f>D58-D73+D71</f>
        <v>21437821.91</v>
      </c>
      <c r="E74" s="70">
        <f>E58+E72-E73</f>
        <v>1</v>
      </c>
    </row>
    <row r="75" spans="2:5">
      <c r="B75" s="125" t="s">
        <v>4</v>
      </c>
      <c r="C75" s="16" t="s">
        <v>67</v>
      </c>
      <c r="D75" s="93">
        <f>D74</f>
        <v>21437821.91</v>
      </c>
      <c r="E75" s="94">
        <f>E74</f>
        <v>1</v>
      </c>
    </row>
    <row r="76" spans="2:5">
      <c r="B76" s="125" t="s">
        <v>6</v>
      </c>
      <c r="C76" s="16" t="s">
        <v>225</v>
      </c>
      <c r="D76" s="93">
        <v>0</v>
      </c>
      <c r="E76" s="94">
        <v>0</v>
      </c>
    </row>
    <row r="77" spans="2:5" ht="13.5" thickBot="1">
      <c r="B77" s="126" t="s">
        <v>8</v>
      </c>
      <c r="C77" s="18" t="s">
        <v>226</v>
      </c>
      <c r="D77" s="97">
        <v>0</v>
      </c>
      <c r="E77" s="98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Arkusz2"/>
  <dimension ref="A1:L81"/>
  <sheetViews>
    <sheetView zoomScale="80" zoomScaleNormal="80" workbookViewId="0">
      <selection activeCell="K26" sqref="K26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99" customWidth="1"/>
    <col min="6" max="6" width="7.42578125" customWidth="1"/>
    <col min="7" max="8" width="17.85546875" customWidth="1"/>
    <col min="9" max="9" width="13.28515625" customWidth="1"/>
    <col min="10" max="10" width="13.5703125" customWidth="1"/>
    <col min="12" max="12" width="10.5703125" bestFit="1" customWidth="1"/>
  </cols>
  <sheetData>
    <row r="1" spans="2:12">
      <c r="B1" s="1"/>
      <c r="C1" s="1"/>
      <c r="D1" s="2"/>
      <c r="E1" s="2"/>
    </row>
    <row r="2" spans="2:12" ht="15.75">
      <c r="B2" s="333" t="s">
        <v>0</v>
      </c>
      <c r="C2" s="333"/>
      <c r="D2" s="333"/>
      <c r="E2" s="333"/>
      <c r="H2" s="188"/>
      <c r="I2" s="188"/>
      <c r="J2" s="190"/>
      <c r="L2" s="78"/>
    </row>
    <row r="3" spans="2:12" ht="15.75">
      <c r="B3" s="333" t="s">
        <v>263</v>
      </c>
      <c r="C3" s="333"/>
      <c r="D3" s="333"/>
      <c r="E3" s="333"/>
      <c r="H3" s="188"/>
      <c r="I3" s="188"/>
      <c r="J3" s="190"/>
    </row>
    <row r="4" spans="2:12" ht="15">
      <c r="B4" s="105"/>
      <c r="C4" s="105"/>
      <c r="D4" s="105"/>
      <c r="E4" s="105"/>
      <c r="H4" s="187"/>
      <c r="I4" s="187"/>
      <c r="J4" s="190"/>
    </row>
    <row r="5" spans="2:12" ht="14.25">
      <c r="B5" s="334" t="s">
        <v>1</v>
      </c>
      <c r="C5" s="334"/>
      <c r="D5" s="334"/>
      <c r="E5" s="334"/>
    </row>
    <row r="6" spans="2:12" ht="14.25">
      <c r="B6" s="335" t="s">
        <v>85</v>
      </c>
      <c r="C6" s="335"/>
      <c r="D6" s="335"/>
      <c r="E6" s="335"/>
    </row>
    <row r="7" spans="2:12" ht="14.25">
      <c r="B7" s="109"/>
      <c r="C7" s="109"/>
      <c r="D7" s="109"/>
      <c r="E7" s="109"/>
    </row>
    <row r="8" spans="2:12" ht="13.5">
      <c r="B8" s="337" t="s">
        <v>18</v>
      </c>
      <c r="C8" s="339"/>
      <c r="D8" s="339"/>
      <c r="E8" s="339"/>
    </row>
    <row r="9" spans="2:12" ht="16.5" thickBot="1">
      <c r="B9" s="336" t="s">
        <v>209</v>
      </c>
      <c r="C9" s="336"/>
      <c r="D9" s="336"/>
      <c r="E9" s="336"/>
      <c r="G9" s="254"/>
    </row>
    <row r="10" spans="2:12" ht="13.5" thickBot="1">
      <c r="B10" s="106"/>
      <c r="C10" s="87" t="s">
        <v>2</v>
      </c>
      <c r="D10" s="75" t="s">
        <v>246</v>
      </c>
      <c r="E10" s="30" t="s">
        <v>262</v>
      </c>
      <c r="G10" s="78"/>
    </row>
    <row r="11" spans="2:12">
      <c r="B11" s="110" t="s">
        <v>3</v>
      </c>
      <c r="C11" s="250" t="s">
        <v>215</v>
      </c>
      <c r="D11" s="74">
        <f>D12+D13+D14</f>
        <v>178762833.16</v>
      </c>
      <c r="E11" s="9">
        <f>E12+E13+E14</f>
        <v>188689629.31</v>
      </c>
    </row>
    <row r="12" spans="2:12">
      <c r="B12" s="129" t="s">
        <v>4</v>
      </c>
      <c r="C12" s="251" t="s">
        <v>5</v>
      </c>
      <c r="D12" s="278">
        <f>182333238.87-4116369.09</f>
        <v>178216869.78</v>
      </c>
      <c r="E12" s="100">
        <f>192431185.77+460272.96-4680044.52</f>
        <v>188211414.21000001</v>
      </c>
    </row>
    <row r="13" spans="2:12">
      <c r="B13" s="129" t="s">
        <v>6</v>
      </c>
      <c r="C13" s="251" t="s">
        <v>7</v>
      </c>
      <c r="D13" s="278">
        <v>6.13</v>
      </c>
      <c r="E13" s="100"/>
    </row>
    <row r="14" spans="2:12">
      <c r="B14" s="129" t="s">
        <v>8</v>
      </c>
      <c r="C14" s="251" t="s">
        <v>10</v>
      </c>
      <c r="D14" s="278">
        <f>D15</f>
        <v>545957.25</v>
      </c>
      <c r="E14" s="100">
        <f>E15</f>
        <v>478215.1</v>
      </c>
    </row>
    <row r="15" spans="2:12">
      <c r="B15" s="129" t="s">
        <v>212</v>
      </c>
      <c r="C15" s="251" t="s">
        <v>11</v>
      </c>
      <c r="D15" s="278">
        <v>545957.25</v>
      </c>
      <c r="E15" s="100">
        <v>478215.1</v>
      </c>
    </row>
    <row r="16" spans="2:12">
      <c r="B16" s="130" t="s">
        <v>213</v>
      </c>
      <c r="C16" s="252" t="s">
        <v>12</v>
      </c>
      <c r="D16" s="279"/>
      <c r="E16" s="101"/>
    </row>
    <row r="17" spans="2:10">
      <c r="B17" s="10" t="s">
        <v>13</v>
      </c>
      <c r="C17" s="253" t="s">
        <v>65</v>
      </c>
      <c r="D17" s="280">
        <f>SUM(D18:D19)</f>
        <v>288575.99</v>
      </c>
      <c r="E17" s="113">
        <f>SUM(E18:E19)</f>
        <v>280418.27</v>
      </c>
    </row>
    <row r="18" spans="2:10">
      <c r="B18" s="129" t="s">
        <v>4</v>
      </c>
      <c r="C18" s="251" t="s">
        <v>11</v>
      </c>
      <c r="D18" s="279">
        <v>288575.99</v>
      </c>
      <c r="E18" s="101">
        <v>280418.27</v>
      </c>
    </row>
    <row r="19" spans="2:10">
      <c r="B19" s="129" t="s">
        <v>6</v>
      </c>
      <c r="C19" s="251" t="s">
        <v>214</v>
      </c>
      <c r="D19" s="278"/>
      <c r="E19" s="100"/>
    </row>
    <row r="20" spans="2:10" ht="13.5" thickBot="1">
      <c r="B20" s="131" t="s">
        <v>8</v>
      </c>
      <c r="C20" s="73" t="s">
        <v>14</v>
      </c>
      <c r="D20" s="91"/>
      <c r="E20" s="102"/>
    </row>
    <row r="21" spans="2:10" ht="13.5" thickBot="1">
      <c r="B21" s="343" t="s">
        <v>216</v>
      </c>
      <c r="C21" s="344"/>
      <c r="D21" s="92">
        <f>D11-D17</f>
        <v>178474257.16999999</v>
      </c>
      <c r="E21" s="296">
        <f>E11-E17</f>
        <v>188409211.03999999</v>
      </c>
      <c r="F21" s="88"/>
      <c r="G21" s="88"/>
      <c r="H21" s="197"/>
      <c r="J21" s="71"/>
    </row>
    <row r="22" spans="2:10">
      <c r="B22" s="3"/>
      <c r="C22" s="7"/>
      <c r="D22" s="8"/>
      <c r="E22" s="8"/>
      <c r="G22" s="78"/>
    </row>
    <row r="23" spans="2:10" ht="13.5">
      <c r="B23" s="337" t="s">
        <v>210</v>
      </c>
      <c r="C23" s="345"/>
      <c r="D23" s="345"/>
      <c r="E23" s="345"/>
      <c r="G23" s="78"/>
    </row>
    <row r="24" spans="2:10" ht="15.75" customHeight="1" thickBot="1">
      <c r="B24" s="336" t="s">
        <v>211</v>
      </c>
      <c r="C24" s="346"/>
      <c r="D24" s="346"/>
      <c r="E24" s="346"/>
    </row>
    <row r="25" spans="2:10" ht="13.5" thickBot="1">
      <c r="B25" s="106"/>
      <c r="C25" s="5" t="s">
        <v>2</v>
      </c>
      <c r="D25" s="75" t="s">
        <v>264</v>
      </c>
      <c r="E25" s="30" t="s">
        <v>262</v>
      </c>
    </row>
    <row r="26" spans="2:10">
      <c r="B26" s="116" t="s">
        <v>15</v>
      </c>
      <c r="C26" s="117" t="s">
        <v>16</v>
      </c>
      <c r="D26" s="263">
        <v>181568115.06</v>
      </c>
      <c r="E26" s="118">
        <f>D21</f>
        <v>178474257.16999999</v>
      </c>
    </row>
    <row r="27" spans="2:10">
      <c r="B27" s="10" t="s">
        <v>17</v>
      </c>
      <c r="C27" s="11" t="s">
        <v>217</v>
      </c>
      <c r="D27" s="264">
        <v>-1841532.790000001</v>
      </c>
      <c r="E27" s="172">
        <f>E28-E32</f>
        <v>-1032296.2599999998</v>
      </c>
      <c r="F27" s="78"/>
      <c r="G27" s="78"/>
      <c r="H27" s="78"/>
      <c r="I27" s="180"/>
      <c r="J27" s="83"/>
    </row>
    <row r="28" spans="2:10">
      <c r="B28" s="10" t="s">
        <v>18</v>
      </c>
      <c r="C28" s="11" t="s">
        <v>19</v>
      </c>
      <c r="D28" s="264">
        <v>14141450.799999999</v>
      </c>
      <c r="E28" s="80">
        <f>SUM(E29:E31)</f>
        <v>12781121.16</v>
      </c>
      <c r="F28" s="78"/>
      <c r="G28" s="78"/>
      <c r="H28" s="78"/>
      <c r="I28" s="180"/>
      <c r="J28" s="83"/>
    </row>
    <row r="29" spans="2:10">
      <c r="B29" s="127" t="s">
        <v>4</v>
      </c>
      <c r="C29" s="6" t="s">
        <v>20</v>
      </c>
      <c r="D29" s="265">
        <v>13626918.119999999</v>
      </c>
      <c r="E29" s="103">
        <v>12089845.140000001</v>
      </c>
      <c r="F29" s="78"/>
      <c r="G29" s="78"/>
      <c r="H29" s="78"/>
      <c r="I29" s="180"/>
      <c r="J29" s="83"/>
    </row>
    <row r="30" spans="2:10">
      <c r="B30" s="127" t="s">
        <v>6</v>
      </c>
      <c r="C30" s="6" t="s">
        <v>21</v>
      </c>
      <c r="D30" s="265"/>
      <c r="E30" s="103"/>
      <c r="F30" s="78"/>
      <c r="G30" s="78"/>
      <c r="H30" s="78"/>
      <c r="I30" s="180"/>
      <c r="J30" s="83"/>
    </row>
    <row r="31" spans="2:10">
      <c r="B31" s="127" t="s">
        <v>8</v>
      </c>
      <c r="C31" s="6" t="s">
        <v>22</v>
      </c>
      <c r="D31" s="265">
        <v>514532.68</v>
      </c>
      <c r="E31" s="103">
        <v>691276.02</v>
      </c>
      <c r="F31" s="78"/>
      <c r="G31" s="78"/>
      <c r="H31" s="78"/>
      <c r="I31" s="180"/>
      <c r="J31" s="83"/>
    </row>
    <row r="32" spans="2:10">
      <c r="B32" s="112" t="s">
        <v>23</v>
      </c>
      <c r="C32" s="12" t="s">
        <v>24</v>
      </c>
      <c r="D32" s="264">
        <v>15982983.59</v>
      </c>
      <c r="E32" s="80">
        <f>SUM(E33:E39)</f>
        <v>13813417.42</v>
      </c>
      <c r="F32" s="78"/>
      <c r="G32" s="78"/>
      <c r="H32" s="78"/>
      <c r="I32" s="180"/>
      <c r="J32" s="83"/>
    </row>
    <row r="33" spans="2:10">
      <c r="B33" s="127" t="s">
        <v>4</v>
      </c>
      <c r="C33" s="6" t="s">
        <v>25</v>
      </c>
      <c r="D33" s="265">
        <v>12698979.539999999</v>
      </c>
      <c r="E33" s="103">
        <f>10512850.29+563675.43</f>
        <v>11076525.719999999</v>
      </c>
      <c r="F33" s="78"/>
      <c r="G33" s="78"/>
      <c r="H33" s="78"/>
      <c r="I33" s="180"/>
      <c r="J33" s="83"/>
    </row>
    <row r="34" spans="2:10">
      <c r="B34" s="127" t="s">
        <v>6</v>
      </c>
      <c r="C34" s="6" t="s">
        <v>26</v>
      </c>
      <c r="D34" s="265"/>
      <c r="E34" s="103"/>
      <c r="F34" s="78"/>
      <c r="G34" s="78"/>
      <c r="H34" s="78"/>
      <c r="I34" s="180"/>
      <c r="J34" s="83"/>
    </row>
    <row r="35" spans="2:10">
      <c r="B35" s="127" t="s">
        <v>8</v>
      </c>
      <c r="C35" s="6" t="s">
        <v>27</v>
      </c>
      <c r="D35" s="265">
        <v>2303183.3800000004</v>
      </c>
      <c r="E35" s="103">
        <v>2065316.8900000001</v>
      </c>
      <c r="F35" s="78"/>
      <c r="G35" s="78"/>
      <c r="H35" s="78"/>
      <c r="I35" s="180"/>
      <c r="J35" s="83"/>
    </row>
    <row r="36" spans="2:10">
      <c r="B36" s="127" t="s">
        <v>9</v>
      </c>
      <c r="C36" s="6" t="s">
        <v>28</v>
      </c>
      <c r="D36" s="265"/>
      <c r="E36" s="103"/>
      <c r="F36" s="78"/>
      <c r="G36" s="78"/>
      <c r="H36" s="78"/>
      <c r="I36" s="180"/>
      <c r="J36" s="83"/>
    </row>
    <row r="37" spans="2:10" ht="25.5">
      <c r="B37" s="127" t="s">
        <v>29</v>
      </c>
      <c r="C37" s="6" t="s">
        <v>30</v>
      </c>
      <c r="D37" s="265"/>
      <c r="E37" s="103"/>
      <c r="F37" s="78"/>
      <c r="G37" s="78"/>
      <c r="H37" s="78"/>
      <c r="I37" s="180"/>
      <c r="J37" s="83"/>
    </row>
    <row r="38" spans="2:10">
      <c r="B38" s="127" t="s">
        <v>31</v>
      </c>
      <c r="C38" s="6" t="s">
        <v>32</v>
      </c>
      <c r="D38" s="265"/>
      <c r="E38" s="103"/>
      <c r="F38" s="78"/>
      <c r="G38" s="78"/>
      <c r="H38" s="78"/>
      <c r="I38" s="180"/>
      <c r="J38" s="83"/>
    </row>
    <row r="39" spans="2:10">
      <c r="B39" s="128" t="s">
        <v>33</v>
      </c>
      <c r="C39" s="13" t="s">
        <v>34</v>
      </c>
      <c r="D39" s="266">
        <v>980820.66999999993</v>
      </c>
      <c r="E39" s="174">
        <v>671574.81</v>
      </c>
      <c r="F39" s="78"/>
      <c r="G39" s="78"/>
      <c r="H39" s="78"/>
      <c r="I39" s="180"/>
      <c r="J39" s="83"/>
    </row>
    <row r="40" spans="2:10" ht="13.5" thickBot="1">
      <c r="B40" s="119" t="s">
        <v>35</v>
      </c>
      <c r="C40" s="120" t="s">
        <v>36</v>
      </c>
      <c r="D40" s="267">
        <v>-1017666.89</v>
      </c>
      <c r="E40" s="121">
        <v>10967250.130000001</v>
      </c>
    </row>
    <row r="41" spans="2:10" ht="13.5" thickBot="1">
      <c r="B41" s="122" t="s">
        <v>37</v>
      </c>
      <c r="C41" s="123" t="s">
        <v>38</v>
      </c>
      <c r="D41" s="268">
        <v>178708915.38000003</v>
      </c>
      <c r="E41" s="173">
        <f>E26+E27+E40</f>
        <v>188409211.03999999</v>
      </c>
      <c r="F41" s="88"/>
      <c r="G41" s="71"/>
    </row>
    <row r="42" spans="2:10">
      <c r="B42" s="114"/>
      <c r="C42" s="114"/>
      <c r="D42" s="115"/>
      <c r="E42" s="115"/>
      <c r="F42" s="88"/>
    </row>
    <row r="43" spans="2:10" ht="13.5">
      <c r="B43" s="338" t="s">
        <v>60</v>
      </c>
      <c r="C43" s="339"/>
      <c r="D43" s="339"/>
      <c r="E43" s="339"/>
    </row>
    <row r="44" spans="2:10" ht="15.75" customHeight="1" thickBot="1">
      <c r="B44" s="336" t="s">
        <v>244</v>
      </c>
      <c r="C44" s="340"/>
      <c r="D44" s="340"/>
      <c r="E44" s="340"/>
    </row>
    <row r="45" spans="2:10" ht="13.5" thickBot="1">
      <c r="B45" s="106"/>
      <c r="C45" s="31" t="s">
        <v>39</v>
      </c>
      <c r="D45" s="75" t="s">
        <v>264</v>
      </c>
      <c r="E45" s="30" t="s">
        <v>246</v>
      </c>
    </row>
    <row r="46" spans="2:10">
      <c r="B46" s="14" t="s">
        <v>18</v>
      </c>
      <c r="C46" s="32" t="s">
        <v>218</v>
      </c>
      <c r="D46" s="124"/>
      <c r="E46" s="29"/>
    </row>
    <row r="47" spans="2:10">
      <c r="B47" s="125" t="s">
        <v>4</v>
      </c>
      <c r="C47" s="16" t="s">
        <v>40</v>
      </c>
      <c r="D47" s="269">
        <v>9943050.125</v>
      </c>
      <c r="E47" s="82">
        <v>9503363.3462617602</v>
      </c>
    </row>
    <row r="48" spans="2:10">
      <c r="B48" s="146" t="s">
        <v>6</v>
      </c>
      <c r="C48" s="23" t="s">
        <v>41</v>
      </c>
      <c r="D48" s="270">
        <v>9841675.3133000005</v>
      </c>
      <c r="E48" s="82">
        <v>9463742.9144704491</v>
      </c>
      <c r="G48" s="179"/>
    </row>
    <row r="49" spans="2:7">
      <c r="B49" s="143" t="s">
        <v>23</v>
      </c>
      <c r="C49" s="147" t="s">
        <v>219</v>
      </c>
      <c r="D49" s="271"/>
      <c r="E49" s="148"/>
    </row>
    <row r="50" spans="2:7">
      <c r="B50" s="125" t="s">
        <v>4</v>
      </c>
      <c r="C50" s="16" t="s">
        <v>40</v>
      </c>
      <c r="D50" s="269">
        <v>18.2608065711626</v>
      </c>
      <c r="E50" s="82">
        <v>18.780115067388699</v>
      </c>
      <c r="G50" s="226"/>
    </row>
    <row r="51" spans="2:7">
      <c r="B51" s="125" t="s">
        <v>6</v>
      </c>
      <c r="C51" s="16" t="s">
        <v>220</v>
      </c>
      <c r="D51" s="275">
        <v>17.639200000000002</v>
      </c>
      <c r="E51" s="175">
        <v>18.780100000000001</v>
      </c>
      <c r="G51" s="226"/>
    </row>
    <row r="52" spans="2:7">
      <c r="B52" s="125" t="s">
        <v>8</v>
      </c>
      <c r="C52" s="16" t="s">
        <v>221</v>
      </c>
      <c r="D52" s="275">
        <v>18.642900000000001</v>
      </c>
      <c r="E52" s="175">
        <v>20.02</v>
      </c>
    </row>
    <row r="53" spans="2:7" ht="13.5" thickBot="1">
      <c r="B53" s="126" t="s">
        <v>9</v>
      </c>
      <c r="C53" s="18" t="s">
        <v>41</v>
      </c>
      <c r="D53" s="273">
        <v>18.158383577123001</v>
      </c>
      <c r="E53" s="176">
        <v>19.908530138949001</v>
      </c>
    </row>
    <row r="54" spans="2:7">
      <c r="B54" s="132"/>
      <c r="C54" s="133"/>
      <c r="D54" s="134"/>
      <c r="E54" s="134"/>
    </row>
    <row r="55" spans="2:7" ht="13.5">
      <c r="B55" s="338" t="s">
        <v>62</v>
      </c>
      <c r="C55" s="339"/>
      <c r="D55" s="339"/>
      <c r="E55" s="339"/>
    </row>
    <row r="56" spans="2:7" ht="17.25" customHeight="1" thickBot="1">
      <c r="B56" s="336" t="s">
        <v>222</v>
      </c>
      <c r="C56" s="340"/>
      <c r="D56" s="340"/>
      <c r="E56" s="340"/>
    </row>
    <row r="57" spans="2:7" ht="23.25" thickBot="1">
      <c r="B57" s="331" t="s">
        <v>42</v>
      </c>
      <c r="C57" s="332"/>
      <c r="D57" s="19" t="s">
        <v>245</v>
      </c>
      <c r="E57" s="20" t="s">
        <v>223</v>
      </c>
    </row>
    <row r="58" spans="2:7">
      <c r="B58" s="21" t="s">
        <v>18</v>
      </c>
      <c r="C58" s="149" t="s">
        <v>43</v>
      </c>
      <c r="D58" s="150">
        <f>D64+D69</f>
        <v>188211414.21000001</v>
      </c>
      <c r="E58" s="33">
        <f>D58/E21</f>
        <v>0.99895017430990685</v>
      </c>
    </row>
    <row r="59" spans="2:7" ht="25.5">
      <c r="B59" s="22" t="s">
        <v>4</v>
      </c>
      <c r="C59" s="23" t="s">
        <v>44</v>
      </c>
      <c r="D59" s="95">
        <v>0</v>
      </c>
      <c r="E59" s="96">
        <v>0</v>
      </c>
    </row>
    <row r="60" spans="2:7" ht="25.5">
      <c r="B60" s="15" t="s">
        <v>6</v>
      </c>
      <c r="C60" s="16" t="s">
        <v>45</v>
      </c>
      <c r="D60" s="93">
        <v>0</v>
      </c>
      <c r="E60" s="94">
        <v>0</v>
      </c>
    </row>
    <row r="61" spans="2:7">
      <c r="B61" s="15" t="s">
        <v>8</v>
      </c>
      <c r="C61" s="16" t="s">
        <v>46</v>
      </c>
      <c r="D61" s="93">
        <v>0</v>
      </c>
      <c r="E61" s="94">
        <v>0</v>
      </c>
    </row>
    <row r="62" spans="2:7">
      <c r="B62" s="15" t="s">
        <v>9</v>
      </c>
      <c r="C62" s="16" t="s">
        <v>47</v>
      </c>
      <c r="D62" s="93">
        <v>0</v>
      </c>
      <c r="E62" s="94">
        <v>0</v>
      </c>
    </row>
    <row r="63" spans="2:7">
      <c r="B63" s="15" t="s">
        <v>29</v>
      </c>
      <c r="C63" s="16" t="s">
        <v>48</v>
      </c>
      <c r="D63" s="93">
        <v>0</v>
      </c>
      <c r="E63" s="94">
        <v>0</v>
      </c>
    </row>
    <row r="64" spans="2:7">
      <c r="B64" s="22" t="s">
        <v>31</v>
      </c>
      <c r="C64" s="23" t="s">
        <v>49</v>
      </c>
      <c r="D64" s="95">
        <f>192431185.77-4680044.52</f>
        <v>187751141.25</v>
      </c>
      <c r="E64" s="96">
        <f>D64/E21</f>
        <v>0.99650723132713359</v>
      </c>
    </row>
    <row r="65" spans="2:5">
      <c r="B65" s="22" t="s">
        <v>33</v>
      </c>
      <c r="C65" s="23" t="s">
        <v>224</v>
      </c>
      <c r="D65" s="95">
        <v>0</v>
      </c>
      <c r="E65" s="96">
        <v>0</v>
      </c>
    </row>
    <row r="66" spans="2:5">
      <c r="B66" s="22" t="s">
        <v>50</v>
      </c>
      <c r="C66" s="23" t="s">
        <v>51</v>
      </c>
      <c r="D66" s="95">
        <v>0</v>
      </c>
      <c r="E66" s="96">
        <v>0</v>
      </c>
    </row>
    <row r="67" spans="2:5">
      <c r="B67" s="15" t="s">
        <v>52</v>
      </c>
      <c r="C67" s="16" t="s">
        <v>53</v>
      </c>
      <c r="D67" s="93">
        <v>0</v>
      </c>
      <c r="E67" s="94">
        <v>0</v>
      </c>
    </row>
    <row r="68" spans="2:5">
      <c r="B68" s="15" t="s">
        <v>54</v>
      </c>
      <c r="C68" s="16" t="s">
        <v>55</v>
      </c>
      <c r="D68" s="93">
        <v>0</v>
      </c>
      <c r="E68" s="94">
        <v>0</v>
      </c>
    </row>
    <row r="69" spans="2:5">
      <c r="B69" s="15" t="s">
        <v>56</v>
      </c>
      <c r="C69" s="16" t="s">
        <v>57</v>
      </c>
      <c r="D69" s="93">
        <v>460272.96</v>
      </c>
      <c r="E69" s="94">
        <f>D69/E21</f>
        <v>2.4429429827731849E-3</v>
      </c>
    </row>
    <row r="70" spans="2:5">
      <c r="B70" s="135" t="s">
        <v>58</v>
      </c>
      <c r="C70" s="136" t="s">
        <v>59</v>
      </c>
      <c r="D70" s="137">
        <v>0</v>
      </c>
      <c r="E70" s="138">
        <v>0</v>
      </c>
    </row>
    <row r="71" spans="2:5">
      <c r="B71" s="143" t="s">
        <v>23</v>
      </c>
      <c r="C71" s="144" t="s">
        <v>61</v>
      </c>
      <c r="D71" s="145">
        <f>E13</f>
        <v>0</v>
      </c>
      <c r="E71" s="70">
        <v>0</v>
      </c>
    </row>
    <row r="72" spans="2:5">
      <c r="B72" s="139" t="s">
        <v>60</v>
      </c>
      <c r="C72" s="140" t="s">
        <v>63</v>
      </c>
      <c r="D72" s="141">
        <f>E14</f>
        <v>478215.1</v>
      </c>
      <c r="E72" s="142">
        <f>D72/E21</f>
        <v>2.5381726156608825E-3</v>
      </c>
    </row>
    <row r="73" spans="2:5">
      <c r="B73" s="24" t="s">
        <v>62</v>
      </c>
      <c r="C73" s="25" t="s">
        <v>65</v>
      </c>
      <c r="D73" s="26">
        <f>E17</f>
        <v>280418.27</v>
      </c>
      <c r="E73" s="27">
        <f>D73/E21</f>
        <v>1.4883469255675941E-3</v>
      </c>
    </row>
    <row r="74" spans="2:5">
      <c r="B74" s="143" t="s">
        <v>64</v>
      </c>
      <c r="C74" s="144" t="s">
        <v>66</v>
      </c>
      <c r="D74" s="145">
        <f>D58+D71+D72-D73</f>
        <v>188409211.03999999</v>
      </c>
      <c r="E74" s="70">
        <f>E58+E72-E73</f>
        <v>1.0000000000000002</v>
      </c>
    </row>
    <row r="75" spans="2:5">
      <c r="B75" s="15" t="s">
        <v>4</v>
      </c>
      <c r="C75" s="16" t="s">
        <v>67</v>
      </c>
      <c r="D75" s="93">
        <f>D74</f>
        <v>188409211.03999999</v>
      </c>
      <c r="E75" s="94">
        <f>E74</f>
        <v>1.0000000000000002</v>
      </c>
    </row>
    <row r="76" spans="2:5">
      <c r="B76" s="15" t="s">
        <v>6</v>
      </c>
      <c r="C76" s="16" t="s">
        <v>225</v>
      </c>
      <c r="D76" s="93">
        <v>0</v>
      </c>
      <c r="E76" s="94">
        <v>0</v>
      </c>
    </row>
    <row r="77" spans="2:5" ht="13.5" thickBot="1">
      <c r="B77" s="17" t="s">
        <v>8</v>
      </c>
      <c r="C77" s="18" t="s">
        <v>226</v>
      </c>
      <c r="D77" s="97">
        <v>0</v>
      </c>
      <c r="E77" s="98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6:E56"/>
    <mergeCell ref="B57:C57"/>
    <mergeCell ref="B21:C21"/>
    <mergeCell ref="B23:E23"/>
    <mergeCell ref="B24:E24"/>
    <mergeCell ref="B43:E43"/>
    <mergeCell ref="B44:E44"/>
    <mergeCell ref="B55:E55"/>
    <mergeCell ref="B9:E9"/>
    <mergeCell ref="B2:E2"/>
    <mergeCell ref="B3:E3"/>
    <mergeCell ref="B5:E5"/>
    <mergeCell ref="B6:E6"/>
    <mergeCell ref="B8:E8"/>
  </mergeCells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>
  <sheetPr codeName="Arkusz20"/>
  <dimension ref="A1:L81"/>
  <sheetViews>
    <sheetView zoomScale="80" zoomScaleNormal="80" workbookViewId="0">
      <selection activeCell="K26" sqref="K26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99" customWidth="1"/>
    <col min="6" max="6" width="7.42578125" customWidth="1"/>
    <col min="7" max="7" width="17.28515625" customWidth="1"/>
    <col min="8" max="8" width="19" customWidth="1"/>
    <col min="9" max="9" width="13.28515625" customWidth="1"/>
    <col min="10" max="10" width="13.5703125" customWidth="1"/>
  </cols>
  <sheetData>
    <row r="1" spans="2:12">
      <c r="B1" s="1"/>
      <c r="C1" s="1"/>
      <c r="D1" s="2"/>
      <c r="E1" s="2"/>
    </row>
    <row r="2" spans="2:12" ht="15.75">
      <c r="B2" s="333" t="s">
        <v>0</v>
      </c>
      <c r="C2" s="333"/>
      <c r="D2" s="333"/>
      <c r="E2" s="333"/>
      <c r="H2" s="188"/>
      <c r="I2" s="188"/>
      <c r="J2" s="190"/>
      <c r="L2" s="78"/>
    </row>
    <row r="3" spans="2:12" ht="15.75">
      <c r="B3" s="333" t="s">
        <v>263</v>
      </c>
      <c r="C3" s="333"/>
      <c r="D3" s="333"/>
      <c r="E3" s="333"/>
      <c r="H3" s="188"/>
      <c r="I3" s="188"/>
      <c r="J3" s="190"/>
    </row>
    <row r="4" spans="2:12" ht="15">
      <c r="B4" s="171"/>
      <c r="C4" s="171"/>
      <c r="D4" s="171"/>
      <c r="E4" s="171"/>
      <c r="H4" s="187"/>
      <c r="I4" s="187"/>
      <c r="J4" s="190"/>
    </row>
    <row r="5" spans="2:12" ht="14.25">
      <c r="B5" s="334" t="s">
        <v>1</v>
      </c>
      <c r="C5" s="334"/>
      <c r="D5" s="334"/>
      <c r="E5" s="334"/>
    </row>
    <row r="6" spans="2:12" ht="14.25">
      <c r="B6" s="335" t="s">
        <v>258</v>
      </c>
      <c r="C6" s="335"/>
      <c r="D6" s="335"/>
      <c r="E6" s="335"/>
    </row>
    <row r="7" spans="2:12" ht="14.25">
      <c r="B7" s="177"/>
      <c r="C7" s="177"/>
      <c r="D7" s="177"/>
      <c r="E7" s="177"/>
    </row>
    <row r="8" spans="2:12" ht="13.5">
      <c r="B8" s="337" t="s">
        <v>18</v>
      </c>
      <c r="C8" s="339"/>
      <c r="D8" s="339"/>
      <c r="E8" s="339"/>
    </row>
    <row r="9" spans="2:12" ht="16.5" thickBot="1">
      <c r="B9" s="336" t="s">
        <v>209</v>
      </c>
      <c r="C9" s="336"/>
      <c r="D9" s="336"/>
      <c r="E9" s="336"/>
    </row>
    <row r="10" spans="2:12" ht="13.5" thickBot="1">
      <c r="B10" s="178"/>
      <c r="C10" s="87" t="s">
        <v>2</v>
      </c>
      <c r="D10" s="75" t="s">
        <v>246</v>
      </c>
      <c r="E10" s="30" t="s">
        <v>262</v>
      </c>
    </row>
    <row r="11" spans="2:12">
      <c r="B11" s="110" t="s">
        <v>3</v>
      </c>
      <c r="C11" s="151" t="s">
        <v>215</v>
      </c>
      <c r="D11" s="74">
        <v>117389.89</v>
      </c>
      <c r="E11" s="9">
        <f>E12</f>
        <v>117546.03</v>
      </c>
    </row>
    <row r="12" spans="2:12">
      <c r="B12" s="129" t="s">
        <v>4</v>
      </c>
      <c r="C12" s="6" t="s">
        <v>5</v>
      </c>
      <c r="D12" s="89">
        <v>117389.89</v>
      </c>
      <c r="E12" s="100">
        <v>117546.03</v>
      </c>
    </row>
    <row r="13" spans="2:12">
      <c r="B13" s="129" t="s">
        <v>6</v>
      </c>
      <c r="C13" s="72" t="s">
        <v>7</v>
      </c>
      <c r="D13" s="89"/>
      <c r="E13" s="100"/>
    </row>
    <row r="14" spans="2:12">
      <c r="B14" s="129" t="s">
        <v>8</v>
      </c>
      <c r="C14" s="72" t="s">
        <v>10</v>
      </c>
      <c r="D14" s="89"/>
      <c r="E14" s="100"/>
    </row>
    <row r="15" spans="2:12">
      <c r="B15" s="129" t="s">
        <v>212</v>
      </c>
      <c r="C15" s="72" t="s">
        <v>11</v>
      </c>
      <c r="D15" s="89"/>
      <c r="E15" s="100"/>
    </row>
    <row r="16" spans="2:12">
      <c r="B16" s="130" t="s">
        <v>213</v>
      </c>
      <c r="C16" s="111" t="s">
        <v>12</v>
      </c>
      <c r="D16" s="90"/>
      <c r="E16" s="101"/>
    </row>
    <row r="17" spans="2:10">
      <c r="B17" s="10" t="s">
        <v>13</v>
      </c>
      <c r="C17" s="12" t="s">
        <v>65</v>
      </c>
      <c r="D17" s="152"/>
      <c r="E17" s="113"/>
    </row>
    <row r="18" spans="2:10">
      <c r="B18" s="129" t="s">
        <v>4</v>
      </c>
      <c r="C18" s="6" t="s">
        <v>11</v>
      </c>
      <c r="D18" s="89"/>
      <c r="E18" s="101"/>
    </row>
    <row r="19" spans="2:10" ht="13.5" customHeight="1">
      <c r="B19" s="129" t="s">
        <v>6</v>
      </c>
      <c r="C19" s="72" t="s">
        <v>214</v>
      </c>
      <c r="D19" s="89"/>
      <c r="E19" s="100"/>
    </row>
    <row r="20" spans="2:10" ht="13.5" thickBot="1">
      <c r="B20" s="131" t="s">
        <v>8</v>
      </c>
      <c r="C20" s="73" t="s">
        <v>14</v>
      </c>
      <c r="D20" s="91"/>
      <c r="E20" s="102"/>
    </row>
    <row r="21" spans="2:10" ht="13.5" thickBot="1">
      <c r="B21" s="343" t="s">
        <v>216</v>
      </c>
      <c r="C21" s="344"/>
      <c r="D21" s="92">
        <f>D12</f>
        <v>117389.89</v>
      </c>
      <c r="E21" s="173">
        <f>E11-E17</f>
        <v>117546.03</v>
      </c>
      <c r="F21" s="88"/>
      <c r="G21" s="88"/>
      <c r="H21" s="197"/>
      <c r="J21" s="71"/>
    </row>
    <row r="22" spans="2:10">
      <c r="B22" s="3"/>
      <c r="C22" s="7"/>
      <c r="D22" s="8"/>
      <c r="E22" s="8"/>
      <c r="G22" s="78"/>
    </row>
    <row r="23" spans="2:10" ht="13.5">
      <c r="B23" s="337" t="s">
        <v>210</v>
      </c>
      <c r="C23" s="345"/>
      <c r="D23" s="345"/>
      <c r="E23" s="345"/>
      <c r="G23" s="78"/>
    </row>
    <row r="24" spans="2:10" ht="15.75" customHeight="1" thickBot="1">
      <c r="B24" s="336" t="s">
        <v>211</v>
      </c>
      <c r="C24" s="346"/>
      <c r="D24" s="346"/>
      <c r="E24" s="346"/>
    </row>
    <row r="25" spans="2:10" ht="13.5" thickBot="1">
      <c r="B25" s="178"/>
      <c r="C25" s="5" t="s">
        <v>2</v>
      </c>
      <c r="D25" s="75" t="s">
        <v>264</v>
      </c>
      <c r="E25" s="30" t="s">
        <v>262</v>
      </c>
    </row>
    <row r="26" spans="2:10">
      <c r="B26" s="116" t="s">
        <v>15</v>
      </c>
      <c r="C26" s="117" t="s">
        <v>16</v>
      </c>
      <c r="D26" s="263">
        <v>0</v>
      </c>
      <c r="E26" s="118">
        <f>D21</f>
        <v>117389.89</v>
      </c>
      <c r="G26" s="83"/>
    </row>
    <row r="27" spans="2:10">
      <c r="B27" s="10" t="s">
        <v>17</v>
      </c>
      <c r="C27" s="11" t="s">
        <v>217</v>
      </c>
      <c r="D27" s="264">
        <v>115785.44</v>
      </c>
      <c r="E27" s="172">
        <f>E28-E32</f>
        <v>-2327.3999999999996</v>
      </c>
      <c r="F27" s="78"/>
      <c r="G27" s="83"/>
      <c r="H27" s="78"/>
      <c r="I27" s="78"/>
      <c r="J27" s="83"/>
    </row>
    <row r="28" spans="2:10">
      <c r="B28" s="10" t="s">
        <v>18</v>
      </c>
      <c r="C28" s="11" t="s">
        <v>19</v>
      </c>
      <c r="D28" s="264">
        <v>116523.81</v>
      </c>
      <c r="E28" s="80">
        <f>SUM(E29:E31)</f>
        <v>0</v>
      </c>
      <c r="F28" s="78"/>
      <c r="G28" s="78"/>
      <c r="H28" s="78"/>
      <c r="I28" s="78"/>
      <c r="J28" s="83"/>
    </row>
    <row r="29" spans="2:10">
      <c r="B29" s="127" t="s">
        <v>4</v>
      </c>
      <c r="C29" s="6" t="s">
        <v>20</v>
      </c>
      <c r="D29" s="265">
        <v>116523.81</v>
      </c>
      <c r="E29" s="103"/>
      <c r="F29" s="78"/>
      <c r="G29" s="78"/>
      <c r="H29" s="78"/>
      <c r="I29" s="78"/>
      <c r="J29" s="83"/>
    </row>
    <row r="30" spans="2:10">
      <c r="B30" s="127" t="s">
        <v>6</v>
      </c>
      <c r="C30" s="6" t="s">
        <v>21</v>
      </c>
      <c r="D30" s="265"/>
      <c r="E30" s="103"/>
      <c r="F30" s="78"/>
      <c r="G30" s="78"/>
      <c r="H30" s="78"/>
      <c r="I30" s="78"/>
      <c r="J30" s="83"/>
    </row>
    <row r="31" spans="2:10">
      <c r="B31" s="127" t="s">
        <v>8</v>
      </c>
      <c r="C31" s="6" t="s">
        <v>22</v>
      </c>
      <c r="D31" s="265"/>
      <c r="E31" s="103"/>
      <c r="F31" s="78"/>
      <c r="G31" s="78"/>
      <c r="H31" s="78"/>
      <c r="I31" s="78"/>
      <c r="J31" s="83"/>
    </row>
    <row r="32" spans="2:10">
      <c r="B32" s="112" t="s">
        <v>23</v>
      </c>
      <c r="C32" s="12" t="s">
        <v>24</v>
      </c>
      <c r="D32" s="264">
        <v>738.37</v>
      </c>
      <c r="E32" s="80">
        <f>SUM(E33:E39)</f>
        <v>2327.3999999999996</v>
      </c>
      <c r="F32" s="78"/>
      <c r="G32" s="83"/>
      <c r="H32" s="78"/>
      <c r="I32" s="78"/>
      <c r="J32" s="83"/>
    </row>
    <row r="33" spans="2:10">
      <c r="B33" s="127" t="s">
        <v>4</v>
      </c>
      <c r="C33" s="6" t="s">
        <v>25</v>
      </c>
      <c r="D33" s="265"/>
      <c r="E33" s="103"/>
      <c r="F33" s="78"/>
      <c r="G33" s="78"/>
      <c r="H33" s="78"/>
      <c r="I33" s="78"/>
      <c r="J33" s="83"/>
    </row>
    <row r="34" spans="2:10">
      <c r="B34" s="127" t="s">
        <v>6</v>
      </c>
      <c r="C34" s="6" t="s">
        <v>26</v>
      </c>
      <c r="D34" s="265"/>
      <c r="E34" s="103"/>
      <c r="F34" s="78"/>
      <c r="G34" s="78"/>
      <c r="H34" s="78"/>
      <c r="I34" s="78"/>
      <c r="J34" s="83"/>
    </row>
    <row r="35" spans="2:10">
      <c r="B35" s="127" t="s">
        <v>8</v>
      </c>
      <c r="C35" s="6" t="s">
        <v>27</v>
      </c>
      <c r="D35" s="265">
        <v>293.7</v>
      </c>
      <c r="E35" s="103">
        <v>569.03</v>
      </c>
      <c r="F35" s="78"/>
      <c r="G35" s="78"/>
      <c r="H35" s="78"/>
      <c r="I35" s="78"/>
      <c r="J35" s="83"/>
    </row>
    <row r="36" spans="2:10">
      <c r="B36" s="127" t="s">
        <v>9</v>
      </c>
      <c r="C36" s="6" t="s">
        <v>28</v>
      </c>
      <c r="D36" s="265"/>
      <c r="E36" s="103"/>
      <c r="F36" s="78"/>
      <c r="G36" s="78"/>
      <c r="H36" s="78"/>
      <c r="I36" s="78"/>
      <c r="J36" s="83"/>
    </row>
    <row r="37" spans="2:10" ht="25.5">
      <c r="B37" s="127" t="s">
        <v>29</v>
      </c>
      <c r="C37" s="6" t="s">
        <v>30</v>
      </c>
      <c r="D37" s="265">
        <v>444.67</v>
      </c>
      <c r="E37" s="103">
        <v>997.38</v>
      </c>
      <c r="F37" s="78"/>
      <c r="G37" s="78"/>
      <c r="H37" s="78"/>
      <c r="I37" s="78"/>
      <c r="J37" s="83"/>
    </row>
    <row r="38" spans="2:10">
      <c r="B38" s="127" t="s">
        <v>31</v>
      </c>
      <c r="C38" s="6" t="s">
        <v>32</v>
      </c>
      <c r="D38" s="265"/>
      <c r="E38" s="103"/>
      <c r="F38" s="78"/>
      <c r="G38" s="78"/>
      <c r="H38" s="78"/>
      <c r="I38" s="78"/>
      <c r="J38" s="83"/>
    </row>
    <row r="39" spans="2:10">
      <c r="B39" s="128" t="s">
        <v>33</v>
      </c>
      <c r="C39" s="13" t="s">
        <v>34</v>
      </c>
      <c r="D39" s="266"/>
      <c r="E39" s="174">
        <v>760.99</v>
      </c>
      <c r="F39" s="78"/>
      <c r="G39" s="78"/>
      <c r="H39" s="78"/>
      <c r="I39" s="78"/>
      <c r="J39" s="83"/>
    </row>
    <row r="40" spans="2:10" ht="13.5" thickBot="1">
      <c r="B40" s="119" t="s">
        <v>35</v>
      </c>
      <c r="C40" s="120" t="s">
        <v>36</v>
      </c>
      <c r="D40" s="267">
        <v>1826.16</v>
      </c>
      <c r="E40" s="121">
        <v>2483.54</v>
      </c>
      <c r="G40" s="83"/>
    </row>
    <row r="41" spans="2:10" ht="13.5" thickBot="1">
      <c r="B41" s="122" t="s">
        <v>37</v>
      </c>
      <c r="C41" s="123" t="s">
        <v>38</v>
      </c>
      <c r="D41" s="268">
        <v>117611.6</v>
      </c>
      <c r="E41" s="173">
        <f>E26+E27+E40</f>
        <v>117546.03</v>
      </c>
      <c r="F41" s="88"/>
      <c r="G41" s="83"/>
    </row>
    <row r="42" spans="2:10">
      <c r="B42" s="114"/>
      <c r="C42" s="114"/>
      <c r="D42" s="115"/>
      <c r="E42" s="115"/>
      <c r="F42" s="88"/>
      <c r="G42" s="71"/>
    </row>
    <row r="43" spans="2:10" ht="13.5">
      <c r="B43" s="338" t="s">
        <v>60</v>
      </c>
      <c r="C43" s="339"/>
      <c r="D43" s="339"/>
      <c r="E43" s="339"/>
      <c r="G43" s="78"/>
    </row>
    <row r="44" spans="2:10" ht="18" customHeight="1" thickBot="1">
      <c r="B44" s="336" t="s">
        <v>244</v>
      </c>
      <c r="C44" s="340"/>
      <c r="D44" s="340"/>
      <c r="E44" s="340"/>
      <c r="G44" s="78"/>
    </row>
    <row r="45" spans="2:10" ht="13.5" thickBot="1">
      <c r="B45" s="178"/>
      <c r="C45" s="31" t="s">
        <v>39</v>
      </c>
      <c r="D45" s="75" t="s">
        <v>264</v>
      </c>
      <c r="E45" s="30" t="s">
        <v>262</v>
      </c>
      <c r="G45" s="78"/>
    </row>
    <row r="46" spans="2:10">
      <c r="B46" s="14" t="s">
        <v>18</v>
      </c>
      <c r="C46" s="32" t="s">
        <v>218</v>
      </c>
      <c r="D46" s="124"/>
      <c r="E46" s="29"/>
      <c r="G46" s="78"/>
    </row>
    <row r="47" spans="2:10">
      <c r="B47" s="125" t="s">
        <v>4</v>
      </c>
      <c r="C47" s="16" t="s">
        <v>40</v>
      </c>
      <c r="D47" s="269"/>
      <c r="E47" s="82">
        <v>1138.769</v>
      </c>
      <c r="G47" s="78"/>
    </row>
    <row r="48" spans="2:10">
      <c r="B48" s="146" t="s">
        <v>6</v>
      </c>
      <c r="C48" s="23" t="s">
        <v>41</v>
      </c>
      <c r="D48" s="270">
        <v>1153.9439</v>
      </c>
      <c r="E48" s="82">
        <v>1140.2834</v>
      </c>
      <c r="G48" s="78"/>
    </row>
    <row r="49" spans="2:7">
      <c r="B49" s="143" t="s">
        <v>23</v>
      </c>
      <c r="C49" s="147" t="s">
        <v>219</v>
      </c>
      <c r="D49" s="271"/>
      <c r="E49" s="148"/>
    </row>
    <row r="50" spans="2:7">
      <c r="B50" s="125" t="s">
        <v>4</v>
      </c>
      <c r="C50" s="16" t="s">
        <v>40</v>
      </c>
      <c r="D50" s="269"/>
      <c r="E50" s="82">
        <v>103.08492533114701</v>
      </c>
      <c r="G50" s="226"/>
    </row>
    <row r="51" spans="2:7">
      <c r="B51" s="125" t="s">
        <v>6</v>
      </c>
      <c r="C51" s="16" t="s">
        <v>220</v>
      </c>
      <c r="D51" s="275">
        <v>100.21010000000001</v>
      </c>
      <c r="E51" s="225">
        <v>103.0506</v>
      </c>
      <c r="G51" s="226"/>
    </row>
    <row r="52" spans="2:7">
      <c r="B52" s="125" t="s">
        <v>8</v>
      </c>
      <c r="C52" s="16" t="s">
        <v>221</v>
      </c>
      <c r="D52" s="275">
        <v>101.75970000000001</v>
      </c>
      <c r="E52" s="225">
        <v>104.6335</v>
      </c>
    </row>
    <row r="53" spans="2:7" ht="13.5" thickBot="1">
      <c r="B53" s="126" t="s">
        <v>9</v>
      </c>
      <c r="C53" s="18" t="s">
        <v>41</v>
      </c>
      <c r="D53" s="273">
        <v>101.921419230553</v>
      </c>
      <c r="E53" s="176">
        <v>103.08492533114701</v>
      </c>
      <c r="G53" s="179"/>
    </row>
    <row r="54" spans="2:7">
      <c r="B54" s="132"/>
      <c r="C54" s="133"/>
      <c r="D54" s="134"/>
      <c r="E54" s="134"/>
    </row>
    <row r="55" spans="2:7" ht="13.5">
      <c r="B55" s="338" t="s">
        <v>62</v>
      </c>
      <c r="C55" s="339"/>
      <c r="D55" s="339"/>
      <c r="E55" s="339"/>
    </row>
    <row r="56" spans="2:7" ht="14.25" thickBot="1">
      <c r="B56" s="336" t="s">
        <v>222</v>
      </c>
      <c r="C56" s="340"/>
      <c r="D56" s="340"/>
      <c r="E56" s="340"/>
    </row>
    <row r="57" spans="2:7" ht="23.25" thickBot="1">
      <c r="B57" s="331" t="s">
        <v>42</v>
      </c>
      <c r="C57" s="332"/>
      <c r="D57" s="19" t="s">
        <v>245</v>
      </c>
      <c r="E57" s="20" t="s">
        <v>223</v>
      </c>
    </row>
    <row r="58" spans="2:7">
      <c r="B58" s="21" t="s">
        <v>18</v>
      </c>
      <c r="C58" s="149" t="s">
        <v>43</v>
      </c>
      <c r="D58" s="150">
        <f>SUM(D59:D70)</f>
        <v>117546.03</v>
      </c>
      <c r="E58" s="33">
        <f>D58/E21</f>
        <v>1</v>
      </c>
    </row>
    <row r="59" spans="2:7" ht="25.5">
      <c r="B59" s="146" t="s">
        <v>4</v>
      </c>
      <c r="C59" s="23" t="s">
        <v>44</v>
      </c>
      <c r="D59" s="95">
        <v>0</v>
      </c>
      <c r="E59" s="96">
        <v>0</v>
      </c>
    </row>
    <row r="60" spans="2:7" ht="25.5">
      <c r="B60" s="125" t="s">
        <v>6</v>
      </c>
      <c r="C60" s="16" t="s">
        <v>45</v>
      </c>
      <c r="D60" s="93">
        <v>0</v>
      </c>
      <c r="E60" s="94">
        <v>0</v>
      </c>
    </row>
    <row r="61" spans="2:7">
      <c r="B61" s="125" t="s">
        <v>8</v>
      </c>
      <c r="C61" s="16" t="s">
        <v>46</v>
      </c>
      <c r="D61" s="93">
        <v>0</v>
      </c>
      <c r="E61" s="94">
        <v>0</v>
      </c>
    </row>
    <row r="62" spans="2:7">
      <c r="B62" s="125" t="s">
        <v>9</v>
      </c>
      <c r="C62" s="16" t="s">
        <v>47</v>
      </c>
      <c r="D62" s="93">
        <v>0</v>
      </c>
      <c r="E62" s="94">
        <v>0</v>
      </c>
    </row>
    <row r="63" spans="2:7">
      <c r="B63" s="125" t="s">
        <v>29</v>
      </c>
      <c r="C63" s="16" t="s">
        <v>48</v>
      </c>
      <c r="D63" s="93">
        <v>0</v>
      </c>
      <c r="E63" s="94">
        <v>0</v>
      </c>
    </row>
    <row r="64" spans="2:7">
      <c r="B64" s="146" t="s">
        <v>31</v>
      </c>
      <c r="C64" s="23" t="s">
        <v>49</v>
      </c>
      <c r="D64" s="95">
        <v>115789.69</v>
      </c>
      <c r="E64" s="96">
        <f>D64/E21</f>
        <v>0.98505827887168973</v>
      </c>
    </row>
    <row r="65" spans="2:5">
      <c r="B65" s="146" t="s">
        <v>33</v>
      </c>
      <c r="C65" s="23" t="s">
        <v>224</v>
      </c>
      <c r="D65" s="95">
        <v>0</v>
      </c>
      <c r="E65" s="96">
        <v>0</v>
      </c>
    </row>
    <row r="66" spans="2:5">
      <c r="B66" s="146" t="s">
        <v>50</v>
      </c>
      <c r="C66" s="23" t="s">
        <v>51</v>
      </c>
      <c r="D66" s="95">
        <v>0</v>
      </c>
      <c r="E66" s="96">
        <v>0</v>
      </c>
    </row>
    <row r="67" spans="2:5">
      <c r="B67" s="125" t="s">
        <v>52</v>
      </c>
      <c r="C67" s="16" t="s">
        <v>53</v>
      </c>
      <c r="D67" s="93">
        <v>0</v>
      </c>
      <c r="E67" s="94">
        <v>0</v>
      </c>
    </row>
    <row r="68" spans="2:5">
      <c r="B68" s="125" t="s">
        <v>54</v>
      </c>
      <c r="C68" s="16" t="s">
        <v>55</v>
      </c>
      <c r="D68" s="93">
        <v>0</v>
      </c>
      <c r="E68" s="94">
        <v>0</v>
      </c>
    </row>
    <row r="69" spans="2:5">
      <c r="B69" s="125" t="s">
        <v>56</v>
      </c>
      <c r="C69" s="16" t="s">
        <v>57</v>
      </c>
      <c r="D69" s="93">
        <v>1756.34</v>
      </c>
      <c r="E69" s="94">
        <f>D69/E21</f>
        <v>1.4941721128310331E-2</v>
      </c>
    </row>
    <row r="70" spans="2:5">
      <c r="B70" s="153" t="s">
        <v>58</v>
      </c>
      <c r="C70" s="136" t="s">
        <v>59</v>
      </c>
      <c r="D70" s="137">
        <v>0</v>
      </c>
      <c r="E70" s="138">
        <v>0</v>
      </c>
    </row>
    <row r="71" spans="2:5">
      <c r="B71" s="154" t="s">
        <v>23</v>
      </c>
      <c r="C71" s="144" t="s">
        <v>61</v>
      </c>
      <c r="D71" s="145">
        <f>E13</f>
        <v>0</v>
      </c>
      <c r="E71" s="70">
        <v>0</v>
      </c>
    </row>
    <row r="72" spans="2:5">
      <c r="B72" s="155" t="s">
        <v>60</v>
      </c>
      <c r="C72" s="140" t="s">
        <v>63</v>
      </c>
      <c r="D72" s="141">
        <f>E14</f>
        <v>0</v>
      </c>
      <c r="E72" s="142">
        <v>0</v>
      </c>
    </row>
    <row r="73" spans="2:5">
      <c r="B73" s="156" t="s">
        <v>62</v>
      </c>
      <c r="C73" s="25" t="s">
        <v>65</v>
      </c>
      <c r="D73" s="26">
        <f>E17</f>
        <v>0</v>
      </c>
      <c r="E73" s="27">
        <f>D73/E21</f>
        <v>0</v>
      </c>
    </row>
    <row r="74" spans="2:5">
      <c r="B74" s="154" t="s">
        <v>64</v>
      </c>
      <c r="C74" s="144" t="s">
        <v>66</v>
      </c>
      <c r="D74" s="145">
        <f>D58-D73</f>
        <v>117546.03</v>
      </c>
      <c r="E74" s="70">
        <f>E58+E72-E73</f>
        <v>1</v>
      </c>
    </row>
    <row r="75" spans="2:5">
      <c r="B75" s="125" t="s">
        <v>4</v>
      </c>
      <c r="C75" s="16" t="s">
        <v>67</v>
      </c>
      <c r="D75" s="93">
        <f>D74</f>
        <v>117546.03</v>
      </c>
      <c r="E75" s="94">
        <f>E74</f>
        <v>1</v>
      </c>
    </row>
    <row r="76" spans="2:5">
      <c r="B76" s="125" t="s">
        <v>6</v>
      </c>
      <c r="C76" s="16" t="s">
        <v>225</v>
      </c>
      <c r="D76" s="93">
        <v>0</v>
      </c>
      <c r="E76" s="94">
        <v>0</v>
      </c>
    </row>
    <row r="77" spans="2:5" ht="13.5" thickBot="1">
      <c r="B77" s="126" t="s">
        <v>8</v>
      </c>
      <c r="C77" s="18" t="s">
        <v>226</v>
      </c>
      <c r="D77" s="97">
        <v>0</v>
      </c>
      <c r="E77" s="98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9:E9"/>
    <mergeCell ref="B2:E2"/>
    <mergeCell ref="B3:E3"/>
    <mergeCell ref="B5:E5"/>
    <mergeCell ref="B6:E6"/>
    <mergeCell ref="B8:E8"/>
    <mergeCell ref="B56:E56"/>
    <mergeCell ref="B57:C57"/>
    <mergeCell ref="B21:C21"/>
    <mergeCell ref="B23:E23"/>
    <mergeCell ref="B24:E24"/>
    <mergeCell ref="B43:E43"/>
    <mergeCell ref="B44:E44"/>
    <mergeCell ref="B55:E55"/>
  </mergeCells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>
  <sheetPr codeName="Arkusz21"/>
  <dimension ref="A1:L81"/>
  <sheetViews>
    <sheetView zoomScale="80" zoomScaleNormal="80" workbookViewId="0">
      <selection activeCell="K26" sqref="K26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99" customWidth="1"/>
    <col min="6" max="6" width="7.42578125" customWidth="1"/>
    <col min="7" max="7" width="17.28515625" customWidth="1"/>
    <col min="8" max="8" width="19" customWidth="1"/>
    <col min="9" max="9" width="13.28515625" customWidth="1"/>
    <col min="10" max="10" width="13.5703125" customWidth="1"/>
  </cols>
  <sheetData>
    <row r="1" spans="2:12">
      <c r="B1" s="1"/>
      <c r="C1" s="1"/>
      <c r="D1" s="2"/>
      <c r="E1" s="2"/>
    </row>
    <row r="2" spans="2:12" ht="15.75">
      <c r="B2" s="333" t="s">
        <v>0</v>
      </c>
      <c r="C2" s="333"/>
      <c r="D2" s="333"/>
      <c r="E2" s="333"/>
      <c r="H2" s="188"/>
      <c r="I2" s="188"/>
      <c r="J2" s="190"/>
      <c r="L2" s="78"/>
    </row>
    <row r="3" spans="2:12" ht="15.75">
      <c r="B3" s="333" t="s">
        <v>263</v>
      </c>
      <c r="C3" s="333"/>
      <c r="D3" s="333"/>
      <c r="E3" s="333"/>
      <c r="H3" s="188"/>
      <c r="I3" s="188"/>
      <c r="J3" s="190"/>
    </row>
    <row r="4" spans="2:12" ht="15">
      <c r="B4" s="171"/>
      <c r="C4" s="171"/>
      <c r="D4" s="171"/>
      <c r="E4" s="171"/>
      <c r="H4" s="187"/>
      <c r="I4" s="187"/>
      <c r="J4" s="190"/>
    </row>
    <row r="5" spans="2:12" ht="14.25">
      <c r="B5" s="334" t="s">
        <v>1</v>
      </c>
      <c r="C5" s="334"/>
      <c r="D5" s="334"/>
      <c r="E5" s="334"/>
    </row>
    <row r="6" spans="2:12" ht="14.25">
      <c r="B6" s="335" t="s">
        <v>256</v>
      </c>
      <c r="C6" s="335"/>
      <c r="D6" s="335"/>
      <c r="E6" s="335"/>
    </row>
    <row r="7" spans="2:12" ht="14.25">
      <c r="B7" s="216"/>
      <c r="C7" s="216"/>
      <c r="D7" s="216"/>
      <c r="E7" s="216"/>
    </row>
    <row r="8" spans="2:12" ht="13.5">
      <c r="B8" s="337" t="s">
        <v>18</v>
      </c>
      <c r="C8" s="339"/>
      <c r="D8" s="339"/>
      <c r="E8" s="339"/>
    </row>
    <row r="9" spans="2:12" ht="16.5" thickBot="1">
      <c r="B9" s="336" t="s">
        <v>209</v>
      </c>
      <c r="C9" s="336"/>
      <c r="D9" s="336"/>
      <c r="E9" s="336"/>
    </row>
    <row r="10" spans="2:12" ht="13.5" thickBot="1">
      <c r="B10" s="217"/>
      <c r="C10" s="87" t="s">
        <v>2</v>
      </c>
      <c r="D10" s="75" t="s">
        <v>246</v>
      </c>
      <c r="E10" s="30" t="s">
        <v>262</v>
      </c>
    </row>
    <row r="11" spans="2:12">
      <c r="B11" s="110" t="s">
        <v>3</v>
      </c>
      <c r="C11" s="250" t="s">
        <v>215</v>
      </c>
      <c r="D11" s="74">
        <f>D12</f>
        <v>15929.85</v>
      </c>
      <c r="E11" s="9">
        <f>E12</f>
        <v>17074.080000000002</v>
      </c>
    </row>
    <row r="12" spans="2:12">
      <c r="B12" s="129" t="s">
        <v>4</v>
      </c>
      <c r="C12" s="251" t="s">
        <v>5</v>
      </c>
      <c r="D12" s="278">
        <v>15929.85</v>
      </c>
      <c r="E12" s="100">
        <v>17074.080000000002</v>
      </c>
    </row>
    <row r="13" spans="2:12">
      <c r="B13" s="129" t="s">
        <v>6</v>
      </c>
      <c r="C13" s="251" t="s">
        <v>7</v>
      </c>
      <c r="D13" s="278"/>
      <c r="E13" s="100"/>
    </row>
    <row r="14" spans="2:12">
      <c r="B14" s="129" t="s">
        <v>8</v>
      </c>
      <c r="C14" s="251" t="s">
        <v>10</v>
      </c>
      <c r="D14" s="278"/>
      <c r="E14" s="100"/>
    </row>
    <row r="15" spans="2:12">
      <c r="B15" s="129" t="s">
        <v>212</v>
      </c>
      <c r="C15" s="251" t="s">
        <v>11</v>
      </c>
      <c r="D15" s="278"/>
      <c r="E15" s="100"/>
    </row>
    <row r="16" spans="2:12">
      <c r="B16" s="130" t="s">
        <v>213</v>
      </c>
      <c r="C16" s="252" t="s">
        <v>12</v>
      </c>
      <c r="D16" s="279"/>
      <c r="E16" s="101"/>
    </row>
    <row r="17" spans="2:10">
      <c r="B17" s="10" t="s">
        <v>13</v>
      </c>
      <c r="C17" s="253" t="s">
        <v>65</v>
      </c>
      <c r="D17" s="280"/>
      <c r="E17" s="113"/>
    </row>
    <row r="18" spans="2:10">
      <c r="B18" s="129" t="s">
        <v>4</v>
      </c>
      <c r="C18" s="251" t="s">
        <v>11</v>
      </c>
      <c r="D18" s="279"/>
      <c r="E18" s="101"/>
    </row>
    <row r="19" spans="2:10" ht="13.5" customHeight="1">
      <c r="B19" s="129" t="s">
        <v>6</v>
      </c>
      <c r="C19" s="251" t="s">
        <v>214</v>
      </c>
      <c r="D19" s="278"/>
      <c r="E19" s="100"/>
    </row>
    <row r="20" spans="2:10" ht="13.5" thickBot="1">
      <c r="B20" s="131" t="s">
        <v>8</v>
      </c>
      <c r="C20" s="73" t="s">
        <v>14</v>
      </c>
      <c r="D20" s="91"/>
      <c r="E20" s="102"/>
    </row>
    <row r="21" spans="2:10" ht="13.5" thickBot="1">
      <c r="B21" s="343" t="s">
        <v>216</v>
      </c>
      <c r="C21" s="344"/>
      <c r="D21" s="92">
        <f>D12</f>
        <v>15929.85</v>
      </c>
      <c r="E21" s="173">
        <f>E11-E17</f>
        <v>17074.080000000002</v>
      </c>
      <c r="F21" s="88"/>
      <c r="G21" s="88"/>
      <c r="H21" s="197"/>
      <c r="J21" s="71"/>
    </row>
    <row r="22" spans="2:10">
      <c r="B22" s="3"/>
      <c r="C22" s="7"/>
      <c r="D22" s="8"/>
      <c r="E22" s="8"/>
      <c r="G22" s="78"/>
    </row>
    <row r="23" spans="2:10" ht="13.5">
      <c r="B23" s="337" t="s">
        <v>210</v>
      </c>
      <c r="C23" s="345"/>
      <c r="D23" s="345"/>
      <c r="E23" s="345"/>
      <c r="G23" s="78"/>
    </row>
    <row r="24" spans="2:10" ht="15.75" customHeight="1" thickBot="1">
      <c r="B24" s="336" t="s">
        <v>211</v>
      </c>
      <c r="C24" s="346"/>
      <c r="D24" s="346"/>
      <c r="E24" s="346"/>
    </row>
    <row r="25" spans="2:10" ht="13.5" thickBot="1">
      <c r="B25" s="217"/>
      <c r="C25" s="5" t="s">
        <v>2</v>
      </c>
      <c r="D25" s="75" t="s">
        <v>264</v>
      </c>
      <c r="E25" s="30" t="s">
        <v>262</v>
      </c>
    </row>
    <row r="26" spans="2:10">
      <c r="B26" s="116" t="s">
        <v>15</v>
      </c>
      <c r="C26" s="117" t="s">
        <v>16</v>
      </c>
      <c r="D26" s="200"/>
      <c r="E26" s="118">
        <f>D21</f>
        <v>15929.85</v>
      </c>
      <c r="G26" s="83"/>
    </row>
    <row r="27" spans="2:10">
      <c r="B27" s="10" t="s">
        <v>17</v>
      </c>
      <c r="C27" s="11" t="s">
        <v>217</v>
      </c>
      <c r="D27" s="201"/>
      <c r="E27" s="172">
        <f>E28-E32</f>
        <v>1070.1500000000001</v>
      </c>
      <c r="F27" s="78"/>
      <c r="G27" s="83"/>
      <c r="H27" s="78"/>
      <c r="I27" s="78"/>
      <c r="J27" s="83"/>
    </row>
    <row r="28" spans="2:10">
      <c r="B28" s="10" t="s">
        <v>18</v>
      </c>
      <c r="C28" s="11" t="s">
        <v>19</v>
      </c>
      <c r="D28" s="201"/>
      <c r="E28" s="80">
        <f>SUM(E29:E31)</f>
        <v>1238.03</v>
      </c>
      <c r="F28" s="78"/>
      <c r="G28" s="78"/>
      <c r="H28" s="78"/>
      <c r="I28" s="78"/>
      <c r="J28" s="83"/>
    </row>
    <row r="29" spans="2:10">
      <c r="B29" s="127" t="s">
        <v>4</v>
      </c>
      <c r="C29" s="6" t="s">
        <v>20</v>
      </c>
      <c r="D29" s="202"/>
      <c r="E29" s="103"/>
      <c r="F29" s="78"/>
      <c r="G29" s="78"/>
      <c r="H29" s="78"/>
      <c r="I29" s="78"/>
      <c r="J29" s="83"/>
    </row>
    <row r="30" spans="2:10">
      <c r="B30" s="127" t="s">
        <v>6</v>
      </c>
      <c r="C30" s="6" t="s">
        <v>21</v>
      </c>
      <c r="D30" s="202"/>
      <c r="E30" s="103"/>
      <c r="F30" s="78"/>
      <c r="G30" s="78"/>
      <c r="H30" s="78"/>
      <c r="I30" s="78"/>
      <c r="J30" s="83"/>
    </row>
    <row r="31" spans="2:10">
      <c r="B31" s="127" t="s">
        <v>8</v>
      </c>
      <c r="C31" s="6" t="s">
        <v>22</v>
      </c>
      <c r="D31" s="202"/>
      <c r="E31" s="103">
        <v>1238.03</v>
      </c>
      <c r="F31" s="78"/>
      <c r="G31" s="78"/>
      <c r="H31" s="78"/>
      <c r="I31" s="78"/>
      <c r="J31" s="83"/>
    </row>
    <row r="32" spans="2:10">
      <c r="B32" s="112" t="s">
        <v>23</v>
      </c>
      <c r="C32" s="12" t="s">
        <v>24</v>
      </c>
      <c r="D32" s="201"/>
      <c r="E32" s="80">
        <f>SUM(E33:E39)</f>
        <v>167.88</v>
      </c>
      <c r="F32" s="78"/>
      <c r="G32" s="83"/>
      <c r="H32" s="78"/>
      <c r="I32" s="78"/>
      <c r="J32" s="83"/>
    </row>
    <row r="33" spans="2:10">
      <c r="B33" s="127" t="s">
        <v>4</v>
      </c>
      <c r="C33" s="6" t="s">
        <v>25</v>
      </c>
      <c r="D33" s="202"/>
      <c r="E33" s="103"/>
      <c r="F33" s="78"/>
      <c r="G33" s="78"/>
      <c r="H33" s="78"/>
      <c r="I33" s="78"/>
      <c r="J33" s="83"/>
    </row>
    <row r="34" spans="2:10">
      <c r="B34" s="127" t="s">
        <v>6</v>
      </c>
      <c r="C34" s="6" t="s">
        <v>26</v>
      </c>
      <c r="D34" s="202"/>
      <c r="E34" s="103"/>
      <c r="F34" s="78"/>
      <c r="G34" s="78"/>
      <c r="H34" s="78"/>
      <c r="I34" s="78"/>
      <c r="J34" s="83"/>
    </row>
    <row r="35" spans="2:10">
      <c r="B35" s="127" t="s">
        <v>8</v>
      </c>
      <c r="C35" s="6" t="s">
        <v>27</v>
      </c>
      <c r="D35" s="202"/>
      <c r="E35" s="103">
        <v>31.34</v>
      </c>
      <c r="F35" s="78"/>
      <c r="G35" s="78"/>
      <c r="H35" s="78"/>
      <c r="I35" s="78"/>
      <c r="J35" s="83"/>
    </row>
    <row r="36" spans="2:10">
      <c r="B36" s="127" t="s">
        <v>9</v>
      </c>
      <c r="C36" s="6" t="s">
        <v>28</v>
      </c>
      <c r="D36" s="202"/>
      <c r="E36" s="103"/>
      <c r="F36" s="78"/>
      <c r="G36" s="78"/>
      <c r="H36" s="78"/>
      <c r="I36" s="78"/>
      <c r="J36" s="83"/>
    </row>
    <row r="37" spans="2:10" ht="25.5">
      <c r="B37" s="127" t="s">
        <v>29</v>
      </c>
      <c r="C37" s="6" t="s">
        <v>30</v>
      </c>
      <c r="D37" s="202"/>
      <c r="E37" s="103">
        <v>136.54</v>
      </c>
      <c r="F37" s="78"/>
      <c r="G37" s="78"/>
      <c r="H37" s="78"/>
      <c r="I37" s="78"/>
      <c r="J37" s="83"/>
    </row>
    <row r="38" spans="2:10">
      <c r="B38" s="127" t="s">
        <v>31</v>
      </c>
      <c r="C38" s="6" t="s">
        <v>32</v>
      </c>
      <c r="D38" s="202"/>
      <c r="E38" s="103"/>
      <c r="F38" s="78"/>
      <c r="G38" s="78"/>
      <c r="H38" s="78"/>
      <c r="I38" s="78"/>
      <c r="J38" s="83"/>
    </row>
    <row r="39" spans="2:10">
      <c r="B39" s="128" t="s">
        <v>33</v>
      </c>
      <c r="C39" s="13" t="s">
        <v>34</v>
      </c>
      <c r="D39" s="203"/>
      <c r="E39" s="174"/>
      <c r="F39" s="78"/>
      <c r="G39" s="78"/>
      <c r="H39" s="78"/>
      <c r="I39" s="78"/>
      <c r="J39" s="83"/>
    </row>
    <row r="40" spans="2:10" ht="13.5" thickBot="1">
      <c r="B40" s="119" t="s">
        <v>35</v>
      </c>
      <c r="C40" s="120" t="s">
        <v>36</v>
      </c>
      <c r="D40" s="204"/>
      <c r="E40" s="121">
        <v>74.08</v>
      </c>
      <c r="G40" s="83"/>
    </row>
    <row r="41" spans="2:10" ht="13.5" thickBot="1">
      <c r="B41" s="122" t="s">
        <v>37</v>
      </c>
      <c r="C41" s="123" t="s">
        <v>38</v>
      </c>
      <c r="D41" s="205"/>
      <c r="E41" s="173">
        <f>E26+E27+E40</f>
        <v>17074.080000000002</v>
      </c>
      <c r="F41" s="88"/>
      <c r="G41" s="83"/>
    </row>
    <row r="42" spans="2:10">
      <c r="B42" s="114"/>
      <c r="C42" s="114"/>
      <c r="D42" s="115"/>
      <c r="E42" s="115"/>
      <c r="F42" s="88"/>
      <c r="G42" s="71"/>
    </row>
    <row r="43" spans="2:10" ht="13.5">
      <c r="B43" s="338" t="s">
        <v>60</v>
      </c>
      <c r="C43" s="339"/>
      <c r="D43" s="339"/>
      <c r="E43" s="339"/>
      <c r="G43" s="78"/>
    </row>
    <row r="44" spans="2:10" ht="18" customHeight="1" thickBot="1">
      <c r="B44" s="336" t="s">
        <v>244</v>
      </c>
      <c r="C44" s="340"/>
      <c r="D44" s="340"/>
      <c r="E44" s="340"/>
      <c r="G44" s="78"/>
    </row>
    <row r="45" spans="2:10" ht="13.5" thickBot="1">
      <c r="B45" s="217"/>
      <c r="C45" s="31" t="s">
        <v>39</v>
      </c>
      <c r="D45" s="75" t="s">
        <v>264</v>
      </c>
      <c r="E45" s="30" t="s">
        <v>262</v>
      </c>
      <c r="G45" s="78"/>
    </row>
    <row r="46" spans="2:10">
      <c r="B46" s="14" t="s">
        <v>18</v>
      </c>
      <c r="C46" s="32" t="s">
        <v>218</v>
      </c>
      <c r="D46" s="124"/>
      <c r="E46" s="29"/>
      <c r="G46" s="78"/>
    </row>
    <row r="47" spans="2:10">
      <c r="B47" s="125" t="s">
        <v>4</v>
      </c>
      <c r="C47" s="16" t="s">
        <v>40</v>
      </c>
      <c r="D47" s="206"/>
      <c r="E47" s="82">
        <v>150.87440000000001</v>
      </c>
      <c r="G47" s="78"/>
    </row>
    <row r="48" spans="2:10">
      <c r="B48" s="240" t="s">
        <v>6</v>
      </c>
      <c r="C48" s="241" t="s">
        <v>41</v>
      </c>
      <c r="D48" s="207"/>
      <c r="E48" s="82">
        <v>161.71161000000001</v>
      </c>
      <c r="G48" s="78"/>
    </row>
    <row r="49" spans="2:7">
      <c r="B49" s="143" t="s">
        <v>23</v>
      </c>
      <c r="C49" s="147" t="s">
        <v>219</v>
      </c>
      <c r="D49" s="208"/>
      <c r="E49" s="148"/>
    </row>
    <row r="50" spans="2:7">
      <c r="B50" s="238" t="s">
        <v>4</v>
      </c>
      <c r="C50" s="239" t="s">
        <v>40</v>
      </c>
      <c r="D50" s="206"/>
      <c r="E50" s="310">
        <v>105.583488918906</v>
      </c>
      <c r="G50" s="226"/>
    </row>
    <row r="51" spans="2:7">
      <c r="B51" s="238" t="s">
        <v>6</v>
      </c>
      <c r="C51" s="239" t="s">
        <v>220</v>
      </c>
      <c r="D51" s="256"/>
      <c r="E51" s="311">
        <v>105.5835</v>
      </c>
      <c r="G51" s="330"/>
    </row>
    <row r="52" spans="2:7">
      <c r="B52" s="238" t="s">
        <v>8</v>
      </c>
      <c r="C52" s="239" t="s">
        <v>221</v>
      </c>
      <c r="D52" s="256"/>
      <c r="E52" s="311">
        <v>109.4298</v>
      </c>
    </row>
    <row r="53" spans="2:7" ht="13.5" thickBot="1">
      <c r="B53" s="242" t="s">
        <v>9</v>
      </c>
      <c r="C53" s="243" t="s">
        <v>41</v>
      </c>
      <c r="D53" s="210"/>
      <c r="E53" s="312">
        <v>105.583488918906</v>
      </c>
      <c r="G53" s="179"/>
    </row>
    <row r="54" spans="2:7">
      <c r="B54" s="244"/>
      <c r="C54" s="245"/>
      <c r="D54" s="134"/>
      <c r="E54" s="134"/>
    </row>
    <row r="55" spans="2:7" ht="13.5">
      <c r="B55" s="338" t="s">
        <v>62</v>
      </c>
      <c r="C55" s="348"/>
      <c r="D55" s="348"/>
      <c r="E55" s="348"/>
    </row>
    <row r="56" spans="2:7" ht="14.25" thickBot="1">
      <c r="B56" s="336" t="s">
        <v>222</v>
      </c>
      <c r="C56" s="347"/>
      <c r="D56" s="347"/>
      <c r="E56" s="347"/>
    </row>
    <row r="57" spans="2:7" ht="23.25" thickBot="1">
      <c r="B57" s="331" t="s">
        <v>42</v>
      </c>
      <c r="C57" s="332"/>
      <c r="D57" s="19" t="s">
        <v>245</v>
      </c>
      <c r="E57" s="20" t="s">
        <v>223</v>
      </c>
    </row>
    <row r="58" spans="2:7">
      <c r="B58" s="21" t="s">
        <v>18</v>
      </c>
      <c r="C58" s="149" t="s">
        <v>43</v>
      </c>
      <c r="D58" s="150">
        <f>SUM(D59:D70)</f>
        <v>17074.080000000002</v>
      </c>
      <c r="E58" s="33">
        <f>D58/E21</f>
        <v>1</v>
      </c>
    </row>
    <row r="59" spans="2:7" ht="25.5">
      <c r="B59" s="146" t="s">
        <v>4</v>
      </c>
      <c r="C59" s="23" t="s">
        <v>44</v>
      </c>
      <c r="D59" s="95">
        <v>0</v>
      </c>
      <c r="E59" s="96">
        <v>0</v>
      </c>
    </row>
    <row r="60" spans="2:7" ht="25.5">
      <c r="B60" s="125" t="s">
        <v>6</v>
      </c>
      <c r="C60" s="16" t="s">
        <v>45</v>
      </c>
      <c r="D60" s="93">
        <v>0</v>
      </c>
      <c r="E60" s="94">
        <v>0</v>
      </c>
    </row>
    <row r="61" spans="2:7">
      <c r="B61" s="125" t="s">
        <v>8</v>
      </c>
      <c r="C61" s="16" t="s">
        <v>46</v>
      </c>
      <c r="D61" s="93">
        <v>0</v>
      </c>
      <c r="E61" s="94">
        <v>0</v>
      </c>
    </row>
    <row r="62" spans="2:7">
      <c r="B62" s="125" t="s">
        <v>9</v>
      </c>
      <c r="C62" s="16" t="s">
        <v>47</v>
      </c>
      <c r="D62" s="93">
        <v>0</v>
      </c>
      <c r="E62" s="94">
        <v>0</v>
      </c>
    </row>
    <row r="63" spans="2:7">
      <c r="B63" s="125" t="s">
        <v>29</v>
      </c>
      <c r="C63" s="16" t="s">
        <v>48</v>
      </c>
      <c r="D63" s="93">
        <v>0</v>
      </c>
      <c r="E63" s="94">
        <v>0</v>
      </c>
    </row>
    <row r="64" spans="2:7">
      <c r="B64" s="146" t="s">
        <v>31</v>
      </c>
      <c r="C64" s="23" t="s">
        <v>49</v>
      </c>
      <c r="D64" s="95">
        <v>17074.080000000002</v>
      </c>
      <c r="E64" s="96">
        <f>D64/E21</f>
        <v>1</v>
      </c>
    </row>
    <row r="65" spans="2:5">
      <c r="B65" s="146" t="s">
        <v>33</v>
      </c>
      <c r="C65" s="23" t="s">
        <v>224</v>
      </c>
      <c r="D65" s="95">
        <v>0</v>
      </c>
      <c r="E65" s="96">
        <v>0</v>
      </c>
    </row>
    <row r="66" spans="2:5">
      <c r="B66" s="146" t="s">
        <v>50</v>
      </c>
      <c r="C66" s="23" t="s">
        <v>51</v>
      </c>
      <c r="D66" s="95">
        <v>0</v>
      </c>
      <c r="E66" s="96">
        <v>0</v>
      </c>
    </row>
    <row r="67" spans="2:5">
      <c r="B67" s="125" t="s">
        <v>52</v>
      </c>
      <c r="C67" s="16" t="s">
        <v>53</v>
      </c>
      <c r="D67" s="93">
        <v>0</v>
      </c>
      <c r="E67" s="94">
        <v>0</v>
      </c>
    </row>
    <row r="68" spans="2:5">
      <c r="B68" s="125" t="s">
        <v>54</v>
      </c>
      <c r="C68" s="16" t="s">
        <v>55</v>
      </c>
      <c r="D68" s="93">
        <v>0</v>
      </c>
      <c r="E68" s="94">
        <v>0</v>
      </c>
    </row>
    <row r="69" spans="2:5">
      <c r="B69" s="125" t="s">
        <v>56</v>
      </c>
      <c r="C69" s="16" t="s">
        <v>57</v>
      </c>
      <c r="D69" s="93">
        <v>0</v>
      </c>
      <c r="E69" s="94">
        <f>D69/E21</f>
        <v>0</v>
      </c>
    </row>
    <row r="70" spans="2:5">
      <c r="B70" s="153" t="s">
        <v>58</v>
      </c>
      <c r="C70" s="136" t="s">
        <v>59</v>
      </c>
      <c r="D70" s="137">
        <v>0</v>
      </c>
      <c r="E70" s="138">
        <v>0</v>
      </c>
    </row>
    <row r="71" spans="2:5">
      <c r="B71" s="154" t="s">
        <v>23</v>
      </c>
      <c r="C71" s="144" t="s">
        <v>61</v>
      </c>
      <c r="D71" s="145">
        <f>E13</f>
        <v>0</v>
      </c>
      <c r="E71" s="70">
        <v>0</v>
      </c>
    </row>
    <row r="72" spans="2:5">
      <c r="B72" s="155" t="s">
        <v>60</v>
      </c>
      <c r="C72" s="140" t="s">
        <v>63</v>
      </c>
      <c r="D72" s="141">
        <f>E14</f>
        <v>0</v>
      </c>
      <c r="E72" s="142">
        <v>0</v>
      </c>
    </row>
    <row r="73" spans="2:5">
      <c r="B73" s="156" t="s">
        <v>62</v>
      </c>
      <c r="C73" s="25" t="s">
        <v>65</v>
      </c>
      <c r="D73" s="26">
        <f>E17</f>
        <v>0</v>
      </c>
      <c r="E73" s="27">
        <f>D73/E21</f>
        <v>0</v>
      </c>
    </row>
    <row r="74" spans="2:5">
      <c r="B74" s="154" t="s">
        <v>64</v>
      </c>
      <c r="C74" s="144" t="s">
        <v>66</v>
      </c>
      <c r="D74" s="145">
        <f>D58-D73</f>
        <v>17074.080000000002</v>
      </c>
      <c r="E74" s="70">
        <f>E58+E72-E73</f>
        <v>1</v>
      </c>
    </row>
    <row r="75" spans="2:5">
      <c r="B75" s="125" t="s">
        <v>4</v>
      </c>
      <c r="C75" s="16" t="s">
        <v>67</v>
      </c>
      <c r="D75" s="93">
        <f>D74</f>
        <v>17074.080000000002</v>
      </c>
      <c r="E75" s="94">
        <f>E74</f>
        <v>1</v>
      </c>
    </row>
    <row r="76" spans="2:5">
      <c r="B76" s="125" t="s">
        <v>6</v>
      </c>
      <c r="C76" s="16" t="s">
        <v>225</v>
      </c>
      <c r="D76" s="93">
        <v>0</v>
      </c>
      <c r="E76" s="94">
        <v>0</v>
      </c>
    </row>
    <row r="77" spans="2:5" ht="13.5" thickBot="1">
      <c r="B77" s="126" t="s">
        <v>8</v>
      </c>
      <c r="C77" s="18" t="s">
        <v>226</v>
      </c>
      <c r="D77" s="97">
        <v>0</v>
      </c>
      <c r="E77" s="98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9:E9"/>
    <mergeCell ref="B2:E2"/>
    <mergeCell ref="B3:E3"/>
    <mergeCell ref="B5:E5"/>
    <mergeCell ref="B6:E6"/>
    <mergeCell ref="B8:E8"/>
    <mergeCell ref="B56:E56"/>
    <mergeCell ref="B57:C57"/>
    <mergeCell ref="B21:C21"/>
    <mergeCell ref="B23:E23"/>
    <mergeCell ref="B24:E24"/>
    <mergeCell ref="B43:E43"/>
    <mergeCell ref="B44:E44"/>
    <mergeCell ref="B55:E55"/>
  </mergeCells>
  <pageMargins left="0.7" right="0.7" top="0.75" bottom="0.75" header="0.3" footer="0.3"/>
  <pageSetup paperSize="9"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>
  <sheetPr codeName="Arkusz22"/>
  <dimension ref="A1:L81"/>
  <sheetViews>
    <sheetView zoomScale="80" zoomScaleNormal="80" workbookViewId="0">
      <selection activeCell="K26" sqref="K26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99" customWidth="1"/>
    <col min="6" max="6" width="7.42578125" customWidth="1"/>
    <col min="7" max="7" width="17.28515625" customWidth="1"/>
    <col min="8" max="8" width="19" customWidth="1"/>
    <col min="9" max="9" width="13.28515625" customWidth="1"/>
    <col min="10" max="10" width="13.5703125" customWidth="1"/>
  </cols>
  <sheetData>
    <row r="1" spans="2:12">
      <c r="B1" s="1"/>
      <c r="C1" s="1"/>
      <c r="D1" s="2"/>
      <c r="E1" s="2"/>
    </row>
    <row r="2" spans="2:12" ht="15.75">
      <c r="B2" s="333" t="s">
        <v>0</v>
      </c>
      <c r="C2" s="333"/>
      <c r="D2" s="333"/>
      <c r="E2" s="333"/>
      <c r="H2" s="188"/>
      <c r="I2" s="188"/>
      <c r="J2" s="190"/>
      <c r="L2" s="78"/>
    </row>
    <row r="3" spans="2:12" ht="15.75">
      <c r="B3" s="333" t="s">
        <v>263</v>
      </c>
      <c r="C3" s="333"/>
      <c r="D3" s="333"/>
      <c r="E3" s="333"/>
      <c r="H3" s="188"/>
      <c r="I3" s="188"/>
      <c r="J3" s="190"/>
    </row>
    <row r="4" spans="2:12" ht="15">
      <c r="B4" s="107"/>
      <c r="C4" s="107"/>
      <c r="D4" s="107"/>
      <c r="E4" s="107"/>
      <c r="H4" s="187"/>
      <c r="I4" s="187"/>
      <c r="J4" s="190"/>
    </row>
    <row r="5" spans="2:12" ht="21" customHeight="1">
      <c r="B5" s="334" t="s">
        <v>1</v>
      </c>
      <c r="C5" s="334"/>
      <c r="D5" s="334"/>
      <c r="E5" s="334"/>
    </row>
    <row r="6" spans="2:12" ht="14.25">
      <c r="B6" s="335" t="s">
        <v>68</v>
      </c>
      <c r="C6" s="335"/>
      <c r="D6" s="335"/>
      <c r="E6" s="335"/>
    </row>
    <row r="7" spans="2:12" ht="14.25">
      <c r="B7" s="109"/>
      <c r="C7" s="109"/>
      <c r="D7" s="109"/>
      <c r="E7" s="109"/>
    </row>
    <row r="8" spans="2:12" ht="13.5">
      <c r="B8" s="337" t="s">
        <v>18</v>
      </c>
      <c r="C8" s="339"/>
      <c r="D8" s="339"/>
      <c r="E8" s="339"/>
    </row>
    <row r="9" spans="2:12" ht="16.5" thickBot="1">
      <c r="B9" s="336" t="s">
        <v>209</v>
      </c>
      <c r="C9" s="336"/>
      <c r="D9" s="336"/>
      <c r="E9" s="336"/>
    </row>
    <row r="10" spans="2:12" ht="13.5" thickBot="1">
      <c r="B10" s="108"/>
      <c r="C10" s="87" t="s">
        <v>2</v>
      </c>
      <c r="D10" s="75" t="s">
        <v>246</v>
      </c>
      <c r="E10" s="30" t="s">
        <v>262</v>
      </c>
      <c r="G10" s="78"/>
    </row>
    <row r="11" spans="2:12">
      <c r="B11" s="110" t="s">
        <v>3</v>
      </c>
      <c r="C11" s="151" t="s">
        <v>215</v>
      </c>
      <c r="D11" s="74">
        <v>21985697.84</v>
      </c>
      <c r="E11" s="9">
        <f>E12+E13</f>
        <v>20649505.120000001</v>
      </c>
    </row>
    <row r="12" spans="2:12">
      <c r="B12" s="129" t="s">
        <v>4</v>
      </c>
      <c r="C12" s="6" t="s">
        <v>5</v>
      </c>
      <c r="D12" s="89">
        <v>21985697.84</v>
      </c>
      <c r="E12" s="100">
        <v>20649496.84</v>
      </c>
    </row>
    <row r="13" spans="2:12">
      <c r="B13" s="129" t="s">
        <v>6</v>
      </c>
      <c r="C13" s="72" t="s">
        <v>7</v>
      </c>
      <c r="D13" s="89"/>
      <c r="E13" s="100">
        <v>8.2799999999999994</v>
      </c>
    </row>
    <row r="14" spans="2:12">
      <c r="B14" s="129" t="s">
        <v>8</v>
      </c>
      <c r="C14" s="72" t="s">
        <v>10</v>
      </c>
      <c r="D14" s="89"/>
      <c r="E14" s="100"/>
    </row>
    <row r="15" spans="2:12">
      <c r="B15" s="129" t="s">
        <v>212</v>
      </c>
      <c r="C15" s="72" t="s">
        <v>11</v>
      </c>
      <c r="D15" s="89"/>
      <c r="E15" s="100"/>
    </row>
    <row r="16" spans="2:12">
      <c r="B16" s="130" t="s">
        <v>213</v>
      </c>
      <c r="C16" s="111" t="s">
        <v>12</v>
      </c>
      <c r="D16" s="90"/>
      <c r="E16" s="101"/>
    </row>
    <row r="17" spans="2:10">
      <c r="B17" s="10" t="s">
        <v>13</v>
      </c>
      <c r="C17" s="12" t="s">
        <v>65</v>
      </c>
      <c r="D17" s="152">
        <v>211581.83</v>
      </c>
      <c r="E17" s="113">
        <f>SUM(E18:E20)</f>
        <v>100918.24</v>
      </c>
      <c r="H17" s="71"/>
    </row>
    <row r="18" spans="2:10">
      <c r="B18" s="129" t="s">
        <v>4</v>
      </c>
      <c r="C18" s="6" t="s">
        <v>11</v>
      </c>
      <c r="D18" s="89">
        <v>211581.83</v>
      </c>
      <c r="E18" s="101">
        <v>100918.24</v>
      </c>
      <c r="H18" s="104"/>
    </row>
    <row r="19" spans="2:10" ht="13.5" customHeight="1">
      <c r="B19" s="129" t="s">
        <v>6</v>
      </c>
      <c r="C19" s="72" t="s">
        <v>214</v>
      </c>
      <c r="D19" s="89"/>
      <c r="E19" s="100"/>
    </row>
    <row r="20" spans="2:10" ht="13.5" thickBot="1">
      <c r="B20" s="131" t="s">
        <v>8</v>
      </c>
      <c r="C20" s="73" t="s">
        <v>14</v>
      </c>
      <c r="D20" s="91"/>
      <c r="E20" s="102"/>
    </row>
    <row r="21" spans="2:10" ht="13.5" thickBot="1">
      <c r="B21" s="343" t="s">
        <v>216</v>
      </c>
      <c r="C21" s="344"/>
      <c r="D21" s="92">
        <f>D11-D17</f>
        <v>21774116.010000002</v>
      </c>
      <c r="E21" s="173">
        <f>E11-E17</f>
        <v>20548586.880000003</v>
      </c>
      <c r="F21" s="88"/>
      <c r="G21" s="88"/>
      <c r="H21" s="197"/>
      <c r="J21" s="71"/>
    </row>
    <row r="22" spans="2:10">
      <c r="B22" s="3"/>
      <c r="C22" s="7"/>
      <c r="D22" s="8"/>
      <c r="E22" s="8"/>
      <c r="G22" s="78"/>
    </row>
    <row r="23" spans="2:10" ht="13.5">
      <c r="B23" s="337" t="s">
        <v>210</v>
      </c>
      <c r="C23" s="345"/>
      <c r="D23" s="345"/>
      <c r="E23" s="345"/>
      <c r="G23" s="78"/>
    </row>
    <row r="24" spans="2:10" ht="15.75" customHeight="1" thickBot="1">
      <c r="B24" s="336" t="s">
        <v>211</v>
      </c>
      <c r="C24" s="346"/>
      <c r="D24" s="346"/>
      <c r="E24" s="346"/>
    </row>
    <row r="25" spans="2:10" ht="13.5" thickBot="1">
      <c r="B25" s="108"/>
      <c r="C25" s="5" t="s">
        <v>2</v>
      </c>
      <c r="D25" s="75" t="s">
        <v>264</v>
      </c>
      <c r="E25" s="30" t="s">
        <v>262</v>
      </c>
      <c r="G25" s="78"/>
    </row>
    <row r="26" spans="2:10">
      <c r="B26" s="116" t="s">
        <v>15</v>
      </c>
      <c r="C26" s="117" t="s">
        <v>16</v>
      </c>
      <c r="D26" s="263">
        <v>25203340.860000003</v>
      </c>
      <c r="E26" s="118">
        <f>D21</f>
        <v>21774116.010000002</v>
      </c>
    </row>
    <row r="27" spans="2:10">
      <c r="B27" s="10" t="s">
        <v>17</v>
      </c>
      <c r="C27" s="11" t="s">
        <v>217</v>
      </c>
      <c r="D27" s="264">
        <v>-1840660.5800000005</v>
      </c>
      <c r="E27" s="172">
        <f>E28-E32</f>
        <v>-1556338.2099999997</v>
      </c>
      <c r="F27" s="78"/>
      <c r="G27" s="78"/>
      <c r="H27" s="78"/>
      <c r="I27" s="78"/>
      <c r="J27" s="83"/>
    </row>
    <row r="28" spans="2:10">
      <c r="B28" s="10" t="s">
        <v>18</v>
      </c>
      <c r="C28" s="11" t="s">
        <v>19</v>
      </c>
      <c r="D28" s="264">
        <v>843778.9</v>
      </c>
      <c r="E28" s="80">
        <f>SUM(E29:E31)</f>
        <v>74577.45</v>
      </c>
      <c r="F28" s="78"/>
      <c r="G28" s="78"/>
      <c r="H28" s="78"/>
      <c r="I28" s="78"/>
      <c r="J28" s="83"/>
    </row>
    <row r="29" spans="2:10">
      <c r="B29" s="127" t="s">
        <v>4</v>
      </c>
      <c r="C29" s="6" t="s">
        <v>20</v>
      </c>
      <c r="D29" s="265">
        <v>8648.2199999999993</v>
      </c>
      <c r="E29" s="103">
        <v>7318.92</v>
      </c>
      <c r="F29" s="78"/>
      <c r="G29" s="78"/>
      <c r="H29" s="78"/>
      <c r="I29" s="78"/>
      <c r="J29" s="83"/>
    </row>
    <row r="30" spans="2:10">
      <c r="B30" s="127" t="s">
        <v>6</v>
      </c>
      <c r="C30" s="6" t="s">
        <v>21</v>
      </c>
      <c r="D30" s="265"/>
      <c r="E30" s="103"/>
      <c r="F30" s="78"/>
      <c r="G30" s="78"/>
      <c r="H30" s="78"/>
      <c r="I30" s="78"/>
      <c r="J30" s="83"/>
    </row>
    <row r="31" spans="2:10">
      <c r="B31" s="127" t="s">
        <v>8</v>
      </c>
      <c r="C31" s="6" t="s">
        <v>22</v>
      </c>
      <c r="D31" s="265">
        <v>835130.68</v>
      </c>
      <c r="E31" s="103">
        <v>67258.53</v>
      </c>
      <c r="F31" s="78"/>
      <c r="G31" s="78"/>
      <c r="H31" s="78"/>
      <c r="I31" s="78"/>
      <c r="J31" s="83"/>
    </row>
    <row r="32" spans="2:10">
      <c r="B32" s="112" t="s">
        <v>23</v>
      </c>
      <c r="C32" s="12" t="s">
        <v>24</v>
      </c>
      <c r="D32" s="264">
        <v>2684439.4800000004</v>
      </c>
      <c r="E32" s="80">
        <f>SUM(E33:E39)</f>
        <v>1630915.6599999997</v>
      </c>
      <c r="F32" s="78"/>
      <c r="G32" s="78"/>
      <c r="H32" s="78"/>
      <c r="I32" s="78"/>
      <c r="J32" s="83"/>
    </row>
    <row r="33" spans="2:10">
      <c r="B33" s="127" t="s">
        <v>4</v>
      </c>
      <c r="C33" s="6" t="s">
        <v>25</v>
      </c>
      <c r="D33" s="265">
        <v>2634088.9500000002</v>
      </c>
      <c r="E33" s="103">
        <f>2280458.53-750917.64</f>
        <v>1529540.8899999997</v>
      </c>
      <c r="F33" s="78"/>
      <c r="G33" s="78"/>
      <c r="H33" s="78"/>
      <c r="I33" s="78"/>
      <c r="J33" s="83"/>
    </row>
    <row r="34" spans="2:10">
      <c r="B34" s="127" t="s">
        <v>6</v>
      </c>
      <c r="C34" s="6" t="s">
        <v>26</v>
      </c>
      <c r="D34" s="265"/>
      <c r="E34" s="103"/>
      <c r="F34" s="78"/>
      <c r="G34" s="78"/>
      <c r="H34" s="78"/>
      <c r="I34" s="78"/>
      <c r="J34" s="83"/>
    </row>
    <row r="35" spans="2:10">
      <c r="B35" s="127" t="s">
        <v>8</v>
      </c>
      <c r="C35" s="6" t="s">
        <v>27</v>
      </c>
      <c r="D35" s="265">
        <v>17920.240000000002</v>
      </c>
      <c r="E35" s="103">
        <v>18200.259999999998</v>
      </c>
      <c r="F35" s="78"/>
      <c r="G35" s="78"/>
      <c r="H35" s="78"/>
      <c r="I35" s="78"/>
      <c r="J35" s="83"/>
    </row>
    <row r="36" spans="2:10">
      <c r="B36" s="127" t="s">
        <v>9</v>
      </c>
      <c r="C36" s="6" t="s">
        <v>28</v>
      </c>
      <c r="D36" s="265"/>
      <c r="E36" s="103"/>
      <c r="F36" s="78"/>
      <c r="G36" s="78"/>
      <c r="H36" s="78"/>
      <c r="I36" s="78"/>
      <c r="J36" s="83"/>
    </row>
    <row r="37" spans="2:10" ht="25.5">
      <c r="B37" s="127" t="s">
        <v>29</v>
      </c>
      <c r="C37" s="6" t="s">
        <v>30</v>
      </c>
      <c r="D37" s="265"/>
      <c r="E37" s="103"/>
      <c r="F37" s="78"/>
      <c r="G37" s="78"/>
      <c r="H37" s="78"/>
      <c r="I37" s="78"/>
      <c r="J37" s="83"/>
    </row>
    <row r="38" spans="2:10">
      <c r="B38" s="127" t="s">
        <v>31</v>
      </c>
      <c r="C38" s="6" t="s">
        <v>32</v>
      </c>
      <c r="D38" s="265"/>
      <c r="E38" s="103"/>
      <c r="F38" s="78"/>
      <c r="G38" s="78"/>
      <c r="H38" s="78"/>
      <c r="I38" s="78"/>
      <c r="J38" s="83"/>
    </row>
    <row r="39" spans="2:10">
      <c r="B39" s="128" t="s">
        <v>33</v>
      </c>
      <c r="C39" s="13" t="s">
        <v>34</v>
      </c>
      <c r="D39" s="266">
        <v>32430.29</v>
      </c>
      <c r="E39" s="174">
        <v>83174.509999999995</v>
      </c>
      <c r="F39" s="78"/>
      <c r="G39" s="78"/>
      <c r="H39" s="78"/>
      <c r="I39" s="78"/>
      <c r="J39" s="83"/>
    </row>
    <row r="40" spans="2:10" ht="13.5" thickBot="1">
      <c r="B40" s="119" t="s">
        <v>35</v>
      </c>
      <c r="C40" s="120" t="s">
        <v>36</v>
      </c>
      <c r="D40" s="267">
        <v>2330.25</v>
      </c>
      <c r="E40" s="121">
        <v>330809.08</v>
      </c>
    </row>
    <row r="41" spans="2:10" ht="13.5" thickBot="1">
      <c r="B41" s="122" t="s">
        <v>37</v>
      </c>
      <c r="C41" s="123" t="s">
        <v>38</v>
      </c>
      <c r="D41" s="268">
        <v>23365010.530000001</v>
      </c>
      <c r="E41" s="173">
        <f>E26+E27+E40</f>
        <v>20548586.879999999</v>
      </c>
      <c r="F41" s="88"/>
    </row>
    <row r="42" spans="2:10">
      <c r="B42" s="114"/>
      <c r="C42" s="114"/>
      <c r="D42" s="115"/>
      <c r="E42" s="115"/>
      <c r="F42" s="88"/>
      <c r="G42" s="71"/>
    </row>
    <row r="43" spans="2:10" ht="13.5">
      <c r="B43" s="338" t="s">
        <v>60</v>
      </c>
      <c r="C43" s="339"/>
      <c r="D43" s="339"/>
      <c r="E43" s="339"/>
      <c r="G43" s="78"/>
    </row>
    <row r="44" spans="2:10" ht="18" customHeight="1" thickBot="1">
      <c r="B44" s="336" t="s">
        <v>244</v>
      </c>
      <c r="C44" s="340"/>
      <c r="D44" s="340"/>
      <c r="E44" s="340"/>
      <c r="G44" s="78"/>
    </row>
    <row r="45" spans="2:10" ht="13.5" thickBot="1">
      <c r="B45" s="108"/>
      <c r="C45" s="31" t="s">
        <v>39</v>
      </c>
      <c r="D45" s="75" t="s">
        <v>264</v>
      </c>
      <c r="E45" s="30" t="s">
        <v>262</v>
      </c>
      <c r="G45" s="78"/>
    </row>
    <row r="46" spans="2:10">
      <c r="B46" s="14" t="s">
        <v>18</v>
      </c>
      <c r="C46" s="32" t="s">
        <v>218</v>
      </c>
      <c r="D46" s="124"/>
      <c r="E46" s="29"/>
      <c r="G46" s="78"/>
    </row>
    <row r="47" spans="2:10">
      <c r="B47" s="125" t="s">
        <v>4</v>
      </c>
      <c r="C47" s="16" t="s">
        <v>40</v>
      </c>
      <c r="D47" s="269">
        <v>1971506.5183999999</v>
      </c>
      <c r="E47" s="82">
        <v>1719564.831</v>
      </c>
      <c r="G47" s="78"/>
    </row>
    <row r="48" spans="2:10">
      <c r="B48" s="146" t="s">
        <v>6</v>
      </c>
      <c r="C48" s="23" t="s">
        <v>41</v>
      </c>
      <c r="D48" s="270">
        <v>1827819.0197999999</v>
      </c>
      <c r="E48" s="82">
        <v>1597848.1317</v>
      </c>
      <c r="G48" s="186"/>
    </row>
    <row r="49" spans="2:7">
      <c r="B49" s="143" t="s">
        <v>23</v>
      </c>
      <c r="C49" s="147" t="s">
        <v>219</v>
      </c>
      <c r="D49" s="271"/>
      <c r="E49" s="148"/>
    </row>
    <row r="50" spans="2:7">
      <c r="B50" s="125" t="s">
        <v>4</v>
      </c>
      <c r="C50" s="16" t="s">
        <v>40</v>
      </c>
      <c r="D50" s="269">
        <v>12.783799999999999</v>
      </c>
      <c r="E50" s="82">
        <v>12.662599999999999</v>
      </c>
      <c r="G50" s="226"/>
    </row>
    <row r="51" spans="2:7">
      <c r="B51" s="125" t="s">
        <v>6</v>
      </c>
      <c r="C51" s="16" t="s">
        <v>220</v>
      </c>
      <c r="D51" s="275">
        <v>12.6812</v>
      </c>
      <c r="E51" s="84">
        <v>12.615399999999999</v>
      </c>
      <c r="G51" s="226"/>
    </row>
    <row r="52" spans="2:7">
      <c r="B52" s="125" t="s">
        <v>8</v>
      </c>
      <c r="C52" s="16" t="s">
        <v>221</v>
      </c>
      <c r="D52" s="275">
        <v>12.876000000000001</v>
      </c>
      <c r="E52" s="84">
        <v>12.8957</v>
      </c>
    </row>
    <row r="53" spans="2:7" ht="13.5" customHeight="1" thickBot="1">
      <c r="B53" s="126" t="s">
        <v>9</v>
      </c>
      <c r="C53" s="18" t="s">
        <v>41</v>
      </c>
      <c r="D53" s="273">
        <v>12.782999999999999</v>
      </c>
      <c r="E53" s="176">
        <v>12.860200000000001</v>
      </c>
    </row>
    <row r="54" spans="2:7">
      <c r="B54" s="132"/>
      <c r="C54" s="133"/>
      <c r="D54" s="134"/>
      <c r="E54" s="134"/>
    </row>
    <row r="55" spans="2:7" ht="13.5">
      <c r="B55" s="338" t="s">
        <v>62</v>
      </c>
      <c r="C55" s="339"/>
      <c r="D55" s="339"/>
      <c r="E55" s="339"/>
    </row>
    <row r="56" spans="2:7" ht="15.75" customHeight="1" thickBot="1">
      <c r="B56" s="336" t="s">
        <v>222</v>
      </c>
      <c r="C56" s="340"/>
      <c r="D56" s="340"/>
      <c r="E56" s="340"/>
    </row>
    <row r="57" spans="2:7" ht="23.25" thickBot="1">
      <c r="B57" s="331" t="s">
        <v>42</v>
      </c>
      <c r="C57" s="332"/>
      <c r="D57" s="19" t="s">
        <v>245</v>
      </c>
      <c r="E57" s="20" t="s">
        <v>223</v>
      </c>
    </row>
    <row r="58" spans="2:7">
      <c r="B58" s="21" t="s">
        <v>18</v>
      </c>
      <c r="C58" s="149" t="s">
        <v>43</v>
      </c>
      <c r="D58" s="150">
        <f>D64</f>
        <v>20649496.84</v>
      </c>
      <c r="E58" s="33">
        <f>D58/E21</f>
        <v>1.00491079803148</v>
      </c>
    </row>
    <row r="59" spans="2:7" ht="25.5">
      <c r="B59" s="146" t="s">
        <v>4</v>
      </c>
      <c r="C59" s="23" t="s">
        <v>44</v>
      </c>
      <c r="D59" s="95">
        <v>0</v>
      </c>
      <c r="E59" s="96">
        <v>0</v>
      </c>
    </row>
    <row r="60" spans="2:7" ht="25.5">
      <c r="B60" s="125" t="s">
        <v>6</v>
      </c>
      <c r="C60" s="16" t="s">
        <v>45</v>
      </c>
      <c r="D60" s="93">
        <v>0</v>
      </c>
      <c r="E60" s="94">
        <v>0</v>
      </c>
    </row>
    <row r="61" spans="2:7" ht="12.75" customHeight="1">
      <c r="B61" s="125" t="s">
        <v>8</v>
      </c>
      <c r="C61" s="16" t="s">
        <v>46</v>
      </c>
      <c r="D61" s="93">
        <v>0</v>
      </c>
      <c r="E61" s="94">
        <v>0</v>
      </c>
    </row>
    <row r="62" spans="2:7">
      <c r="B62" s="125" t="s">
        <v>9</v>
      </c>
      <c r="C62" s="16" t="s">
        <v>47</v>
      </c>
      <c r="D62" s="93">
        <v>0</v>
      </c>
      <c r="E62" s="94">
        <v>0</v>
      </c>
    </row>
    <row r="63" spans="2:7">
      <c r="B63" s="125" t="s">
        <v>29</v>
      </c>
      <c r="C63" s="16" t="s">
        <v>48</v>
      </c>
      <c r="D63" s="93">
        <v>0</v>
      </c>
      <c r="E63" s="94">
        <v>0</v>
      </c>
    </row>
    <row r="64" spans="2:7">
      <c r="B64" s="146" t="s">
        <v>31</v>
      </c>
      <c r="C64" s="23" t="s">
        <v>49</v>
      </c>
      <c r="D64" s="95">
        <f>E12</f>
        <v>20649496.84</v>
      </c>
      <c r="E64" s="96">
        <f>D64/E21</f>
        <v>1.00491079803148</v>
      </c>
    </row>
    <row r="65" spans="2:5">
      <c r="B65" s="146" t="s">
        <v>33</v>
      </c>
      <c r="C65" s="23" t="s">
        <v>224</v>
      </c>
      <c r="D65" s="95">
        <v>0</v>
      </c>
      <c r="E65" s="96">
        <v>0</v>
      </c>
    </row>
    <row r="66" spans="2:5">
      <c r="B66" s="146" t="s">
        <v>50</v>
      </c>
      <c r="C66" s="23" t="s">
        <v>51</v>
      </c>
      <c r="D66" s="95">
        <v>0</v>
      </c>
      <c r="E66" s="96">
        <v>0</v>
      </c>
    </row>
    <row r="67" spans="2:5">
      <c r="B67" s="125" t="s">
        <v>52</v>
      </c>
      <c r="C67" s="16" t="s">
        <v>53</v>
      </c>
      <c r="D67" s="93">
        <v>0</v>
      </c>
      <c r="E67" s="94">
        <v>0</v>
      </c>
    </row>
    <row r="68" spans="2:5">
      <c r="B68" s="125" t="s">
        <v>54</v>
      </c>
      <c r="C68" s="16" t="s">
        <v>55</v>
      </c>
      <c r="D68" s="93">
        <v>0</v>
      </c>
      <c r="E68" s="94">
        <v>0</v>
      </c>
    </row>
    <row r="69" spans="2:5">
      <c r="B69" s="125" t="s">
        <v>56</v>
      </c>
      <c r="C69" s="16" t="s">
        <v>57</v>
      </c>
      <c r="D69" s="93">
        <v>0</v>
      </c>
      <c r="E69" s="94">
        <v>0</v>
      </c>
    </row>
    <row r="70" spans="2:5">
      <c r="B70" s="153" t="s">
        <v>58</v>
      </c>
      <c r="C70" s="136" t="s">
        <v>59</v>
      </c>
      <c r="D70" s="137">
        <v>0</v>
      </c>
      <c r="E70" s="138">
        <v>0</v>
      </c>
    </row>
    <row r="71" spans="2:5">
      <c r="B71" s="154" t="s">
        <v>23</v>
      </c>
      <c r="C71" s="144" t="s">
        <v>61</v>
      </c>
      <c r="D71" s="145">
        <f>E13</f>
        <v>8.2799999999999994</v>
      </c>
      <c r="E71" s="70">
        <f>D71/E21</f>
        <v>4.029474166935998E-7</v>
      </c>
    </row>
    <row r="72" spans="2:5">
      <c r="B72" s="155" t="s">
        <v>60</v>
      </c>
      <c r="C72" s="140" t="s">
        <v>63</v>
      </c>
      <c r="D72" s="141">
        <f>E14</f>
        <v>0</v>
      </c>
      <c r="E72" s="142">
        <v>0</v>
      </c>
    </row>
    <row r="73" spans="2:5">
      <c r="B73" s="156" t="s">
        <v>62</v>
      </c>
      <c r="C73" s="25" t="s">
        <v>65</v>
      </c>
      <c r="D73" s="26">
        <f>E17</f>
        <v>100918.24</v>
      </c>
      <c r="E73" s="27">
        <f>D73/E21</f>
        <v>4.9112009788967051E-3</v>
      </c>
    </row>
    <row r="74" spans="2:5">
      <c r="B74" s="154" t="s">
        <v>64</v>
      </c>
      <c r="C74" s="144" t="s">
        <v>66</v>
      </c>
      <c r="D74" s="145">
        <f>D58+D71-D73</f>
        <v>20548586.880000003</v>
      </c>
      <c r="E74" s="70">
        <f>E58+E71+E72-E73</f>
        <v>1</v>
      </c>
    </row>
    <row r="75" spans="2:5">
      <c r="B75" s="125" t="s">
        <v>4</v>
      </c>
      <c r="C75" s="16" t="s">
        <v>67</v>
      </c>
      <c r="D75" s="93">
        <f>D74</f>
        <v>20548586.880000003</v>
      </c>
      <c r="E75" s="94">
        <f>E74</f>
        <v>1</v>
      </c>
    </row>
    <row r="76" spans="2:5">
      <c r="B76" s="125" t="s">
        <v>6</v>
      </c>
      <c r="C76" s="16" t="s">
        <v>225</v>
      </c>
      <c r="D76" s="93">
        <v>0</v>
      </c>
      <c r="E76" s="94">
        <v>0</v>
      </c>
    </row>
    <row r="77" spans="2:5" ht="13.5" thickBot="1">
      <c r="B77" s="126" t="s">
        <v>8</v>
      </c>
      <c r="C77" s="18" t="s">
        <v>226</v>
      </c>
      <c r="D77" s="97">
        <v>0</v>
      </c>
      <c r="E77" s="98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23.xml><?xml version="1.0" encoding="utf-8"?>
<worksheet xmlns="http://schemas.openxmlformats.org/spreadsheetml/2006/main" xmlns:r="http://schemas.openxmlformats.org/officeDocument/2006/relationships">
  <sheetPr codeName="Arkusz23"/>
  <dimension ref="A1:L81"/>
  <sheetViews>
    <sheetView zoomScale="80" zoomScaleNormal="80" workbookViewId="0">
      <selection activeCell="K26" sqref="K26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99" customWidth="1"/>
    <col min="6" max="6" width="7.42578125" customWidth="1"/>
    <col min="7" max="7" width="18.42578125" customWidth="1"/>
    <col min="8" max="8" width="19" customWidth="1"/>
    <col min="9" max="9" width="13.28515625" customWidth="1"/>
    <col min="10" max="10" width="13.5703125" customWidth="1"/>
  </cols>
  <sheetData>
    <row r="1" spans="2:12">
      <c r="B1" s="1"/>
      <c r="C1" s="1"/>
      <c r="D1" s="2"/>
      <c r="E1" s="2"/>
    </row>
    <row r="2" spans="2:12" ht="15.75">
      <c r="B2" s="333" t="s">
        <v>0</v>
      </c>
      <c r="C2" s="333"/>
      <c r="D2" s="333"/>
      <c r="E2" s="333"/>
      <c r="H2" s="188"/>
      <c r="I2" s="188"/>
      <c r="J2" s="190"/>
      <c r="L2" s="78"/>
    </row>
    <row r="3" spans="2:12" ht="15.75">
      <c r="B3" s="333" t="s">
        <v>263</v>
      </c>
      <c r="C3" s="333"/>
      <c r="D3" s="333"/>
      <c r="E3" s="333"/>
      <c r="H3" s="188"/>
      <c r="I3" s="188"/>
      <c r="J3" s="190"/>
    </row>
    <row r="4" spans="2:12" ht="15">
      <c r="B4" s="107"/>
      <c r="C4" s="107"/>
      <c r="D4" s="107"/>
      <c r="E4" s="107"/>
      <c r="H4" s="187"/>
      <c r="I4" s="187"/>
      <c r="J4" s="190"/>
    </row>
    <row r="5" spans="2:12" ht="21" customHeight="1">
      <c r="B5" s="334" t="s">
        <v>1</v>
      </c>
      <c r="C5" s="334"/>
      <c r="D5" s="334"/>
      <c r="E5" s="334"/>
    </row>
    <row r="6" spans="2:12" ht="14.25">
      <c r="B6" s="335" t="s">
        <v>69</v>
      </c>
      <c r="C6" s="335"/>
      <c r="D6" s="335"/>
      <c r="E6" s="335"/>
    </row>
    <row r="7" spans="2:12" ht="14.25">
      <c r="B7" s="109"/>
      <c r="C7" s="109"/>
      <c r="D7" s="109"/>
      <c r="E7" s="109"/>
    </row>
    <row r="8" spans="2:12" ht="13.5">
      <c r="B8" s="337" t="s">
        <v>18</v>
      </c>
      <c r="C8" s="339"/>
      <c r="D8" s="339"/>
      <c r="E8" s="339"/>
    </row>
    <row r="9" spans="2:12" ht="16.5" thickBot="1">
      <c r="B9" s="336" t="s">
        <v>209</v>
      </c>
      <c r="C9" s="336"/>
      <c r="D9" s="336"/>
      <c r="E9" s="336"/>
    </row>
    <row r="10" spans="2:12" ht="13.5" thickBot="1">
      <c r="B10" s="108"/>
      <c r="C10" s="87" t="s">
        <v>2</v>
      </c>
      <c r="D10" s="75" t="s">
        <v>246</v>
      </c>
      <c r="E10" s="30" t="s">
        <v>262</v>
      </c>
      <c r="G10" s="78"/>
    </row>
    <row r="11" spans="2:12">
      <c r="B11" s="110" t="s">
        <v>3</v>
      </c>
      <c r="C11" s="151" t="s">
        <v>215</v>
      </c>
      <c r="D11" s="74">
        <v>139577670.53999999</v>
      </c>
      <c r="E11" s="9">
        <f>E12</f>
        <v>145140253.21000001</v>
      </c>
    </row>
    <row r="12" spans="2:12">
      <c r="B12" s="129" t="s">
        <v>4</v>
      </c>
      <c r="C12" s="6" t="s">
        <v>5</v>
      </c>
      <c r="D12" s="89">
        <v>139577670.53999999</v>
      </c>
      <c r="E12" s="100">
        <f>145246215.06-105961.85</f>
        <v>145140253.21000001</v>
      </c>
    </row>
    <row r="13" spans="2:12">
      <c r="B13" s="129" t="s">
        <v>6</v>
      </c>
      <c r="C13" s="72" t="s">
        <v>7</v>
      </c>
      <c r="D13" s="89"/>
      <c r="E13" s="100"/>
    </row>
    <row r="14" spans="2:12">
      <c r="B14" s="129" t="s">
        <v>8</v>
      </c>
      <c r="C14" s="72" t="s">
        <v>10</v>
      </c>
      <c r="D14" s="89"/>
      <c r="E14" s="100"/>
    </row>
    <row r="15" spans="2:12">
      <c r="B15" s="129" t="s">
        <v>212</v>
      </c>
      <c r="C15" s="72" t="s">
        <v>11</v>
      </c>
      <c r="D15" s="89"/>
      <c r="E15" s="100"/>
    </row>
    <row r="16" spans="2:12">
      <c r="B16" s="130" t="s">
        <v>213</v>
      </c>
      <c r="C16" s="111" t="s">
        <v>12</v>
      </c>
      <c r="D16" s="90"/>
      <c r="E16" s="101"/>
    </row>
    <row r="17" spans="2:10">
      <c r="B17" s="10" t="s">
        <v>13</v>
      </c>
      <c r="C17" s="12" t="s">
        <v>65</v>
      </c>
      <c r="D17" s="152">
        <v>374920.06</v>
      </c>
      <c r="E17" s="113">
        <f>SUM(E18:E19)</f>
        <v>762573.89</v>
      </c>
    </row>
    <row r="18" spans="2:10">
      <c r="B18" s="129" t="s">
        <v>4</v>
      </c>
      <c r="C18" s="6" t="s">
        <v>11</v>
      </c>
      <c r="D18" s="89">
        <v>374920.06</v>
      </c>
      <c r="E18" s="101">
        <v>762573.89</v>
      </c>
    </row>
    <row r="19" spans="2:10" ht="13.5" customHeight="1">
      <c r="B19" s="129" t="s">
        <v>6</v>
      </c>
      <c r="C19" s="72" t="s">
        <v>214</v>
      </c>
      <c r="D19" s="89"/>
      <c r="E19" s="100"/>
    </row>
    <row r="20" spans="2:10" ht="13.5" thickBot="1">
      <c r="B20" s="131" t="s">
        <v>8</v>
      </c>
      <c r="C20" s="73" t="s">
        <v>14</v>
      </c>
      <c r="D20" s="91"/>
      <c r="E20" s="102"/>
    </row>
    <row r="21" spans="2:10" ht="13.5" thickBot="1">
      <c r="B21" s="343" t="s">
        <v>216</v>
      </c>
      <c r="C21" s="344"/>
      <c r="D21" s="92">
        <f>D11-D17</f>
        <v>139202750.47999999</v>
      </c>
      <c r="E21" s="173">
        <f>E11-E17</f>
        <v>144377679.32000002</v>
      </c>
      <c r="F21" s="88"/>
      <c r="G21" s="88"/>
      <c r="H21" s="197"/>
      <c r="J21" s="71"/>
    </row>
    <row r="22" spans="2:10">
      <c r="B22" s="3"/>
      <c r="C22" s="7"/>
      <c r="D22" s="8"/>
      <c r="E22" s="8"/>
      <c r="G22" s="78"/>
    </row>
    <row r="23" spans="2:10" ht="13.5">
      <c r="B23" s="337" t="s">
        <v>210</v>
      </c>
      <c r="C23" s="345"/>
      <c r="D23" s="345"/>
      <c r="E23" s="345"/>
      <c r="G23" s="78"/>
    </row>
    <row r="24" spans="2:10" ht="15.75" customHeight="1" thickBot="1">
      <c r="B24" s="336" t="s">
        <v>211</v>
      </c>
      <c r="C24" s="346"/>
      <c r="D24" s="346"/>
      <c r="E24" s="346"/>
    </row>
    <row r="25" spans="2:10" ht="13.5" thickBot="1">
      <c r="B25" s="108"/>
      <c r="C25" s="5" t="s">
        <v>2</v>
      </c>
      <c r="D25" s="75" t="s">
        <v>264</v>
      </c>
      <c r="E25" s="30" t="s">
        <v>262</v>
      </c>
    </row>
    <row r="26" spans="2:10">
      <c r="B26" s="116" t="s">
        <v>15</v>
      </c>
      <c r="C26" s="117" t="s">
        <v>16</v>
      </c>
      <c r="D26" s="263">
        <v>158304001.86000001</v>
      </c>
      <c r="E26" s="118">
        <f>D21</f>
        <v>139202750.47999999</v>
      </c>
      <c r="G26" s="180"/>
    </row>
    <row r="27" spans="2:10">
      <c r="B27" s="10" t="s">
        <v>17</v>
      </c>
      <c r="C27" s="11" t="s">
        <v>217</v>
      </c>
      <c r="D27" s="264">
        <v>-13279365.960000003</v>
      </c>
      <c r="E27" s="172">
        <f>E28-E32</f>
        <v>-6873210.2800000003</v>
      </c>
      <c r="F27" s="78"/>
      <c r="G27" s="83"/>
      <c r="H27" s="78"/>
      <c r="I27" s="78"/>
      <c r="J27" s="83"/>
    </row>
    <row r="28" spans="2:10">
      <c r="B28" s="10" t="s">
        <v>18</v>
      </c>
      <c r="C28" s="11" t="s">
        <v>19</v>
      </c>
      <c r="D28" s="264">
        <v>51598.54</v>
      </c>
      <c r="E28" s="80">
        <f>SUM(E29:E31)</f>
        <v>184391.88</v>
      </c>
      <c r="F28" s="78"/>
      <c r="G28" s="78"/>
      <c r="H28" s="78"/>
      <c r="I28" s="78"/>
      <c r="J28" s="83"/>
    </row>
    <row r="29" spans="2:10">
      <c r="B29" s="127" t="s">
        <v>4</v>
      </c>
      <c r="C29" s="6" t="s">
        <v>20</v>
      </c>
      <c r="D29" s="265">
        <v>51598.54</v>
      </c>
      <c r="E29" s="103">
        <v>44353.18</v>
      </c>
      <c r="F29" s="78"/>
      <c r="G29" s="78"/>
      <c r="H29" s="78"/>
      <c r="I29" s="78"/>
      <c r="J29" s="83"/>
    </row>
    <row r="30" spans="2:10">
      <c r="B30" s="127" t="s">
        <v>6</v>
      </c>
      <c r="C30" s="6" t="s">
        <v>21</v>
      </c>
      <c r="D30" s="265"/>
      <c r="E30" s="103"/>
      <c r="F30" s="78"/>
      <c r="G30" s="78"/>
      <c r="H30" s="78"/>
      <c r="I30" s="78"/>
      <c r="J30" s="83"/>
    </row>
    <row r="31" spans="2:10">
      <c r="B31" s="127" t="s">
        <v>8</v>
      </c>
      <c r="C31" s="6" t="s">
        <v>22</v>
      </c>
      <c r="D31" s="265"/>
      <c r="E31" s="103">
        <v>140038.70000000001</v>
      </c>
      <c r="F31" s="78"/>
      <c r="G31" s="78"/>
      <c r="H31" s="78"/>
      <c r="I31" s="78"/>
      <c r="J31" s="83"/>
    </row>
    <row r="32" spans="2:10">
      <c r="B32" s="112" t="s">
        <v>23</v>
      </c>
      <c r="C32" s="12" t="s">
        <v>24</v>
      </c>
      <c r="D32" s="264">
        <v>13330964.500000002</v>
      </c>
      <c r="E32" s="80">
        <f>SUM(E33:E39)</f>
        <v>7057602.1600000001</v>
      </c>
      <c r="F32" s="78"/>
      <c r="G32" s="83"/>
      <c r="H32" s="78"/>
      <c r="I32" s="78"/>
      <c r="J32" s="83"/>
    </row>
    <row r="33" spans="2:10">
      <c r="B33" s="127" t="s">
        <v>4</v>
      </c>
      <c r="C33" s="6" t="s">
        <v>25</v>
      </c>
      <c r="D33" s="265">
        <v>12333401.550000001</v>
      </c>
      <c r="E33" s="103">
        <f>7042372.7-321001.51</f>
        <v>6721371.1900000004</v>
      </c>
      <c r="F33" s="78"/>
      <c r="G33" s="78"/>
      <c r="H33" s="78"/>
      <c r="I33" s="78"/>
      <c r="J33" s="83"/>
    </row>
    <row r="34" spans="2:10">
      <c r="B34" s="127" t="s">
        <v>6</v>
      </c>
      <c r="C34" s="6" t="s">
        <v>26</v>
      </c>
      <c r="D34" s="265"/>
      <c r="E34" s="103"/>
      <c r="F34" s="78"/>
      <c r="G34" s="78"/>
      <c r="H34" s="78"/>
      <c r="I34" s="78"/>
      <c r="J34" s="83"/>
    </row>
    <row r="35" spans="2:10">
      <c r="B35" s="127" t="s">
        <v>8</v>
      </c>
      <c r="C35" s="6" t="s">
        <v>27</v>
      </c>
      <c r="D35" s="265">
        <v>106274.96</v>
      </c>
      <c r="E35" s="103">
        <v>109622.2</v>
      </c>
      <c r="F35" s="78"/>
      <c r="G35" s="78"/>
      <c r="H35" s="78"/>
      <c r="I35" s="78"/>
      <c r="J35" s="83"/>
    </row>
    <row r="36" spans="2:10">
      <c r="B36" s="127" t="s">
        <v>9</v>
      </c>
      <c r="C36" s="6" t="s">
        <v>28</v>
      </c>
      <c r="D36" s="265"/>
      <c r="E36" s="103"/>
      <c r="F36" s="78"/>
      <c r="G36" s="78"/>
      <c r="H36" s="78"/>
      <c r="I36" s="78"/>
      <c r="J36" s="83"/>
    </row>
    <row r="37" spans="2:10" ht="25.5">
      <c r="B37" s="127" t="s">
        <v>29</v>
      </c>
      <c r="C37" s="6" t="s">
        <v>30</v>
      </c>
      <c r="D37" s="265"/>
      <c r="E37" s="103"/>
      <c r="F37" s="78"/>
      <c r="G37" s="78"/>
      <c r="H37" s="78"/>
      <c r="I37" s="78"/>
      <c r="J37" s="83"/>
    </row>
    <row r="38" spans="2:10">
      <c r="B38" s="127" t="s">
        <v>31</v>
      </c>
      <c r="C38" s="6" t="s">
        <v>32</v>
      </c>
      <c r="D38" s="265"/>
      <c r="E38" s="103"/>
      <c r="F38" s="78"/>
      <c r="G38" s="78"/>
      <c r="H38" s="78"/>
      <c r="I38" s="78"/>
      <c r="J38" s="83"/>
    </row>
    <row r="39" spans="2:10">
      <c r="B39" s="128" t="s">
        <v>33</v>
      </c>
      <c r="C39" s="13" t="s">
        <v>34</v>
      </c>
      <c r="D39" s="266">
        <v>891287.99</v>
      </c>
      <c r="E39" s="174">
        <v>226608.77</v>
      </c>
      <c r="F39" s="78"/>
      <c r="G39" s="78"/>
      <c r="H39" s="78"/>
      <c r="I39" s="78"/>
      <c r="J39" s="83"/>
    </row>
    <row r="40" spans="2:10" ht="13.5" thickBot="1">
      <c r="B40" s="119" t="s">
        <v>35</v>
      </c>
      <c r="C40" s="120" t="s">
        <v>36</v>
      </c>
      <c r="D40" s="267">
        <v>-6280935.4500000002</v>
      </c>
      <c r="E40" s="121">
        <v>12048139.119999999</v>
      </c>
      <c r="G40" s="83"/>
    </row>
    <row r="41" spans="2:10" ht="13.5" thickBot="1">
      <c r="B41" s="122" t="s">
        <v>37</v>
      </c>
      <c r="C41" s="123" t="s">
        <v>38</v>
      </c>
      <c r="D41" s="268">
        <v>125480165.73999999</v>
      </c>
      <c r="E41" s="173">
        <f>E26+E27+E40</f>
        <v>144377679.31999999</v>
      </c>
      <c r="F41" s="88"/>
      <c r="G41" s="83"/>
      <c r="H41" s="71"/>
    </row>
    <row r="42" spans="2:10">
      <c r="B42" s="114"/>
      <c r="C42" s="114"/>
      <c r="D42" s="115"/>
      <c r="E42" s="115"/>
      <c r="F42" s="88"/>
      <c r="G42" s="71"/>
    </row>
    <row r="43" spans="2:10" ht="13.5">
      <c r="B43" s="338" t="s">
        <v>60</v>
      </c>
      <c r="C43" s="339"/>
      <c r="D43" s="339"/>
      <c r="E43" s="339"/>
      <c r="G43" s="78"/>
    </row>
    <row r="44" spans="2:10" ht="18" customHeight="1" thickBot="1">
      <c r="B44" s="336" t="s">
        <v>244</v>
      </c>
      <c r="C44" s="340"/>
      <c r="D44" s="340"/>
      <c r="E44" s="340"/>
      <c r="G44" s="78"/>
    </row>
    <row r="45" spans="2:10" ht="13.5" thickBot="1">
      <c r="B45" s="108"/>
      <c r="C45" s="31" t="s">
        <v>39</v>
      </c>
      <c r="D45" s="75" t="s">
        <v>264</v>
      </c>
      <c r="E45" s="30" t="s">
        <v>262</v>
      </c>
      <c r="G45" s="78"/>
    </row>
    <row r="46" spans="2:10">
      <c r="B46" s="14" t="s">
        <v>18</v>
      </c>
      <c r="C46" s="32" t="s">
        <v>218</v>
      </c>
      <c r="D46" s="124"/>
      <c r="E46" s="29"/>
      <c r="G46" s="78"/>
    </row>
    <row r="47" spans="2:10">
      <c r="B47" s="125" t="s">
        <v>4</v>
      </c>
      <c r="C47" s="16" t="s">
        <v>40</v>
      </c>
      <c r="D47" s="269">
        <v>16641496.1174</v>
      </c>
      <c r="E47" s="82">
        <v>14349569.0702</v>
      </c>
      <c r="G47" s="78"/>
    </row>
    <row r="48" spans="2:10">
      <c r="B48" s="146" t="s">
        <v>6</v>
      </c>
      <c r="C48" s="23" t="s">
        <v>41</v>
      </c>
      <c r="D48" s="270">
        <v>15213792.320900001</v>
      </c>
      <c r="E48" s="82">
        <v>13681327.343194764</v>
      </c>
      <c r="G48" s="246"/>
    </row>
    <row r="49" spans="2:7">
      <c r="B49" s="143" t="s">
        <v>23</v>
      </c>
      <c r="C49" s="147" t="s">
        <v>219</v>
      </c>
      <c r="D49" s="271"/>
      <c r="E49" s="82"/>
      <c r="G49" s="179"/>
    </row>
    <row r="50" spans="2:7">
      <c r="B50" s="125" t="s">
        <v>4</v>
      </c>
      <c r="C50" s="16" t="s">
        <v>40</v>
      </c>
      <c r="D50" s="269">
        <v>9.5126000000000008</v>
      </c>
      <c r="E50" s="82">
        <v>9.7007999999999992</v>
      </c>
      <c r="G50" s="226"/>
    </row>
    <row r="51" spans="2:7">
      <c r="B51" s="125" t="s">
        <v>6</v>
      </c>
      <c r="C51" s="16" t="s">
        <v>220</v>
      </c>
      <c r="D51" s="275">
        <v>8.9122000000000003</v>
      </c>
      <c r="E51" s="84">
        <v>9.6957000000000004</v>
      </c>
      <c r="G51" s="226"/>
    </row>
    <row r="52" spans="2:7" ht="12.75" customHeight="1">
      <c r="B52" s="125" t="s">
        <v>8</v>
      </c>
      <c r="C52" s="16" t="s">
        <v>221</v>
      </c>
      <c r="D52" s="275">
        <v>9.6057000000000006</v>
      </c>
      <c r="E52" s="84">
        <v>10.609299999999999</v>
      </c>
    </row>
    <row r="53" spans="2:7" ht="13.5" thickBot="1">
      <c r="B53" s="126" t="s">
        <v>9</v>
      </c>
      <c r="C53" s="18" t="s">
        <v>41</v>
      </c>
      <c r="D53" s="273">
        <v>9.1196000000000002</v>
      </c>
      <c r="E53" s="176">
        <v>10.552899999999999</v>
      </c>
    </row>
    <row r="54" spans="2:7">
      <c r="B54" s="132"/>
      <c r="C54" s="133"/>
      <c r="D54" s="134"/>
      <c r="E54" s="134"/>
    </row>
    <row r="55" spans="2:7" ht="13.5">
      <c r="B55" s="338" t="s">
        <v>62</v>
      </c>
      <c r="C55" s="339"/>
      <c r="D55" s="339"/>
      <c r="E55" s="339"/>
    </row>
    <row r="56" spans="2:7" ht="18" customHeight="1" thickBot="1">
      <c r="B56" s="336" t="s">
        <v>222</v>
      </c>
      <c r="C56" s="340"/>
      <c r="D56" s="340"/>
      <c r="E56" s="340"/>
    </row>
    <row r="57" spans="2:7" ht="23.25" thickBot="1">
      <c r="B57" s="331" t="s">
        <v>42</v>
      </c>
      <c r="C57" s="332"/>
      <c r="D57" s="19" t="s">
        <v>245</v>
      </c>
      <c r="E57" s="20" t="s">
        <v>223</v>
      </c>
    </row>
    <row r="58" spans="2:7">
      <c r="B58" s="21" t="s">
        <v>18</v>
      </c>
      <c r="C58" s="149" t="s">
        <v>43</v>
      </c>
      <c r="D58" s="150">
        <f>D64</f>
        <v>145140253.21000001</v>
      </c>
      <c r="E58" s="33">
        <f>D58/E21</f>
        <v>1.005281799053646</v>
      </c>
    </row>
    <row r="59" spans="2:7" ht="25.5">
      <c r="B59" s="146" t="s">
        <v>4</v>
      </c>
      <c r="C59" s="23" t="s">
        <v>44</v>
      </c>
      <c r="D59" s="95">
        <v>0</v>
      </c>
      <c r="E59" s="96">
        <v>0</v>
      </c>
    </row>
    <row r="60" spans="2:7" ht="24" customHeight="1">
      <c r="B60" s="125" t="s">
        <v>6</v>
      </c>
      <c r="C60" s="16" t="s">
        <v>45</v>
      </c>
      <c r="D60" s="93">
        <v>0</v>
      </c>
      <c r="E60" s="94">
        <v>0</v>
      </c>
    </row>
    <row r="61" spans="2:7">
      <c r="B61" s="125" t="s">
        <v>8</v>
      </c>
      <c r="C61" s="16" t="s">
        <v>46</v>
      </c>
      <c r="D61" s="93">
        <v>0</v>
      </c>
      <c r="E61" s="94">
        <v>0</v>
      </c>
    </row>
    <row r="62" spans="2:7">
      <c r="B62" s="125" t="s">
        <v>9</v>
      </c>
      <c r="C62" s="16" t="s">
        <v>47</v>
      </c>
      <c r="D62" s="93">
        <v>0</v>
      </c>
      <c r="E62" s="94">
        <v>0</v>
      </c>
    </row>
    <row r="63" spans="2:7">
      <c r="B63" s="125" t="s">
        <v>29</v>
      </c>
      <c r="C63" s="16" t="s">
        <v>48</v>
      </c>
      <c r="D63" s="93">
        <v>0</v>
      </c>
      <c r="E63" s="94">
        <v>0</v>
      </c>
    </row>
    <row r="64" spans="2:7">
      <c r="B64" s="146" t="s">
        <v>31</v>
      </c>
      <c r="C64" s="23" t="s">
        <v>49</v>
      </c>
      <c r="D64" s="95">
        <f>E12</f>
        <v>145140253.21000001</v>
      </c>
      <c r="E64" s="96">
        <f>D64/E21</f>
        <v>1.005281799053646</v>
      </c>
    </row>
    <row r="65" spans="2:5">
      <c r="B65" s="146" t="s">
        <v>33</v>
      </c>
      <c r="C65" s="23" t="s">
        <v>224</v>
      </c>
      <c r="D65" s="95">
        <v>0</v>
      </c>
      <c r="E65" s="96">
        <v>0</v>
      </c>
    </row>
    <row r="66" spans="2:5">
      <c r="B66" s="146" t="s">
        <v>50</v>
      </c>
      <c r="C66" s="23" t="s">
        <v>51</v>
      </c>
      <c r="D66" s="95">
        <v>0</v>
      </c>
      <c r="E66" s="96">
        <v>0</v>
      </c>
    </row>
    <row r="67" spans="2:5">
      <c r="B67" s="125" t="s">
        <v>52</v>
      </c>
      <c r="C67" s="16" t="s">
        <v>53</v>
      </c>
      <c r="D67" s="93">
        <v>0</v>
      </c>
      <c r="E67" s="94">
        <v>0</v>
      </c>
    </row>
    <row r="68" spans="2:5">
      <c r="B68" s="125" t="s">
        <v>54</v>
      </c>
      <c r="C68" s="16" t="s">
        <v>55</v>
      </c>
      <c r="D68" s="93">
        <v>0</v>
      </c>
      <c r="E68" s="94">
        <v>0</v>
      </c>
    </row>
    <row r="69" spans="2:5">
      <c r="B69" s="125" t="s">
        <v>56</v>
      </c>
      <c r="C69" s="16" t="s">
        <v>57</v>
      </c>
      <c r="D69" s="93">
        <v>0</v>
      </c>
      <c r="E69" s="94">
        <v>0</v>
      </c>
    </row>
    <row r="70" spans="2:5">
      <c r="B70" s="153" t="s">
        <v>58</v>
      </c>
      <c r="C70" s="136" t="s">
        <v>59</v>
      </c>
      <c r="D70" s="137">
        <v>0</v>
      </c>
      <c r="E70" s="138">
        <v>0</v>
      </c>
    </row>
    <row r="71" spans="2:5">
      <c r="B71" s="154" t="s">
        <v>23</v>
      </c>
      <c r="C71" s="144" t="s">
        <v>61</v>
      </c>
      <c r="D71" s="145">
        <v>0</v>
      </c>
      <c r="E71" s="70">
        <v>0</v>
      </c>
    </row>
    <row r="72" spans="2:5">
      <c r="B72" s="155" t="s">
        <v>60</v>
      </c>
      <c r="C72" s="140" t="s">
        <v>63</v>
      </c>
      <c r="D72" s="141">
        <f>E14</f>
        <v>0</v>
      </c>
      <c r="E72" s="142">
        <v>0</v>
      </c>
    </row>
    <row r="73" spans="2:5">
      <c r="B73" s="156" t="s">
        <v>62</v>
      </c>
      <c r="C73" s="25" t="s">
        <v>65</v>
      </c>
      <c r="D73" s="26">
        <f>E17</f>
        <v>762573.89</v>
      </c>
      <c r="E73" s="27">
        <f>D73/E21</f>
        <v>5.281799053646126E-3</v>
      </c>
    </row>
    <row r="74" spans="2:5">
      <c r="B74" s="154" t="s">
        <v>64</v>
      </c>
      <c r="C74" s="144" t="s">
        <v>66</v>
      </c>
      <c r="D74" s="145">
        <f>D58-D73</f>
        <v>144377679.32000002</v>
      </c>
      <c r="E74" s="70">
        <f>E58+E72-E73</f>
        <v>0.99999999999999989</v>
      </c>
    </row>
    <row r="75" spans="2:5">
      <c r="B75" s="125" t="s">
        <v>4</v>
      </c>
      <c r="C75" s="16" t="s">
        <v>67</v>
      </c>
      <c r="D75" s="93">
        <f>D74</f>
        <v>144377679.32000002</v>
      </c>
      <c r="E75" s="94">
        <f>E74</f>
        <v>0.99999999999999989</v>
      </c>
    </row>
    <row r="76" spans="2:5">
      <c r="B76" s="125" t="s">
        <v>6</v>
      </c>
      <c r="C76" s="16" t="s">
        <v>225</v>
      </c>
      <c r="D76" s="93">
        <v>0</v>
      </c>
      <c r="E76" s="94">
        <v>0</v>
      </c>
    </row>
    <row r="77" spans="2:5" ht="13.5" thickBot="1">
      <c r="B77" s="126" t="s">
        <v>8</v>
      </c>
      <c r="C77" s="18" t="s">
        <v>226</v>
      </c>
      <c r="D77" s="97">
        <v>0</v>
      </c>
      <c r="E77" s="98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honeticPr fontId="7" type="noConversion"/>
  <pageMargins left="0.53" right="0.75" top="0.56000000000000005" bottom="0.47" header="0.5" footer="0.5"/>
  <pageSetup paperSize="9" scale="70" orientation="portrait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>
  <sheetPr codeName="Arkusz24"/>
  <dimension ref="A1:L81"/>
  <sheetViews>
    <sheetView zoomScale="80" zoomScaleNormal="80" workbookViewId="0">
      <selection activeCell="K26" sqref="K26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99" customWidth="1"/>
    <col min="6" max="6" width="7.42578125" customWidth="1"/>
    <col min="7" max="7" width="17.28515625" customWidth="1"/>
    <col min="8" max="8" width="19" customWidth="1"/>
    <col min="9" max="9" width="13.28515625" customWidth="1"/>
    <col min="10" max="10" width="13.5703125" customWidth="1"/>
  </cols>
  <sheetData>
    <row r="1" spans="2:12">
      <c r="B1" s="1"/>
      <c r="C1" s="1"/>
      <c r="D1" s="2"/>
      <c r="E1" s="2"/>
    </row>
    <row r="2" spans="2:12" ht="15.75">
      <c r="B2" s="333" t="s">
        <v>0</v>
      </c>
      <c r="C2" s="333"/>
      <c r="D2" s="333"/>
      <c r="E2" s="333"/>
      <c r="H2" s="188"/>
      <c r="I2" s="188"/>
      <c r="J2" s="190"/>
      <c r="L2" s="78"/>
    </row>
    <row r="3" spans="2:12" ht="15.75">
      <c r="B3" s="333" t="s">
        <v>263</v>
      </c>
      <c r="C3" s="333"/>
      <c r="D3" s="333"/>
      <c r="E3" s="333"/>
      <c r="H3" s="188"/>
      <c r="I3" s="188"/>
      <c r="J3" s="190"/>
    </row>
    <row r="4" spans="2:12" ht="15">
      <c r="B4" s="107"/>
      <c r="C4" s="107"/>
      <c r="D4" s="107"/>
      <c r="E4" s="107"/>
      <c r="H4" s="187"/>
      <c r="I4" s="187"/>
      <c r="J4" s="190"/>
    </row>
    <row r="5" spans="2:12" ht="21" customHeight="1">
      <c r="B5" s="334" t="s">
        <v>1</v>
      </c>
      <c r="C5" s="334"/>
      <c r="D5" s="334"/>
      <c r="E5" s="334"/>
    </row>
    <row r="6" spans="2:12" ht="14.25">
      <c r="B6" s="335" t="s">
        <v>70</v>
      </c>
      <c r="C6" s="335"/>
      <c r="D6" s="335"/>
      <c r="E6" s="335"/>
    </row>
    <row r="7" spans="2:12" ht="14.25">
      <c r="B7" s="109"/>
      <c r="C7" s="109"/>
      <c r="D7" s="109"/>
      <c r="E7" s="109"/>
    </row>
    <row r="8" spans="2:12" ht="13.5">
      <c r="B8" s="337" t="s">
        <v>18</v>
      </c>
      <c r="C8" s="339"/>
      <c r="D8" s="339"/>
      <c r="E8" s="339"/>
    </row>
    <row r="9" spans="2:12" ht="16.5" thickBot="1">
      <c r="B9" s="336" t="s">
        <v>209</v>
      </c>
      <c r="C9" s="336"/>
      <c r="D9" s="336"/>
      <c r="E9" s="336"/>
    </row>
    <row r="10" spans="2:12" ht="13.5" thickBot="1">
      <c r="B10" s="108"/>
      <c r="C10" s="87" t="s">
        <v>2</v>
      </c>
      <c r="D10" s="75" t="s">
        <v>246</v>
      </c>
      <c r="E10" s="30" t="s">
        <v>262</v>
      </c>
      <c r="G10" s="78"/>
    </row>
    <row r="11" spans="2:12">
      <c r="B11" s="110" t="s">
        <v>3</v>
      </c>
      <c r="C11" s="151" t="s">
        <v>215</v>
      </c>
      <c r="D11" s="74">
        <v>132842026.80000001</v>
      </c>
      <c r="E11" s="9">
        <f>E12</f>
        <v>134765383.42000002</v>
      </c>
    </row>
    <row r="12" spans="2:12">
      <c r="B12" s="129" t="s">
        <v>4</v>
      </c>
      <c r="C12" s="6" t="s">
        <v>5</v>
      </c>
      <c r="D12" s="89">
        <v>132842026.80000001</v>
      </c>
      <c r="E12" s="100">
        <f>134816671.24-51287.82</f>
        <v>134765383.42000002</v>
      </c>
    </row>
    <row r="13" spans="2:12">
      <c r="B13" s="129" t="s">
        <v>6</v>
      </c>
      <c r="C13" s="72" t="s">
        <v>7</v>
      </c>
      <c r="D13" s="89"/>
      <c r="E13" s="100"/>
    </row>
    <row r="14" spans="2:12">
      <c r="B14" s="129" t="s">
        <v>8</v>
      </c>
      <c r="C14" s="72" t="s">
        <v>10</v>
      </c>
      <c r="D14" s="89"/>
      <c r="E14" s="100"/>
    </row>
    <row r="15" spans="2:12">
      <c r="B15" s="129" t="s">
        <v>212</v>
      </c>
      <c r="C15" s="72" t="s">
        <v>11</v>
      </c>
      <c r="D15" s="89"/>
      <c r="E15" s="100"/>
    </row>
    <row r="16" spans="2:12">
      <c r="B16" s="130" t="s">
        <v>213</v>
      </c>
      <c r="C16" s="111" t="s">
        <v>12</v>
      </c>
      <c r="D16" s="90"/>
      <c r="E16" s="101"/>
    </row>
    <row r="17" spans="2:10">
      <c r="B17" s="10" t="s">
        <v>13</v>
      </c>
      <c r="C17" s="12" t="s">
        <v>65</v>
      </c>
      <c r="D17" s="152">
        <v>657960.74</v>
      </c>
      <c r="E17" s="113">
        <f>SUM(E18:E20)</f>
        <v>736080.66</v>
      </c>
    </row>
    <row r="18" spans="2:10">
      <c r="B18" s="129" t="s">
        <v>4</v>
      </c>
      <c r="C18" s="6" t="s">
        <v>11</v>
      </c>
      <c r="D18" s="89">
        <v>657960.74</v>
      </c>
      <c r="E18" s="101">
        <v>736080.66</v>
      </c>
    </row>
    <row r="19" spans="2:10" ht="13.5" customHeight="1">
      <c r="B19" s="129" t="s">
        <v>6</v>
      </c>
      <c r="C19" s="72" t="s">
        <v>214</v>
      </c>
      <c r="D19" s="89"/>
      <c r="E19" s="100"/>
    </row>
    <row r="20" spans="2:10" ht="13.5" thickBot="1">
      <c r="B20" s="131" t="s">
        <v>8</v>
      </c>
      <c r="C20" s="73" t="s">
        <v>14</v>
      </c>
      <c r="D20" s="91"/>
      <c r="E20" s="102"/>
    </row>
    <row r="21" spans="2:10" ht="13.5" thickBot="1">
      <c r="B21" s="343" t="s">
        <v>216</v>
      </c>
      <c r="C21" s="344"/>
      <c r="D21" s="92">
        <f>D11-D17</f>
        <v>132184066.06000002</v>
      </c>
      <c r="E21" s="173">
        <f>E11-E17</f>
        <v>134029302.76000002</v>
      </c>
      <c r="F21" s="88"/>
      <c r="G21" s="88"/>
      <c r="H21" s="197"/>
      <c r="J21" s="71"/>
    </row>
    <row r="22" spans="2:10">
      <c r="B22" s="3"/>
      <c r="C22" s="7"/>
      <c r="D22" s="8"/>
      <c r="E22" s="8"/>
      <c r="G22" s="78"/>
    </row>
    <row r="23" spans="2:10" ht="13.5">
      <c r="B23" s="337" t="s">
        <v>210</v>
      </c>
      <c r="C23" s="345"/>
      <c r="D23" s="345"/>
      <c r="E23" s="345"/>
      <c r="G23" s="78"/>
    </row>
    <row r="24" spans="2:10" ht="15.75" customHeight="1" thickBot="1">
      <c r="B24" s="336" t="s">
        <v>211</v>
      </c>
      <c r="C24" s="346"/>
      <c r="D24" s="346"/>
      <c r="E24" s="346"/>
    </row>
    <row r="25" spans="2:10" ht="13.5" thickBot="1">
      <c r="B25" s="108"/>
      <c r="C25" s="5" t="s">
        <v>2</v>
      </c>
      <c r="D25" s="75" t="s">
        <v>264</v>
      </c>
      <c r="E25" s="30" t="s">
        <v>262</v>
      </c>
    </row>
    <row r="26" spans="2:10">
      <c r="B26" s="116" t="s">
        <v>15</v>
      </c>
      <c r="C26" s="117" t="s">
        <v>16</v>
      </c>
      <c r="D26" s="263">
        <v>143005390.81</v>
      </c>
      <c r="E26" s="118">
        <f>D21</f>
        <v>132184066.06000002</v>
      </c>
      <c r="G26" s="180"/>
      <c r="I26" s="71"/>
    </row>
    <row r="27" spans="2:10">
      <c r="B27" s="10" t="s">
        <v>17</v>
      </c>
      <c r="C27" s="11" t="s">
        <v>217</v>
      </c>
      <c r="D27" s="264">
        <v>-9994165.0600000005</v>
      </c>
      <c r="E27" s="172">
        <f>E28-E32</f>
        <v>-7194400.3999999994</v>
      </c>
      <c r="F27" s="78"/>
      <c r="G27" s="83"/>
      <c r="H27" s="78"/>
      <c r="I27" s="78"/>
      <c r="J27" s="83"/>
    </row>
    <row r="28" spans="2:10">
      <c r="B28" s="10" t="s">
        <v>18</v>
      </c>
      <c r="C28" s="11" t="s">
        <v>19</v>
      </c>
      <c r="D28" s="264">
        <v>169778.93000000002</v>
      </c>
      <c r="E28" s="80">
        <f>SUM(E29:E31)</f>
        <v>339745.44</v>
      </c>
      <c r="F28" s="78"/>
      <c r="G28" s="78"/>
      <c r="H28" s="78"/>
      <c r="I28" s="78"/>
      <c r="J28" s="83"/>
    </row>
    <row r="29" spans="2:10">
      <c r="B29" s="127" t="s">
        <v>4</v>
      </c>
      <c r="C29" s="6" t="s">
        <v>20</v>
      </c>
      <c r="D29" s="265">
        <v>35734.26</v>
      </c>
      <c r="E29" s="103">
        <v>34187.379999999997</v>
      </c>
      <c r="F29" s="78"/>
      <c r="G29" s="78"/>
      <c r="H29" s="78"/>
      <c r="I29" s="78"/>
      <c r="J29" s="83"/>
    </row>
    <row r="30" spans="2:10">
      <c r="B30" s="127" t="s">
        <v>6</v>
      </c>
      <c r="C30" s="6" t="s">
        <v>21</v>
      </c>
      <c r="D30" s="265"/>
      <c r="E30" s="103"/>
      <c r="F30" s="78"/>
      <c r="G30" s="78"/>
      <c r="H30" s="78"/>
      <c r="I30" s="78"/>
      <c r="J30" s="83"/>
    </row>
    <row r="31" spans="2:10">
      <c r="B31" s="127" t="s">
        <v>8</v>
      </c>
      <c r="C31" s="6" t="s">
        <v>22</v>
      </c>
      <c r="D31" s="265">
        <v>134044.67000000001</v>
      </c>
      <c r="E31" s="103">
        <v>305558.06</v>
      </c>
      <c r="F31" s="78"/>
      <c r="G31" s="78"/>
      <c r="H31" s="78"/>
      <c r="I31" s="78"/>
      <c r="J31" s="83"/>
    </row>
    <row r="32" spans="2:10">
      <c r="B32" s="112" t="s">
        <v>23</v>
      </c>
      <c r="C32" s="12" t="s">
        <v>24</v>
      </c>
      <c r="D32" s="264">
        <v>10163943.99</v>
      </c>
      <c r="E32" s="80">
        <f>SUM(E33:E39)</f>
        <v>7534145.8399999999</v>
      </c>
      <c r="F32" s="78"/>
      <c r="G32" s="83"/>
      <c r="H32" s="78"/>
      <c r="I32" s="78"/>
      <c r="J32" s="83"/>
    </row>
    <row r="33" spans="2:10">
      <c r="B33" s="127" t="s">
        <v>4</v>
      </c>
      <c r="C33" s="6" t="s">
        <v>25</v>
      </c>
      <c r="D33" s="265">
        <v>9707259.6999999993</v>
      </c>
      <c r="E33" s="103">
        <f>7372613.81+37434.22</f>
        <v>7410048.0299999993</v>
      </c>
      <c r="F33" s="78"/>
      <c r="G33" s="78"/>
      <c r="H33" s="78"/>
      <c r="I33" s="78"/>
      <c r="J33" s="83"/>
    </row>
    <row r="34" spans="2:10">
      <c r="B34" s="127" t="s">
        <v>6</v>
      </c>
      <c r="C34" s="6" t="s">
        <v>26</v>
      </c>
      <c r="D34" s="265"/>
      <c r="E34" s="103"/>
      <c r="F34" s="78"/>
      <c r="G34" s="78"/>
      <c r="H34" s="78"/>
      <c r="I34" s="78"/>
      <c r="J34" s="83"/>
    </row>
    <row r="35" spans="2:10">
      <c r="B35" s="127" t="s">
        <v>8</v>
      </c>
      <c r="C35" s="6" t="s">
        <v>27</v>
      </c>
      <c r="D35" s="265">
        <v>90275.72</v>
      </c>
      <c r="E35" s="103">
        <v>95564.36</v>
      </c>
      <c r="F35" s="78"/>
      <c r="G35" s="78"/>
      <c r="H35" s="78"/>
      <c r="I35" s="78"/>
      <c r="J35" s="83"/>
    </row>
    <row r="36" spans="2:10">
      <c r="B36" s="127" t="s">
        <v>9</v>
      </c>
      <c r="C36" s="6" t="s">
        <v>28</v>
      </c>
      <c r="D36" s="265"/>
      <c r="E36" s="103"/>
      <c r="F36" s="78"/>
      <c r="G36" s="78"/>
      <c r="H36" s="78"/>
      <c r="I36" s="78"/>
      <c r="J36" s="83"/>
    </row>
    <row r="37" spans="2:10" ht="25.5">
      <c r="B37" s="127" t="s">
        <v>29</v>
      </c>
      <c r="C37" s="6" t="s">
        <v>30</v>
      </c>
      <c r="D37" s="265"/>
      <c r="E37" s="103"/>
      <c r="F37" s="78"/>
      <c r="G37" s="78"/>
      <c r="H37" s="78"/>
      <c r="I37" s="78"/>
      <c r="J37" s="83"/>
    </row>
    <row r="38" spans="2:10">
      <c r="B38" s="127" t="s">
        <v>31</v>
      </c>
      <c r="C38" s="6" t="s">
        <v>32</v>
      </c>
      <c r="D38" s="265"/>
      <c r="E38" s="103"/>
      <c r="F38" s="78"/>
      <c r="G38" s="78"/>
      <c r="H38" s="78"/>
      <c r="I38" s="78"/>
      <c r="J38" s="83"/>
    </row>
    <row r="39" spans="2:10">
      <c r="B39" s="128" t="s">
        <v>33</v>
      </c>
      <c r="C39" s="13" t="s">
        <v>34</v>
      </c>
      <c r="D39" s="266">
        <v>366408.57</v>
      </c>
      <c r="E39" s="174">
        <v>28533.45</v>
      </c>
      <c r="F39" s="78"/>
      <c r="G39" s="78"/>
      <c r="H39" s="78"/>
      <c r="I39" s="78"/>
      <c r="J39" s="83"/>
    </row>
    <row r="40" spans="2:10" ht="13.5" thickBot="1">
      <c r="B40" s="119" t="s">
        <v>35</v>
      </c>
      <c r="C40" s="120" t="s">
        <v>36</v>
      </c>
      <c r="D40" s="267">
        <v>-7531060.0099999998</v>
      </c>
      <c r="E40" s="121">
        <v>9039637.0999999996</v>
      </c>
      <c r="G40" s="83"/>
    </row>
    <row r="41" spans="2:10" ht="13.5" thickBot="1">
      <c r="B41" s="122" t="s">
        <v>37</v>
      </c>
      <c r="C41" s="123" t="s">
        <v>38</v>
      </c>
      <c r="D41" s="268">
        <v>125480165.73999999</v>
      </c>
      <c r="E41" s="173">
        <f>E26+E27+E40</f>
        <v>134029302.76000001</v>
      </c>
      <c r="F41" s="88"/>
      <c r="G41" s="83"/>
    </row>
    <row r="42" spans="2:10">
      <c r="B42" s="114"/>
      <c r="C42" s="114"/>
      <c r="D42" s="115"/>
      <c r="E42" s="115"/>
      <c r="F42" s="88"/>
      <c r="G42" s="71"/>
    </row>
    <row r="43" spans="2:10" ht="13.5">
      <c r="B43" s="338" t="s">
        <v>60</v>
      </c>
      <c r="C43" s="339"/>
      <c r="D43" s="339"/>
      <c r="E43" s="339"/>
      <c r="G43" s="78"/>
    </row>
    <row r="44" spans="2:10" ht="18" customHeight="1" thickBot="1">
      <c r="B44" s="336" t="s">
        <v>244</v>
      </c>
      <c r="C44" s="340"/>
      <c r="D44" s="340"/>
      <c r="E44" s="340"/>
      <c r="G44" s="78"/>
    </row>
    <row r="45" spans="2:10" ht="13.5" thickBot="1">
      <c r="B45" s="108"/>
      <c r="C45" s="31" t="s">
        <v>39</v>
      </c>
      <c r="D45" s="75" t="s">
        <v>264</v>
      </c>
      <c r="E45" s="30" t="s">
        <v>262</v>
      </c>
      <c r="G45" s="78"/>
    </row>
    <row r="46" spans="2:10">
      <c r="B46" s="14" t="s">
        <v>18</v>
      </c>
      <c r="C46" s="32" t="s">
        <v>218</v>
      </c>
      <c r="D46" s="124"/>
      <c r="E46" s="29"/>
      <c r="G46" s="78"/>
    </row>
    <row r="47" spans="2:10">
      <c r="B47" s="125" t="s">
        <v>4</v>
      </c>
      <c r="C47" s="16" t="s">
        <v>40</v>
      </c>
      <c r="D47" s="269">
        <v>11335306.115900001</v>
      </c>
      <c r="E47" s="82">
        <v>9864593.4831000008</v>
      </c>
      <c r="G47" s="186"/>
    </row>
    <row r="48" spans="2:10">
      <c r="B48" s="146" t="s">
        <v>6</v>
      </c>
      <c r="C48" s="23" t="s">
        <v>41</v>
      </c>
      <c r="D48" s="270">
        <v>10514950.8309</v>
      </c>
      <c r="E48" s="82">
        <v>9356582.5754296817</v>
      </c>
      <c r="G48" s="247"/>
    </row>
    <row r="49" spans="2:7">
      <c r="B49" s="143" t="s">
        <v>23</v>
      </c>
      <c r="C49" s="147" t="s">
        <v>219</v>
      </c>
      <c r="D49" s="271"/>
      <c r="E49" s="148"/>
    </row>
    <row r="50" spans="2:7">
      <c r="B50" s="125" t="s">
        <v>4</v>
      </c>
      <c r="C50" s="16" t="s">
        <v>40</v>
      </c>
      <c r="D50" s="269">
        <v>12.6159</v>
      </c>
      <c r="E50" s="82">
        <v>13.399800000000001</v>
      </c>
      <c r="G50" s="226"/>
    </row>
    <row r="51" spans="2:7">
      <c r="B51" s="125" t="s">
        <v>6</v>
      </c>
      <c r="C51" s="16" t="s">
        <v>220</v>
      </c>
      <c r="D51" s="275">
        <v>11.299100000000001</v>
      </c>
      <c r="E51" s="84">
        <v>13.3871</v>
      </c>
      <c r="G51" s="226"/>
    </row>
    <row r="52" spans="2:7" ht="12.75" customHeight="1">
      <c r="B52" s="125" t="s">
        <v>8</v>
      </c>
      <c r="C52" s="16" t="s">
        <v>221</v>
      </c>
      <c r="D52" s="275">
        <v>12.6159</v>
      </c>
      <c r="E52" s="84">
        <v>14.642799999999999</v>
      </c>
    </row>
    <row r="53" spans="2:7" ht="13.5" thickBot="1">
      <c r="B53" s="126" t="s">
        <v>9</v>
      </c>
      <c r="C53" s="18" t="s">
        <v>41</v>
      </c>
      <c r="D53" s="273">
        <v>11.9335</v>
      </c>
      <c r="E53" s="176">
        <v>14.3246</v>
      </c>
    </row>
    <row r="54" spans="2:7">
      <c r="B54" s="132"/>
      <c r="C54" s="133"/>
      <c r="D54" s="134"/>
      <c r="E54" s="134"/>
    </row>
    <row r="55" spans="2:7" ht="13.5">
      <c r="B55" s="338" t="s">
        <v>62</v>
      </c>
      <c r="C55" s="339"/>
      <c r="D55" s="339"/>
      <c r="E55" s="339"/>
    </row>
    <row r="56" spans="2:7" ht="17.25" customHeight="1" thickBot="1">
      <c r="B56" s="336" t="s">
        <v>222</v>
      </c>
      <c r="C56" s="340"/>
      <c r="D56" s="340"/>
      <c r="E56" s="340"/>
    </row>
    <row r="57" spans="2:7" ht="23.25" thickBot="1">
      <c r="B57" s="331" t="s">
        <v>42</v>
      </c>
      <c r="C57" s="332"/>
      <c r="D57" s="19" t="s">
        <v>245</v>
      </c>
      <c r="E57" s="20" t="s">
        <v>223</v>
      </c>
    </row>
    <row r="58" spans="2:7">
      <c r="B58" s="21" t="s">
        <v>18</v>
      </c>
      <c r="C58" s="149" t="s">
        <v>43</v>
      </c>
      <c r="D58" s="150">
        <f>D64</f>
        <v>134765383.42000002</v>
      </c>
      <c r="E58" s="33">
        <f>D58/E21</f>
        <v>1.0054919382914203</v>
      </c>
    </row>
    <row r="59" spans="2:7" ht="25.5">
      <c r="B59" s="146" t="s">
        <v>4</v>
      </c>
      <c r="C59" s="23" t="s">
        <v>44</v>
      </c>
      <c r="D59" s="95">
        <v>0</v>
      </c>
      <c r="E59" s="96">
        <v>0</v>
      </c>
    </row>
    <row r="60" spans="2:7" ht="24" customHeight="1">
      <c r="B60" s="125" t="s">
        <v>6</v>
      </c>
      <c r="C60" s="16" t="s">
        <v>45</v>
      </c>
      <c r="D60" s="93">
        <v>0</v>
      </c>
      <c r="E60" s="94">
        <v>0</v>
      </c>
    </row>
    <row r="61" spans="2:7">
      <c r="B61" s="125" t="s">
        <v>8</v>
      </c>
      <c r="C61" s="16" t="s">
        <v>46</v>
      </c>
      <c r="D61" s="93">
        <v>0</v>
      </c>
      <c r="E61" s="94">
        <v>0</v>
      </c>
    </row>
    <row r="62" spans="2:7">
      <c r="B62" s="125" t="s">
        <v>9</v>
      </c>
      <c r="C62" s="16" t="s">
        <v>47</v>
      </c>
      <c r="D62" s="93">
        <v>0</v>
      </c>
      <c r="E62" s="94">
        <v>0</v>
      </c>
    </row>
    <row r="63" spans="2:7">
      <c r="B63" s="125" t="s">
        <v>29</v>
      </c>
      <c r="C63" s="16" t="s">
        <v>48</v>
      </c>
      <c r="D63" s="93">
        <v>0</v>
      </c>
      <c r="E63" s="94">
        <v>0</v>
      </c>
    </row>
    <row r="64" spans="2:7">
      <c r="B64" s="146" t="s">
        <v>31</v>
      </c>
      <c r="C64" s="23" t="s">
        <v>49</v>
      </c>
      <c r="D64" s="95">
        <f>E11</f>
        <v>134765383.42000002</v>
      </c>
      <c r="E64" s="96">
        <f>D64/E21</f>
        <v>1.0054919382914203</v>
      </c>
    </row>
    <row r="65" spans="2:5">
      <c r="B65" s="146" t="s">
        <v>33</v>
      </c>
      <c r="C65" s="23" t="s">
        <v>224</v>
      </c>
      <c r="D65" s="95">
        <v>0</v>
      </c>
      <c r="E65" s="96">
        <v>0</v>
      </c>
    </row>
    <row r="66" spans="2:5">
      <c r="B66" s="146" t="s">
        <v>50</v>
      </c>
      <c r="C66" s="23" t="s">
        <v>51</v>
      </c>
      <c r="D66" s="95">
        <v>0</v>
      </c>
      <c r="E66" s="96">
        <v>0</v>
      </c>
    </row>
    <row r="67" spans="2:5">
      <c r="B67" s="125" t="s">
        <v>52</v>
      </c>
      <c r="C67" s="16" t="s">
        <v>53</v>
      </c>
      <c r="D67" s="93">
        <v>0</v>
      </c>
      <c r="E67" s="94">
        <v>0</v>
      </c>
    </row>
    <row r="68" spans="2:5">
      <c r="B68" s="125" t="s">
        <v>54</v>
      </c>
      <c r="C68" s="16" t="s">
        <v>55</v>
      </c>
      <c r="D68" s="93">
        <v>0</v>
      </c>
      <c r="E68" s="94">
        <v>0</v>
      </c>
    </row>
    <row r="69" spans="2:5">
      <c r="B69" s="125" t="s">
        <v>56</v>
      </c>
      <c r="C69" s="16" t="s">
        <v>57</v>
      </c>
      <c r="D69" s="93">
        <v>0</v>
      </c>
      <c r="E69" s="94">
        <v>0</v>
      </c>
    </row>
    <row r="70" spans="2:5">
      <c r="B70" s="153" t="s">
        <v>58</v>
      </c>
      <c r="C70" s="136" t="s">
        <v>59</v>
      </c>
      <c r="D70" s="137">
        <v>0</v>
      </c>
      <c r="E70" s="138">
        <v>0</v>
      </c>
    </row>
    <row r="71" spans="2:5">
      <c r="B71" s="154" t="s">
        <v>23</v>
      </c>
      <c r="C71" s="144" t="s">
        <v>61</v>
      </c>
      <c r="D71" s="145">
        <v>0</v>
      </c>
      <c r="E71" s="70">
        <v>0</v>
      </c>
    </row>
    <row r="72" spans="2:5">
      <c r="B72" s="155" t="s">
        <v>60</v>
      </c>
      <c r="C72" s="140" t="s">
        <v>63</v>
      </c>
      <c r="D72" s="141">
        <f>E14</f>
        <v>0</v>
      </c>
      <c r="E72" s="142">
        <v>0</v>
      </c>
    </row>
    <row r="73" spans="2:5">
      <c r="B73" s="156" t="s">
        <v>62</v>
      </c>
      <c r="C73" s="25" t="s">
        <v>65</v>
      </c>
      <c r="D73" s="26">
        <f>E17</f>
        <v>736080.66</v>
      </c>
      <c r="E73" s="27">
        <f>D73/E21</f>
        <v>5.4919382914202361E-3</v>
      </c>
    </row>
    <row r="74" spans="2:5">
      <c r="B74" s="154" t="s">
        <v>64</v>
      </c>
      <c r="C74" s="144" t="s">
        <v>66</v>
      </c>
      <c r="D74" s="145">
        <f>D58-D73</f>
        <v>134029302.76000002</v>
      </c>
      <c r="E74" s="70">
        <f>E58+E72-E73</f>
        <v>1</v>
      </c>
    </row>
    <row r="75" spans="2:5">
      <c r="B75" s="125" t="s">
        <v>4</v>
      </c>
      <c r="C75" s="16" t="s">
        <v>67</v>
      </c>
      <c r="D75" s="93">
        <f>D74</f>
        <v>134029302.76000002</v>
      </c>
      <c r="E75" s="94">
        <f>E74</f>
        <v>1</v>
      </c>
    </row>
    <row r="76" spans="2:5">
      <c r="B76" s="125" t="s">
        <v>6</v>
      </c>
      <c r="C76" s="16" t="s">
        <v>225</v>
      </c>
      <c r="D76" s="93">
        <v>0</v>
      </c>
      <c r="E76" s="94">
        <v>0</v>
      </c>
    </row>
    <row r="77" spans="2:5" ht="13.5" thickBot="1">
      <c r="B77" s="126" t="s">
        <v>8</v>
      </c>
      <c r="C77" s="18" t="s">
        <v>226</v>
      </c>
      <c r="D77" s="97">
        <v>0</v>
      </c>
      <c r="E77" s="98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honeticPr fontId="7" type="noConversion"/>
  <pageMargins left="0.65" right="0.75" top="0.52" bottom="0.51" header="0.5" footer="0.5"/>
  <pageSetup paperSize="9" scale="70" orientation="portrait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>
  <sheetPr codeName="Arkusz25"/>
  <dimension ref="A1:L81"/>
  <sheetViews>
    <sheetView zoomScale="80" zoomScaleNormal="80" workbookViewId="0">
      <selection activeCell="K26" sqref="K26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99" customWidth="1"/>
    <col min="6" max="6" width="7.42578125" customWidth="1"/>
    <col min="7" max="7" width="17.28515625" customWidth="1"/>
    <col min="8" max="8" width="19" customWidth="1"/>
    <col min="9" max="9" width="13.28515625" customWidth="1"/>
    <col min="10" max="10" width="13.5703125" customWidth="1"/>
  </cols>
  <sheetData>
    <row r="1" spans="2:12">
      <c r="B1" s="1"/>
      <c r="C1" s="1"/>
      <c r="D1" s="2"/>
      <c r="E1" s="2"/>
    </row>
    <row r="2" spans="2:12" ht="15.75">
      <c r="B2" s="333" t="s">
        <v>0</v>
      </c>
      <c r="C2" s="333"/>
      <c r="D2" s="333"/>
      <c r="E2" s="333"/>
      <c r="H2" s="188"/>
      <c r="I2" s="188"/>
      <c r="J2" s="190"/>
      <c r="L2" s="78"/>
    </row>
    <row r="3" spans="2:12" ht="15.75">
      <c r="B3" s="333" t="s">
        <v>263</v>
      </c>
      <c r="C3" s="333"/>
      <c r="D3" s="333"/>
      <c r="E3" s="333"/>
      <c r="H3" s="188"/>
      <c r="I3" s="188"/>
      <c r="J3" s="190"/>
    </row>
    <row r="4" spans="2:12" ht="15">
      <c r="B4" s="107"/>
      <c r="C4" s="107"/>
      <c r="D4" s="107"/>
      <c r="E4" s="107"/>
      <c r="H4" s="187"/>
      <c r="I4" s="187"/>
      <c r="J4" s="190"/>
    </row>
    <row r="5" spans="2:12" ht="21" customHeight="1">
      <c r="B5" s="334" t="s">
        <v>1</v>
      </c>
      <c r="C5" s="334"/>
      <c r="D5" s="334"/>
      <c r="E5" s="334"/>
    </row>
    <row r="6" spans="2:12" ht="14.25">
      <c r="B6" s="335" t="s">
        <v>71</v>
      </c>
      <c r="C6" s="335"/>
      <c r="D6" s="335"/>
      <c r="E6" s="335"/>
    </row>
    <row r="7" spans="2:12" ht="14.25">
      <c r="B7" s="109"/>
      <c r="C7" s="109"/>
      <c r="D7" s="109"/>
      <c r="E7" s="109"/>
    </row>
    <row r="8" spans="2:12" ht="13.5">
      <c r="B8" s="337" t="s">
        <v>18</v>
      </c>
      <c r="C8" s="339"/>
      <c r="D8" s="339"/>
      <c r="E8" s="339"/>
    </row>
    <row r="9" spans="2:12" ht="16.5" thickBot="1">
      <c r="B9" s="336" t="s">
        <v>209</v>
      </c>
      <c r="C9" s="336"/>
      <c r="D9" s="336"/>
      <c r="E9" s="336"/>
    </row>
    <row r="10" spans="2:12" ht="13.5" thickBot="1">
      <c r="B10" s="108"/>
      <c r="C10" s="87" t="s">
        <v>2</v>
      </c>
      <c r="D10" s="75" t="s">
        <v>246</v>
      </c>
      <c r="E10" s="30" t="s">
        <v>262</v>
      </c>
    </row>
    <row r="11" spans="2:12">
      <c r="B11" s="110" t="s">
        <v>3</v>
      </c>
      <c r="C11" s="250" t="s">
        <v>215</v>
      </c>
      <c r="D11" s="74">
        <f>D12+D13+D14</f>
        <v>18252905.800000001</v>
      </c>
      <c r="E11" s="9">
        <f>E12+E13+E14</f>
        <v>15267180.459999999</v>
      </c>
    </row>
    <row r="12" spans="2:12">
      <c r="B12" s="129" t="s">
        <v>4</v>
      </c>
      <c r="C12" s="251" t="s">
        <v>5</v>
      </c>
      <c r="D12" s="278">
        <v>18252438.170000002</v>
      </c>
      <c r="E12" s="100">
        <v>15266542.779999999</v>
      </c>
    </row>
    <row r="13" spans="2:12">
      <c r="B13" s="129" t="s">
        <v>6</v>
      </c>
      <c r="C13" s="251" t="s">
        <v>7</v>
      </c>
      <c r="D13" s="278"/>
      <c r="E13" s="100">
        <v>637.67999999999995</v>
      </c>
    </row>
    <row r="14" spans="2:12">
      <c r="B14" s="129" t="s">
        <v>8</v>
      </c>
      <c r="C14" s="251" t="s">
        <v>10</v>
      </c>
      <c r="D14" s="278">
        <f>D15</f>
        <v>467.63</v>
      </c>
      <c r="E14" s="100">
        <f>E15</f>
        <v>0</v>
      </c>
    </row>
    <row r="15" spans="2:12">
      <c r="B15" s="129" t="s">
        <v>212</v>
      </c>
      <c r="C15" s="251" t="s">
        <v>11</v>
      </c>
      <c r="D15" s="278">
        <v>467.63</v>
      </c>
      <c r="E15" s="100"/>
    </row>
    <row r="16" spans="2:12">
      <c r="B16" s="130" t="s">
        <v>213</v>
      </c>
      <c r="C16" s="252" t="s">
        <v>12</v>
      </c>
      <c r="D16" s="279"/>
      <c r="E16" s="101"/>
    </row>
    <row r="17" spans="2:10">
      <c r="B17" s="10" t="s">
        <v>13</v>
      </c>
      <c r="C17" s="253" t="s">
        <v>65</v>
      </c>
      <c r="D17" s="280">
        <f>D18</f>
        <v>177637.76000000001</v>
      </c>
      <c r="E17" s="113">
        <f>E18</f>
        <v>111293.21</v>
      </c>
    </row>
    <row r="18" spans="2:10">
      <c r="B18" s="129" t="s">
        <v>4</v>
      </c>
      <c r="C18" s="251" t="s">
        <v>11</v>
      </c>
      <c r="D18" s="279">
        <v>177637.76000000001</v>
      </c>
      <c r="E18" s="101">
        <v>111293.21</v>
      </c>
    </row>
    <row r="19" spans="2:10" ht="13.5" customHeight="1">
      <c r="B19" s="129" t="s">
        <v>6</v>
      </c>
      <c r="C19" s="251" t="s">
        <v>214</v>
      </c>
      <c r="D19" s="278"/>
      <c r="E19" s="100"/>
    </row>
    <row r="20" spans="2:10" ht="13.5" thickBot="1">
      <c r="B20" s="131" t="s">
        <v>8</v>
      </c>
      <c r="C20" s="73" t="s">
        <v>14</v>
      </c>
      <c r="D20" s="91"/>
      <c r="E20" s="102"/>
    </row>
    <row r="21" spans="2:10" ht="13.5" thickBot="1">
      <c r="B21" s="343" t="s">
        <v>216</v>
      </c>
      <c r="C21" s="344"/>
      <c r="D21" s="92">
        <f>D11-D17</f>
        <v>18075268.039999999</v>
      </c>
      <c r="E21" s="173">
        <f>E11-E17</f>
        <v>15155887.249999998</v>
      </c>
      <c r="F21" s="88"/>
      <c r="G21" s="88"/>
      <c r="H21" s="197"/>
      <c r="J21" s="71"/>
    </row>
    <row r="22" spans="2:10">
      <c r="B22" s="3"/>
      <c r="C22" s="7"/>
      <c r="D22" s="8"/>
      <c r="E22" s="8"/>
      <c r="G22" s="78"/>
    </row>
    <row r="23" spans="2:10" ht="13.5">
      <c r="B23" s="337" t="s">
        <v>210</v>
      </c>
      <c r="C23" s="345"/>
      <c r="D23" s="345"/>
      <c r="E23" s="345"/>
      <c r="G23" s="78"/>
    </row>
    <row r="24" spans="2:10" ht="15.75" customHeight="1" thickBot="1">
      <c r="B24" s="336" t="s">
        <v>211</v>
      </c>
      <c r="C24" s="346"/>
      <c r="D24" s="346"/>
      <c r="E24" s="346"/>
    </row>
    <row r="25" spans="2:10" ht="13.5" thickBot="1">
      <c r="B25" s="108"/>
      <c r="C25" s="5" t="s">
        <v>2</v>
      </c>
      <c r="D25" s="75" t="s">
        <v>264</v>
      </c>
      <c r="E25" s="30" t="s">
        <v>262</v>
      </c>
    </row>
    <row r="26" spans="2:10">
      <c r="B26" s="116" t="s">
        <v>15</v>
      </c>
      <c r="C26" s="117" t="s">
        <v>16</v>
      </c>
      <c r="D26" s="263">
        <v>18265807.039999999</v>
      </c>
      <c r="E26" s="118">
        <f>D21</f>
        <v>18075268.039999999</v>
      </c>
      <c r="G26" s="83"/>
    </row>
    <row r="27" spans="2:10">
      <c r="B27" s="10" t="s">
        <v>17</v>
      </c>
      <c r="C27" s="11" t="s">
        <v>217</v>
      </c>
      <c r="D27" s="264">
        <v>-896653.17000000016</v>
      </c>
      <c r="E27" s="172">
        <f>E28-E32</f>
        <v>-1839111.3599999999</v>
      </c>
      <c r="F27" s="78"/>
      <c r="G27" s="83"/>
      <c r="H27" s="78"/>
      <c r="I27" s="78"/>
      <c r="J27" s="83"/>
    </row>
    <row r="28" spans="2:10">
      <c r="B28" s="10" t="s">
        <v>18</v>
      </c>
      <c r="C28" s="11" t="s">
        <v>19</v>
      </c>
      <c r="D28" s="264">
        <v>709706.2</v>
      </c>
      <c r="E28" s="80">
        <f>SUM(E29:E31)</f>
        <v>222248.24000000002</v>
      </c>
      <c r="F28" s="78"/>
      <c r="G28" s="78"/>
      <c r="H28" s="78"/>
      <c r="I28" s="78"/>
      <c r="J28" s="83"/>
    </row>
    <row r="29" spans="2:10">
      <c r="B29" s="127" t="s">
        <v>4</v>
      </c>
      <c r="C29" s="6" t="s">
        <v>20</v>
      </c>
      <c r="D29" s="265">
        <v>5231.25</v>
      </c>
      <c r="E29" s="103">
        <v>5832.29</v>
      </c>
      <c r="F29" s="78"/>
      <c r="G29" s="78"/>
      <c r="H29" s="78"/>
      <c r="I29" s="78"/>
      <c r="J29" s="83"/>
    </row>
    <row r="30" spans="2:10">
      <c r="B30" s="127" t="s">
        <v>6</v>
      </c>
      <c r="C30" s="6" t="s">
        <v>21</v>
      </c>
      <c r="D30" s="265"/>
      <c r="E30" s="103"/>
      <c r="F30" s="78"/>
      <c r="G30" s="78"/>
      <c r="H30" s="78"/>
      <c r="I30" s="78"/>
      <c r="J30" s="83"/>
    </row>
    <row r="31" spans="2:10">
      <c r="B31" s="127" t="s">
        <v>8</v>
      </c>
      <c r="C31" s="6" t="s">
        <v>22</v>
      </c>
      <c r="D31" s="265">
        <v>704474.95</v>
      </c>
      <c r="E31" s="103">
        <v>216415.95</v>
      </c>
      <c r="F31" s="78"/>
      <c r="G31" s="78"/>
      <c r="H31" s="78"/>
      <c r="I31" s="78"/>
      <c r="J31" s="83"/>
    </row>
    <row r="32" spans="2:10">
      <c r="B32" s="112" t="s">
        <v>23</v>
      </c>
      <c r="C32" s="12" t="s">
        <v>24</v>
      </c>
      <c r="D32" s="264">
        <v>1606359.37</v>
      </c>
      <c r="E32" s="80">
        <f>SUM(E33:E39)</f>
        <v>2061359.5999999999</v>
      </c>
      <c r="F32" s="78"/>
      <c r="G32" s="83"/>
      <c r="H32" s="78"/>
      <c r="I32" s="78"/>
      <c r="J32" s="83"/>
    </row>
    <row r="33" spans="2:10">
      <c r="B33" s="127" t="s">
        <v>4</v>
      </c>
      <c r="C33" s="6" t="s">
        <v>25</v>
      </c>
      <c r="D33" s="265">
        <v>1329527.6100000001</v>
      </c>
      <c r="E33" s="103">
        <v>1729773.89</v>
      </c>
      <c r="F33" s="78"/>
      <c r="G33" s="78"/>
      <c r="H33" s="78"/>
      <c r="I33" s="78"/>
      <c r="J33" s="83"/>
    </row>
    <row r="34" spans="2:10">
      <c r="B34" s="127" t="s">
        <v>6</v>
      </c>
      <c r="C34" s="6" t="s">
        <v>26</v>
      </c>
      <c r="D34" s="265"/>
      <c r="E34" s="103"/>
      <c r="F34" s="78"/>
      <c r="G34" s="78"/>
      <c r="H34" s="78"/>
      <c r="I34" s="78"/>
      <c r="J34" s="83"/>
    </row>
    <row r="35" spans="2:10">
      <c r="B35" s="127" t="s">
        <v>8</v>
      </c>
      <c r="C35" s="6" t="s">
        <v>27</v>
      </c>
      <c r="D35" s="265">
        <v>10853.09</v>
      </c>
      <c r="E35" s="103">
        <v>11400.92</v>
      </c>
      <c r="F35" s="78"/>
      <c r="G35" s="78"/>
      <c r="H35" s="78"/>
      <c r="I35" s="78"/>
      <c r="J35" s="83"/>
    </row>
    <row r="36" spans="2:10">
      <c r="B36" s="127" t="s">
        <v>9</v>
      </c>
      <c r="C36" s="6" t="s">
        <v>28</v>
      </c>
      <c r="D36" s="265"/>
      <c r="E36" s="103"/>
      <c r="F36" s="78"/>
      <c r="G36" s="78"/>
      <c r="H36" s="78"/>
      <c r="I36" s="78"/>
      <c r="J36" s="83"/>
    </row>
    <row r="37" spans="2:10" ht="25.5">
      <c r="B37" s="127" t="s">
        <v>29</v>
      </c>
      <c r="C37" s="6" t="s">
        <v>30</v>
      </c>
      <c r="D37" s="265"/>
      <c r="E37" s="103"/>
      <c r="F37" s="78"/>
      <c r="G37" s="78"/>
      <c r="H37" s="78"/>
      <c r="I37" s="78"/>
      <c r="J37" s="83"/>
    </row>
    <row r="38" spans="2:10">
      <c r="B38" s="127" t="s">
        <v>31</v>
      </c>
      <c r="C38" s="6" t="s">
        <v>32</v>
      </c>
      <c r="D38" s="265"/>
      <c r="E38" s="103"/>
      <c r="F38" s="78"/>
      <c r="G38" s="78"/>
      <c r="H38" s="78"/>
      <c r="I38" s="78"/>
      <c r="J38" s="83"/>
    </row>
    <row r="39" spans="2:10">
      <c r="B39" s="128" t="s">
        <v>33</v>
      </c>
      <c r="C39" s="13" t="s">
        <v>34</v>
      </c>
      <c r="D39" s="266">
        <v>265978.67</v>
      </c>
      <c r="E39" s="174">
        <v>320184.78999999998</v>
      </c>
      <c r="F39" s="78"/>
      <c r="G39" s="78"/>
      <c r="H39" s="78"/>
      <c r="I39" s="78"/>
      <c r="J39" s="83"/>
    </row>
    <row r="40" spans="2:10" ht="13.5" thickBot="1">
      <c r="B40" s="119" t="s">
        <v>35</v>
      </c>
      <c r="C40" s="120" t="s">
        <v>36</v>
      </c>
      <c r="D40" s="267">
        <v>-142753.39000000001</v>
      </c>
      <c r="E40" s="121">
        <v>-1080269.43</v>
      </c>
      <c r="G40" s="83"/>
    </row>
    <row r="41" spans="2:10" ht="13.5" thickBot="1">
      <c r="B41" s="122" t="s">
        <v>37</v>
      </c>
      <c r="C41" s="123" t="s">
        <v>38</v>
      </c>
      <c r="D41" s="268">
        <v>17226400.479999997</v>
      </c>
      <c r="E41" s="173">
        <f>E26+E27+E40</f>
        <v>15155887.25</v>
      </c>
      <c r="F41" s="88"/>
      <c r="G41" s="83"/>
    </row>
    <row r="42" spans="2:10">
      <c r="B42" s="114"/>
      <c r="C42" s="114"/>
      <c r="D42" s="115"/>
      <c r="E42" s="115"/>
      <c r="F42" s="88"/>
      <c r="G42" s="71"/>
    </row>
    <row r="43" spans="2:10" ht="13.5">
      <c r="B43" s="338" t="s">
        <v>60</v>
      </c>
      <c r="C43" s="339"/>
      <c r="D43" s="339"/>
      <c r="E43" s="339"/>
      <c r="G43" s="78"/>
    </row>
    <row r="44" spans="2:10" ht="18" customHeight="1" thickBot="1">
      <c r="B44" s="336" t="s">
        <v>244</v>
      </c>
      <c r="C44" s="340"/>
      <c r="D44" s="340"/>
      <c r="E44" s="340"/>
      <c r="G44" s="78"/>
    </row>
    <row r="45" spans="2:10" ht="13.5" thickBot="1">
      <c r="B45" s="108"/>
      <c r="C45" s="31" t="s">
        <v>39</v>
      </c>
      <c r="D45" s="75" t="s">
        <v>264</v>
      </c>
      <c r="E45" s="30" t="s">
        <v>262</v>
      </c>
      <c r="G45" s="78"/>
    </row>
    <row r="46" spans="2:10">
      <c r="B46" s="14" t="s">
        <v>18</v>
      </c>
      <c r="C46" s="32" t="s">
        <v>218</v>
      </c>
      <c r="D46" s="124"/>
      <c r="E46" s="29"/>
      <c r="G46" s="78"/>
    </row>
    <row r="47" spans="2:10">
      <c r="B47" s="125" t="s">
        <v>4</v>
      </c>
      <c r="C47" s="16" t="s">
        <v>40</v>
      </c>
      <c r="D47" s="269">
        <v>1203283.9421000001</v>
      </c>
      <c r="E47" s="82">
        <v>1094211.2933</v>
      </c>
      <c r="G47" s="78"/>
    </row>
    <row r="48" spans="2:10">
      <c r="B48" s="146" t="s">
        <v>6</v>
      </c>
      <c r="C48" s="23" t="s">
        <v>41</v>
      </c>
      <c r="D48" s="270">
        <v>1142277.6732999999</v>
      </c>
      <c r="E48" s="82">
        <v>980018.80570000003</v>
      </c>
      <c r="G48" s="78"/>
    </row>
    <row r="49" spans="2:7">
      <c r="B49" s="143" t="s">
        <v>23</v>
      </c>
      <c r="C49" s="147" t="s">
        <v>219</v>
      </c>
      <c r="D49" s="271"/>
      <c r="E49" s="148"/>
    </row>
    <row r="50" spans="2:7">
      <c r="B50" s="125" t="s">
        <v>4</v>
      </c>
      <c r="C50" s="16" t="s">
        <v>40</v>
      </c>
      <c r="D50" s="269">
        <v>15.18</v>
      </c>
      <c r="E50" s="82">
        <v>16.518999999999998</v>
      </c>
      <c r="G50" s="226"/>
    </row>
    <row r="51" spans="2:7">
      <c r="B51" s="125" t="s">
        <v>6</v>
      </c>
      <c r="C51" s="16" t="s">
        <v>220</v>
      </c>
      <c r="D51" s="275">
        <v>13.9825</v>
      </c>
      <c r="E51" s="84">
        <v>15.4649</v>
      </c>
      <c r="G51" s="226"/>
    </row>
    <row r="52" spans="2:7" ht="12.75" customHeight="1">
      <c r="B52" s="125" t="s">
        <v>8</v>
      </c>
      <c r="C52" s="16" t="s">
        <v>221</v>
      </c>
      <c r="D52" s="275">
        <v>15.4398</v>
      </c>
      <c r="E52" s="84">
        <v>16.619</v>
      </c>
    </row>
    <row r="53" spans="2:7" ht="13.5" thickBot="1">
      <c r="B53" s="126" t="s">
        <v>9</v>
      </c>
      <c r="C53" s="18" t="s">
        <v>41</v>
      </c>
      <c r="D53" s="273">
        <v>15.0807</v>
      </c>
      <c r="E53" s="176">
        <v>15.4649</v>
      </c>
    </row>
    <row r="54" spans="2:7">
      <c r="B54" s="132"/>
      <c r="C54" s="133"/>
      <c r="D54" s="134"/>
      <c r="E54" s="134"/>
    </row>
    <row r="55" spans="2:7" ht="13.5">
      <c r="B55" s="338" t="s">
        <v>62</v>
      </c>
      <c r="C55" s="339"/>
      <c r="D55" s="339"/>
      <c r="E55" s="339"/>
    </row>
    <row r="56" spans="2:7" ht="17.25" customHeight="1" thickBot="1">
      <c r="B56" s="336" t="s">
        <v>222</v>
      </c>
      <c r="C56" s="340"/>
      <c r="D56" s="340"/>
      <c r="E56" s="340"/>
    </row>
    <row r="57" spans="2:7" ht="23.25" thickBot="1">
      <c r="B57" s="331" t="s">
        <v>42</v>
      </c>
      <c r="C57" s="332"/>
      <c r="D57" s="19" t="s">
        <v>245</v>
      </c>
      <c r="E57" s="20" t="s">
        <v>223</v>
      </c>
    </row>
    <row r="58" spans="2:7">
      <c r="B58" s="21" t="s">
        <v>18</v>
      </c>
      <c r="C58" s="149" t="s">
        <v>43</v>
      </c>
      <c r="D58" s="150">
        <f>D64</f>
        <v>15266542.779999999</v>
      </c>
      <c r="E58" s="33">
        <f>D58/E21</f>
        <v>1.0073011581687505</v>
      </c>
    </row>
    <row r="59" spans="2:7" ht="25.5">
      <c r="B59" s="146" t="s">
        <v>4</v>
      </c>
      <c r="C59" s="23" t="s">
        <v>44</v>
      </c>
      <c r="D59" s="95">
        <v>0</v>
      </c>
      <c r="E59" s="96">
        <v>0</v>
      </c>
    </row>
    <row r="60" spans="2:7" ht="24" customHeight="1">
      <c r="B60" s="125" t="s">
        <v>6</v>
      </c>
      <c r="C60" s="16" t="s">
        <v>45</v>
      </c>
      <c r="D60" s="93">
        <v>0</v>
      </c>
      <c r="E60" s="94">
        <v>0</v>
      </c>
    </row>
    <row r="61" spans="2:7">
      <c r="B61" s="125" t="s">
        <v>8</v>
      </c>
      <c r="C61" s="16" t="s">
        <v>46</v>
      </c>
      <c r="D61" s="93">
        <v>0</v>
      </c>
      <c r="E61" s="94">
        <v>0</v>
      </c>
    </row>
    <row r="62" spans="2:7">
      <c r="B62" s="125" t="s">
        <v>9</v>
      </c>
      <c r="C62" s="16" t="s">
        <v>47</v>
      </c>
      <c r="D62" s="93">
        <v>0</v>
      </c>
      <c r="E62" s="94">
        <v>0</v>
      </c>
    </row>
    <row r="63" spans="2:7">
      <c r="B63" s="125" t="s">
        <v>29</v>
      </c>
      <c r="C63" s="16" t="s">
        <v>48</v>
      </c>
      <c r="D63" s="93">
        <v>0</v>
      </c>
      <c r="E63" s="94">
        <v>0</v>
      </c>
    </row>
    <row r="64" spans="2:7">
      <c r="B64" s="146" t="s">
        <v>31</v>
      </c>
      <c r="C64" s="23" t="s">
        <v>49</v>
      </c>
      <c r="D64" s="95">
        <f>E12</f>
        <v>15266542.779999999</v>
      </c>
      <c r="E64" s="96">
        <f>D64/E21</f>
        <v>1.0073011581687505</v>
      </c>
    </row>
    <row r="65" spans="2:5">
      <c r="B65" s="146" t="s">
        <v>33</v>
      </c>
      <c r="C65" s="23" t="s">
        <v>224</v>
      </c>
      <c r="D65" s="95">
        <v>0</v>
      </c>
      <c r="E65" s="96">
        <v>0</v>
      </c>
    </row>
    <row r="66" spans="2:5">
      <c r="B66" s="146" t="s">
        <v>50</v>
      </c>
      <c r="C66" s="23" t="s">
        <v>51</v>
      </c>
      <c r="D66" s="95">
        <v>0</v>
      </c>
      <c r="E66" s="96">
        <v>0</v>
      </c>
    </row>
    <row r="67" spans="2:5">
      <c r="B67" s="125" t="s">
        <v>52</v>
      </c>
      <c r="C67" s="16" t="s">
        <v>53</v>
      </c>
      <c r="D67" s="93">
        <v>0</v>
      </c>
      <c r="E67" s="94">
        <v>0</v>
      </c>
    </row>
    <row r="68" spans="2:5">
      <c r="B68" s="125" t="s">
        <v>54</v>
      </c>
      <c r="C68" s="16" t="s">
        <v>55</v>
      </c>
      <c r="D68" s="93">
        <v>0</v>
      </c>
      <c r="E68" s="94">
        <v>0</v>
      </c>
    </row>
    <row r="69" spans="2:5">
      <c r="B69" s="125" t="s">
        <v>56</v>
      </c>
      <c r="C69" s="16" t="s">
        <v>57</v>
      </c>
      <c r="D69" s="93">
        <v>0</v>
      </c>
      <c r="E69" s="94">
        <v>0</v>
      </c>
    </row>
    <row r="70" spans="2:5">
      <c r="B70" s="153" t="s">
        <v>58</v>
      </c>
      <c r="C70" s="136" t="s">
        <v>59</v>
      </c>
      <c r="D70" s="137">
        <v>0</v>
      </c>
      <c r="E70" s="138">
        <v>0</v>
      </c>
    </row>
    <row r="71" spans="2:5">
      <c r="B71" s="154" t="s">
        <v>23</v>
      </c>
      <c r="C71" s="144" t="s">
        <v>61</v>
      </c>
      <c r="D71" s="145">
        <f>E13</f>
        <v>637.67999999999995</v>
      </c>
      <c r="E71" s="70">
        <f>D71/E21</f>
        <v>4.2074738976433069E-5</v>
      </c>
    </row>
    <row r="72" spans="2:5">
      <c r="B72" s="155" t="s">
        <v>60</v>
      </c>
      <c r="C72" s="140" t="s">
        <v>63</v>
      </c>
      <c r="D72" s="141">
        <f>E14</f>
        <v>0</v>
      </c>
      <c r="E72" s="142">
        <v>0</v>
      </c>
    </row>
    <row r="73" spans="2:5">
      <c r="B73" s="156" t="s">
        <v>62</v>
      </c>
      <c r="C73" s="25" t="s">
        <v>65</v>
      </c>
      <c r="D73" s="26">
        <f>E17</f>
        <v>111293.21</v>
      </c>
      <c r="E73" s="27">
        <f>D73/E21</f>
        <v>7.3432329077269968E-3</v>
      </c>
    </row>
    <row r="74" spans="2:5">
      <c r="B74" s="154" t="s">
        <v>64</v>
      </c>
      <c r="C74" s="144" t="s">
        <v>66</v>
      </c>
      <c r="D74" s="145">
        <f>D58+D71-D73</f>
        <v>15155887.249999998</v>
      </c>
      <c r="E74" s="70">
        <f>E58+E71+E72-E73</f>
        <v>1</v>
      </c>
    </row>
    <row r="75" spans="2:5">
      <c r="B75" s="125" t="s">
        <v>4</v>
      </c>
      <c r="C75" s="16" t="s">
        <v>67</v>
      </c>
      <c r="D75" s="93">
        <f>D74</f>
        <v>15155887.249999998</v>
      </c>
      <c r="E75" s="94">
        <f>E74</f>
        <v>1</v>
      </c>
    </row>
    <row r="76" spans="2:5">
      <c r="B76" s="125" t="s">
        <v>6</v>
      </c>
      <c r="C76" s="16" t="s">
        <v>225</v>
      </c>
      <c r="D76" s="93">
        <v>0</v>
      </c>
      <c r="E76" s="94">
        <v>0</v>
      </c>
    </row>
    <row r="77" spans="2:5" ht="13.5" thickBot="1">
      <c r="B77" s="126" t="s">
        <v>8</v>
      </c>
      <c r="C77" s="18" t="s">
        <v>226</v>
      </c>
      <c r="D77" s="97">
        <v>0</v>
      </c>
      <c r="E77" s="98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honeticPr fontId="7" type="noConversion"/>
  <pageMargins left="0.56999999999999995" right="0.75" top="0.56999999999999995" bottom="0.43" header="0.5" footer="0.5"/>
  <pageSetup paperSize="9" scale="70" orientation="portrait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>
  <sheetPr codeName="Arkusz26"/>
  <dimension ref="A1:L81"/>
  <sheetViews>
    <sheetView zoomScale="80" zoomScaleNormal="80" workbookViewId="0">
      <selection activeCell="K26" sqref="K26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99" customWidth="1"/>
    <col min="6" max="6" width="7.42578125" customWidth="1"/>
    <col min="7" max="7" width="17.28515625" customWidth="1"/>
    <col min="8" max="8" width="19" customWidth="1"/>
    <col min="9" max="9" width="13.28515625" customWidth="1"/>
    <col min="10" max="10" width="13.5703125" customWidth="1"/>
  </cols>
  <sheetData>
    <row r="1" spans="2:12">
      <c r="B1" s="1"/>
      <c r="C1" s="1"/>
      <c r="D1" s="2"/>
      <c r="E1" s="2"/>
    </row>
    <row r="2" spans="2:12" ht="15.75">
      <c r="B2" s="333" t="s">
        <v>0</v>
      </c>
      <c r="C2" s="333"/>
      <c r="D2" s="333"/>
      <c r="E2" s="333"/>
      <c r="H2" s="188"/>
      <c r="I2" s="188"/>
      <c r="J2" s="190"/>
      <c r="L2" s="78"/>
    </row>
    <row r="3" spans="2:12" ht="15.75">
      <c r="B3" s="333" t="s">
        <v>263</v>
      </c>
      <c r="C3" s="333"/>
      <c r="D3" s="333"/>
      <c r="E3" s="333"/>
      <c r="H3" s="188"/>
      <c r="I3" s="188"/>
      <c r="J3" s="190"/>
    </row>
    <row r="4" spans="2:12" ht="15">
      <c r="B4" s="107"/>
      <c r="C4" s="107"/>
      <c r="D4" s="107"/>
      <c r="E4" s="107"/>
      <c r="H4" s="187"/>
      <c r="I4" s="187"/>
      <c r="J4" s="190"/>
    </row>
    <row r="5" spans="2:12" ht="21" customHeight="1">
      <c r="B5" s="334" t="s">
        <v>1</v>
      </c>
      <c r="C5" s="334"/>
      <c r="D5" s="334"/>
      <c r="E5" s="334"/>
    </row>
    <row r="6" spans="2:12" ht="14.25">
      <c r="B6" s="335" t="s">
        <v>72</v>
      </c>
      <c r="C6" s="335"/>
      <c r="D6" s="335"/>
      <c r="E6" s="335"/>
    </row>
    <row r="7" spans="2:12" ht="14.25">
      <c r="B7" s="109"/>
      <c r="C7" s="109"/>
      <c r="D7" s="109"/>
      <c r="E7" s="109"/>
    </row>
    <row r="8" spans="2:12" ht="13.5">
      <c r="B8" s="337" t="s">
        <v>18</v>
      </c>
      <c r="C8" s="339"/>
      <c r="D8" s="339"/>
      <c r="E8" s="339"/>
    </row>
    <row r="9" spans="2:12" ht="16.5" thickBot="1">
      <c r="B9" s="336" t="s">
        <v>209</v>
      </c>
      <c r="C9" s="336"/>
      <c r="D9" s="336"/>
      <c r="E9" s="336"/>
    </row>
    <row r="10" spans="2:12" ht="13.5" thickBot="1">
      <c r="B10" s="108"/>
      <c r="C10" s="87" t="s">
        <v>2</v>
      </c>
      <c r="D10" s="75" t="s">
        <v>246</v>
      </c>
      <c r="E10" s="30" t="s">
        <v>262</v>
      </c>
    </row>
    <row r="11" spans="2:12">
      <c r="B11" s="110" t="s">
        <v>3</v>
      </c>
      <c r="C11" s="151" t="s">
        <v>215</v>
      </c>
      <c r="D11" s="74">
        <v>14848598.800000001</v>
      </c>
      <c r="E11" s="9">
        <f>E12</f>
        <v>15201950.48</v>
      </c>
    </row>
    <row r="12" spans="2:12">
      <c r="B12" s="129" t="s">
        <v>4</v>
      </c>
      <c r="C12" s="6" t="s">
        <v>5</v>
      </c>
      <c r="D12" s="89">
        <v>14848598.800000001</v>
      </c>
      <c r="E12" s="100">
        <v>15201950.48</v>
      </c>
    </row>
    <row r="13" spans="2:12">
      <c r="B13" s="129" t="s">
        <v>6</v>
      </c>
      <c r="C13" s="72" t="s">
        <v>7</v>
      </c>
      <c r="D13" s="89"/>
      <c r="E13" s="100"/>
    </row>
    <row r="14" spans="2:12">
      <c r="B14" s="129" t="s">
        <v>8</v>
      </c>
      <c r="C14" s="72" t="s">
        <v>10</v>
      </c>
      <c r="D14" s="89"/>
      <c r="E14" s="100"/>
    </row>
    <row r="15" spans="2:12">
      <c r="B15" s="129" t="s">
        <v>212</v>
      </c>
      <c r="C15" s="72" t="s">
        <v>11</v>
      </c>
      <c r="D15" s="89"/>
      <c r="E15" s="100"/>
    </row>
    <row r="16" spans="2:12">
      <c r="B16" s="130" t="s">
        <v>213</v>
      </c>
      <c r="C16" s="111" t="s">
        <v>12</v>
      </c>
      <c r="D16" s="90"/>
      <c r="E16" s="101"/>
    </row>
    <row r="17" spans="2:10">
      <c r="B17" s="10" t="s">
        <v>13</v>
      </c>
      <c r="C17" s="12" t="s">
        <v>65</v>
      </c>
      <c r="D17" s="152">
        <v>34854.769999999997</v>
      </c>
      <c r="E17" s="113">
        <f>E18</f>
        <v>231665.81</v>
      </c>
    </row>
    <row r="18" spans="2:10">
      <c r="B18" s="129" t="s">
        <v>4</v>
      </c>
      <c r="C18" s="6" t="s">
        <v>11</v>
      </c>
      <c r="D18" s="89">
        <v>34854.769999999997</v>
      </c>
      <c r="E18" s="101">
        <v>231665.81</v>
      </c>
    </row>
    <row r="19" spans="2:10" ht="13.5" customHeight="1">
      <c r="B19" s="129" t="s">
        <v>6</v>
      </c>
      <c r="C19" s="72" t="s">
        <v>214</v>
      </c>
      <c r="D19" s="89"/>
      <c r="E19" s="100"/>
    </row>
    <row r="20" spans="2:10" ht="13.5" thickBot="1">
      <c r="B20" s="131" t="s">
        <v>8</v>
      </c>
      <c r="C20" s="73" t="s">
        <v>14</v>
      </c>
      <c r="D20" s="91"/>
      <c r="E20" s="102"/>
    </row>
    <row r="21" spans="2:10" ht="13.5" thickBot="1">
      <c r="B21" s="343" t="s">
        <v>216</v>
      </c>
      <c r="C21" s="344"/>
      <c r="D21" s="92">
        <f>D11-D17</f>
        <v>14813744.030000001</v>
      </c>
      <c r="E21" s="173">
        <f>E11-E17</f>
        <v>14970284.67</v>
      </c>
      <c r="F21" s="88"/>
      <c r="G21" s="88"/>
      <c r="H21" s="197"/>
      <c r="J21" s="71"/>
    </row>
    <row r="22" spans="2:10">
      <c r="B22" s="3"/>
      <c r="C22" s="7"/>
      <c r="D22" s="8"/>
      <c r="E22" s="8"/>
      <c r="G22" s="78"/>
    </row>
    <row r="23" spans="2:10" ht="13.5">
      <c r="B23" s="337" t="s">
        <v>210</v>
      </c>
      <c r="C23" s="345"/>
      <c r="D23" s="345"/>
      <c r="E23" s="345"/>
      <c r="G23" s="78"/>
    </row>
    <row r="24" spans="2:10" ht="15.75" customHeight="1" thickBot="1">
      <c r="B24" s="336" t="s">
        <v>211</v>
      </c>
      <c r="C24" s="346"/>
      <c r="D24" s="346"/>
      <c r="E24" s="346"/>
    </row>
    <row r="25" spans="2:10" ht="13.5" thickBot="1">
      <c r="B25" s="108"/>
      <c r="C25" s="5" t="s">
        <v>2</v>
      </c>
      <c r="D25" s="75" t="s">
        <v>264</v>
      </c>
      <c r="E25" s="30" t="s">
        <v>262</v>
      </c>
    </row>
    <row r="26" spans="2:10">
      <c r="B26" s="116" t="s">
        <v>15</v>
      </c>
      <c r="C26" s="117" t="s">
        <v>16</v>
      </c>
      <c r="D26" s="263">
        <v>16910195.550000001</v>
      </c>
      <c r="E26" s="118">
        <f>D21</f>
        <v>14813744.030000001</v>
      </c>
      <c r="G26" s="83"/>
    </row>
    <row r="27" spans="2:10">
      <c r="B27" s="10" t="s">
        <v>17</v>
      </c>
      <c r="C27" s="11" t="s">
        <v>217</v>
      </c>
      <c r="D27" s="264">
        <v>-1262702.45</v>
      </c>
      <c r="E27" s="172">
        <f>E28-E32</f>
        <v>-1184455.07</v>
      </c>
      <c r="F27" s="78"/>
      <c r="G27" s="83"/>
      <c r="H27" s="78"/>
      <c r="I27" s="78"/>
      <c r="J27" s="83"/>
    </row>
    <row r="28" spans="2:10">
      <c r="B28" s="10" t="s">
        <v>18</v>
      </c>
      <c r="C28" s="11" t="s">
        <v>19</v>
      </c>
      <c r="D28" s="264">
        <v>42749.06</v>
      </c>
      <c r="E28" s="80">
        <f>SUM(E29:E31)</f>
        <v>22262.67</v>
      </c>
      <c r="F28" s="78"/>
      <c r="G28" s="78"/>
      <c r="H28" s="78"/>
      <c r="I28" s="78"/>
      <c r="J28" s="83"/>
    </row>
    <row r="29" spans="2:10">
      <c r="B29" s="127" t="s">
        <v>4</v>
      </c>
      <c r="C29" s="6" t="s">
        <v>20</v>
      </c>
      <c r="D29" s="265"/>
      <c r="E29" s="103"/>
      <c r="F29" s="78"/>
      <c r="G29" s="78"/>
      <c r="H29" s="78"/>
      <c r="I29" s="78"/>
      <c r="J29" s="83"/>
    </row>
    <row r="30" spans="2:10">
      <c r="B30" s="127" t="s">
        <v>6</v>
      </c>
      <c r="C30" s="6" t="s">
        <v>21</v>
      </c>
      <c r="D30" s="265"/>
      <c r="E30" s="103"/>
      <c r="F30" s="78"/>
      <c r="G30" s="78"/>
      <c r="H30" s="78"/>
      <c r="I30" s="78"/>
      <c r="J30" s="83"/>
    </row>
    <row r="31" spans="2:10">
      <c r="B31" s="127" t="s">
        <v>8</v>
      </c>
      <c r="C31" s="6" t="s">
        <v>22</v>
      </c>
      <c r="D31" s="265">
        <v>42749.06</v>
      </c>
      <c r="E31" s="103">
        <v>22262.67</v>
      </c>
      <c r="F31" s="78"/>
      <c r="G31" s="78"/>
      <c r="H31" s="78"/>
      <c r="I31" s="78"/>
      <c r="J31" s="83"/>
    </row>
    <row r="32" spans="2:10">
      <c r="B32" s="112" t="s">
        <v>23</v>
      </c>
      <c r="C32" s="12" t="s">
        <v>24</v>
      </c>
      <c r="D32" s="264">
        <v>1305451.51</v>
      </c>
      <c r="E32" s="80">
        <f>SUM(E33:E39)</f>
        <v>1206717.74</v>
      </c>
      <c r="F32" s="78"/>
      <c r="G32" s="83"/>
      <c r="H32" s="78"/>
      <c r="I32" s="78"/>
      <c r="J32" s="83"/>
    </row>
    <row r="33" spans="2:10">
      <c r="B33" s="127" t="s">
        <v>4</v>
      </c>
      <c r="C33" s="6" t="s">
        <v>25</v>
      </c>
      <c r="D33" s="265">
        <v>1134737.8</v>
      </c>
      <c r="E33" s="103">
        <v>1085755.97</v>
      </c>
      <c r="F33" s="78"/>
      <c r="G33" s="78"/>
      <c r="H33" s="78"/>
      <c r="I33" s="78"/>
      <c r="J33" s="83"/>
    </row>
    <row r="34" spans="2:10">
      <c r="B34" s="127" t="s">
        <v>6</v>
      </c>
      <c r="C34" s="6" t="s">
        <v>26</v>
      </c>
      <c r="D34" s="265"/>
      <c r="E34" s="103"/>
      <c r="F34" s="78"/>
      <c r="G34" s="78"/>
      <c r="H34" s="78"/>
      <c r="I34" s="78"/>
      <c r="J34" s="83"/>
    </row>
    <row r="35" spans="2:10">
      <c r="B35" s="127" t="s">
        <v>8</v>
      </c>
      <c r="C35" s="6" t="s">
        <v>27</v>
      </c>
      <c r="D35" s="265">
        <v>10617.41</v>
      </c>
      <c r="E35" s="103">
        <v>10868.56</v>
      </c>
      <c r="F35" s="78"/>
      <c r="G35" s="78"/>
      <c r="H35" s="78"/>
      <c r="I35" s="78"/>
      <c r="J35" s="83"/>
    </row>
    <row r="36" spans="2:10">
      <c r="B36" s="127" t="s">
        <v>9</v>
      </c>
      <c r="C36" s="6" t="s">
        <v>28</v>
      </c>
      <c r="D36" s="265"/>
      <c r="E36" s="103"/>
      <c r="F36" s="78"/>
      <c r="G36" s="78"/>
      <c r="H36" s="78"/>
      <c r="I36" s="78"/>
      <c r="J36" s="83"/>
    </row>
    <row r="37" spans="2:10" ht="25.5">
      <c r="B37" s="127" t="s">
        <v>29</v>
      </c>
      <c r="C37" s="6" t="s">
        <v>30</v>
      </c>
      <c r="D37" s="265"/>
      <c r="E37" s="103"/>
      <c r="F37" s="78"/>
      <c r="G37" s="78"/>
      <c r="H37" s="78"/>
      <c r="I37" s="78"/>
      <c r="J37" s="83"/>
    </row>
    <row r="38" spans="2:10">
      <c r="B38" s="127" t="s">
        <v>31</v>
      </c>
      <c r="C38" s="6" t="s">
        <v>32</v>
      </c>
      <c r="D38" s="265"/>
      <c r="E38" s="103"/>
      <c r="F38" s="78"/>
      <c r="G38" s="78"/>
      <c r="H38" s="78"/>
      <c r="I38" s="78"/>
      <c r="J38" s="83"/>
    </row>
    <row r="39" spans="2:10">
      <c r="B39" s="128" t="s">
        <v>33</v>
      </c>
      <c r="C39" s="13" t="s">
        <v>34</v>
      </c>
      <c r="D39" s="266">
        <v>160096.29999999999</v>
      </c>
      <c r="E39" s="174">
        <v>110093.21</v>
      </c>
      <c r="F39" s="78"/>
      <c r="G39" s="78"/>
      <c r="H39" s="78"/>
      <c r="I39" s="78"/>
      <c r="J39" s="83"/>
    </row>
    <row r="40" spans="2:10" ht="13.5" thickBot="1">
      <c r="B40" s="119" t="s">
        <v>35</v>
      </c>
      <c r="C40" s="120" t="s">
        <v>36</v>
      </c>
      <c r="D40" s="267">
        <v>-449223.46</v>
      </c>
      <c r="E40" s="121">
        <v>1340995.71</v>
      </c>
      <c r="G40" s="83"/>
    </row>
    <row r="41" spans="2:10" ht="13.5" thickBot="1">
      <c r="B41" s="122" t="s">
        <v>37</v>
      </c>
      <c r="C41" s="123" t="s">
        <v>38</v>
      </c>
      <c r="D41" s="268">
        <v>15198269.640000001</v>
      </c>
      <c r="E41" s="173">
        <f>E26+E27+E40</f>
        <v>14970284.670000002</v>
      </c>
      <c r="F41" s="88"/>
      <c r="G41" s="83"/>
    </row>
    <row r="42" spans="2:10">
      <c r="B42" s="114"/>
      <c r="C42" s="114"/>
      <c r="D42" s="115"/>
      <c r="E42" s="115"/>
      <c r="F42" s="88"/>
      <c r="G42" s="71"/>
    </row>
    <row r="43" spans="2:10" ht="13.5">
      <c r="B43" s="338" t="s">
        <v>60</v>
      </c>
      <c r="C43" s="339"/>
      <c r="D43" s="339"/>
      <c r="E43" s="339"/>
      <c r="G43" s="78"/>
    </row>
    <row r="44" spans="2:10" ht="18" customHeight="1" thickBot="1">
      <c r="B44" s="336" t="s">
        <v>244</v>
      </c>
      <c r="C44" s="340"/>
      <c r="D44" s="340"/>
      <c r="E44" s="340"/>
      <c r="G44" s="78"/>
    </row>
    <row r="45" spans="2:10" ht="13.5" thickBot="1">
      <c r="B45" s="108"/>
      <c r="C45" s="31" t="s">
        <v>39</v>
      </c>
      <c r="D45" s="75" t="s">
        <v>264</v>
      </c>
      <c r="E45" s="30" t="s">
        <v>262</v>
      </c>
      <c r="G45" s="78"/>
    </row>
    <row r="46" spans="2:10">
      <c r="B46" s="14" t="s">
        <v>18</v>
      </c>
      <c r="C46" s="32" t="s">
        <v>218</v>
      </c>
      <c r="D46" s="124"/>
      <c r="E46" s="29"/>
      <c r="G46" s="78"/>
    </row>
    <row r="47" spans="2:10">
      <c r="B47" s="125" t="s">
        <v>4</v>
      </c>
      <c r="C47" s="16" t="s">
        <v>40</v>
      </c>
      <c r="D47" s="269">
        <v>1532252.4598000001</v>
      </c>
      <c r="E47" s="82">
        <v>1353664.848</v>
      </c>
      <c r="G47" s="78"/>
    </row>
    <row r="48" spans="2:10">
      <c r="B48" s="146" t="s">
        <v>6</v>
      </c>
      <c r="C48" s="23" t="s">
        <v>41</v>
      </c>
      <c r="D48" s="270">
        <v>1413462.1555999999</v>
      </c>
      <c r="E48" s="82">
        <v>1252311.7316000001</v>
      </c>
      <c r="G48" s="78"/>
    </row>
    <row r="49" spans="2:7">
      <c r="B49" s="143" t="s">
        <v>23</v>
      </c>
      <c r="C49" s="147" t="s">
        <v>219</v>
      </c>
      <c r="D49" s="271"/>
      <c r="E49" s="148"/>
    </row>
    <row r="50" spans="2:7">
      <c r="B50" s="125" t="s">
        <v>4</v>
      </c>
      <c r="C50" s="16" t="s">
        <v>40</v>
      </c>
      <c r="D50" s="269">
        <v>11.036199999999999</v>
      </c>
      <c r="E50" s="82">
        <v>10.9434</v>
      </c>
      <c r="G50" s="226"/>
    </row>
    <row r="51" spans="2:7">
      <c r="B51" s="125" t="s">
        <v>6</v>
      </c>
      <c r="C51" s="16" t="s">
        <v>220</v>
      </c>
      <c r="D51" s="275">
        <v>9.9476000000000013</v>
      </c>
      <c r="E51" s="84">
        <v>10.9434</v>
      </c>
      <c r="G51" s="226"/>
    </row>
    <row r="52" spans="2:7" ht="12.75" customHeight="1">
      <c r="B52" s="125" t="s">
        <v>8</v>
      </c>
      <c r="C52" s="16" t="s">
        <v>221</v>
      </c>
      <c r="D52" s="275">
        <v>11.036200000000001</v>
      </c>
      <c r="E52" s="84">
        <v>12.008699999999999</v>
      </c>
    </row>
    <row r="53" spans="2:7" ht="13.5" thickBot="1">
      <c r="B53" s="126" t="s">
        <v>9</v>
      </c>
      <c r="C53" s="18" t="s">
        <v>41</v>
      </c>
      <c r="D53" s="273">
        <v>10.7525</v>
      </c>
      <c r="E53" s="176">
        <v>11.9541</v>
      </c>
    </row>
    <row r="54" spans="2:7">
      <c r="B54" s="132"/>
      <c r="C54" s="133"/>
      <c r="D54" s="134"/>
      <c r="E54" s="134"/>
    </row>
    <row r="55" spans="2:7" ht="13.5">
      <c r="B55" s="338" t="s">
        <v>62</v>
      </c>
      <c r="C55" s="339"/>
      <c r="D55" s="339"/>
      <c r="E55" s="339"/>
    </row>
    <row r="56" spans="2:7" ht="18" customHeight="1" thickBot="1">
      <c r="B56" s="336" t="s">
        <v>222</v>
      </c>
      <c r="C56" s="340"/>
      <c r="D56" s="340"/>
      <c r="E56" s="340"/>
    </row>
    <row r="57" spans="2:7" ht="23.25" thickBot="1">
      <c r="B57" s="331" t="s">
        <v>42</v>
      </c>
      <c r="C57" s="332"/>
      <c r="D57" s="19" t="s">
        <v>245</v>
      </c>
      <c r="E57" s="20" t="s">
        <v>223</v>
      </c>
    </row>
    <row r="58" spans="2:7">
      <c r="B58" s="21" t="s">
        <v>18</v>
      </c>
      <c r="C58" s="149" t="s">
        <v>43</v>
      </c>
      <c r="D58" s="150">
        <f>D64</f>
        <v>15201950.48</v>
      </c>
      <c r="E58" s="33">
        <f>D58/E21</f>
        <v>1.0154750437354243</v>
      </c>
    </row>
    <row r="59" spans="2:7" ht="25.5">
      <c r="B59" s="146" t="s">
        <v>4</v>
      </c>
      <c r="C59" s="23" t="s">
        <v>44</v>
      </c>
      <c r="D59" s="95">
        <v>0</v>
      </c>
      <c r="E59" s="96">
        <v>0</v>
      </c>
    </row>
    <row r="60" spans="2:7" ht="24" customHeight="1">
      <c r="B60" s="125" t="s">
        <v>6</v>
      </c>
      <c r="C60" s="16" t="s">
        <v>45</v>
      </c>
      <c r="D60" s="93">
        <v>0</v>
      </c>
      <c r="E60" s="94">
        <v>0</v>
      </c>
    </row>
    <row r="61" spans="2:7">
      <c r="B61" s="125" t="s">
        <v>8</v>
      </c>
      <c r="C61" s="16" t="s">
        <v>46</v>
      </c>
      <c r="D61" s="93">
        <v>0</v>
      </c>
      <c r="E61" s="94">
        <v>0</v>
      </c>
    </row>
    <row r="62" spans="2:7">
      <c r="B62" s="125" t="s">
        <v>9</v>
      </c>
      <c r="C62" s="16" t="s">
        <v>47</v>
      </c>
      <c r="D62" s="93">
        <v>0</v>
      </c>
      <c r="E62" s="94">
        <v>0</v>
      </c>
    </row>
    <row r="63" spans="2:7">
      <c r="B63" s="125" t="s">
        <v>29</v>
      </c>
      <c r="C63" s="16" t="s">
        <v>48</v>
      </c>
      <c r="D63" s="93">
        <v>0</v>
      </c>
      <c r="E63" s="94">
        <v>0</v>
      </c>
    </row>
    <row r="64" spans="2:7">
      <c r="B64" s="146" t="s">
        <v>31</v>
      </c>
      <c r="C64" s="23" t="s">
        <v>49</v>
      </c>
      <c r="D64" s="95">
        <f>E12</f>
        <v>15201950.48</v>
      </c>
      <c r="E64" s="96">
        <f>D64/E21</f>
        <v>1.0154750437354243</v>
      </c>
    </row>
    <row r="65" spans="2:5">
      <c r="B65" s="146" t="s">
        <v>33</v>
      </c>
      <c r="C65" s="23" t="s">
        <v>224</v>
      </c>
      <c r="D65" s="95">
        <v>0</v>
      </c>
      <c r="E65" s="96">
        <v>0</v>
      </c>
    </row>
    <row r="66" spans="2:5">
      <c r="B66" s="146" t="s">
        <v>50</v>
      </c>
      <c r="C66" s="23" t="s">
        <v>51</v>
      </c>
      <c r="D66" s="95">
        <v>0</v>
      </c>
      <c r="E66" s="96">
        <v>0</v>
      </c>
    </row>
    <row r="67" spans="2:5">
      <c r="B67" s="125" t="s">
        <v>52</v>
      </c>
      <c r="C67" s="16" t="s">
        <v>53</v>
      </c>
      <c r="D67" s="93">
        <v>0</v>
      </c>
      <c r="E67" s="94">
        <v>0</v>
      </c>
    </row>
    <row r="68" spans="2:5">
      <c r="B68" s="125" t="s">
        <v>54</v>
      </c>
      <c r="C68" s="16" t="s">
        <v>55</v>
      </c>
      <c r="D68" s="93">
        <v>0</v>
      </c>
      <c r="E68" s="94">
        <v>0</v>
      </c>
    </row>
    <row r="69" spans="2:5">
      <c r="B69" s="125" t="s">
        <v>56</v>
      </c>
      <c r="C69" s="16" t="s">
        <v>57</v>
      </c>
      <c r="D69" s="93">
        <v>0</v>
      </c>
      <c r="E69" s="94">
        <v>0</v>
      </c>
    </row>
    <row r="70" spans="2:5">
      <c r="B70" s="153" t="s">
        <v>58</v>
      </c>
      <c r="C70" s="136" t="s">
        <v>59</v>
      </c>
      <c r="D70" s="137">
        <v>0</v>
      </c>
      <c r="E70" s="138">
        <v>0</v>
      </c>
    </row>
    <row r="71" spans="2:5">
      <c r="B71" s="154" t="s">
        <v>23</v>
      </c>
      <c r="C71" s="144" t="s">
        <v>61</v>
      </c>
      <c r="D71" s="145">
        <v>0</v>
      </c>
      <c r="E71" s="70">
        <v>0</v>
      </c>
    </row>
    <row r="72" spans="2:5">
      <c r="B72" s="155" t="s">
        <v>60</v>
      </c>
      <c r="C72" s="140" t="s">
        <v>63</v>
      </c>
      <c r="D72" s="141">
        <f>E14</f>
        <v>0</v>
      </c>
      <c r="E72" s="142">
        <v>0</v>
      </c>
    </row>
    <row r="73" spans="2:5">
      <c r="B73" s="156" t="s">
        <v>62</v>
      </c>
      <c r="C73" s="25" t="s">
        <v>65</v>
      </c>
      <c r="D73" s="26">
        <f>E17</f>
        <v>231665.81</v>
      </c>
      <c r="E73" s="27">
        <f>D73/E41</f>
        <v>1.5475043735424169E-2</v>
      </c>
    </row>
    <row r="74" spans="2:5">
      <c r="B74" s="154" t="s">
        <v>64</v>
      </c>
      <c r="C74" s="144" t="s">
        <v>66</v>
      </c>
      <c r="D74" s="145">
        <f>D58-D73</f>
        <v>14970284.67</v>
      </c>
      <c r="E74" s="70">
        <f>E58+E72-E73</f>
        <v>1.0000000000000002</v>
      </c>
    </row>
    <row r="75" spans="2:5">
      <c r="B75" s="125" t="s">
        <v>4</v>
      </c>
      <c r="C75" s="16" t="s">
        <v>67</v>
      </c>
      <c r="D75" s="93">
        <f>D74</f>
        <v>14970284.67</v>
      </c>
      <c r="E75" s="94">
        <f>E74</f>
        <v>1.0000000000000002</v>
      </c>
    </row>
    <row r="76" spans="2:5">
      <c r="B76" s="125" t="s">
        <v>6</v>
      </c>
      <c r="C76" s="16" t="s">
        <v>225</v>
      </c>
      <c r="D76" s="93">
        <v>0</v>
      </c>
      <c r="E76" s="94">
        <v>0</v>
      </c>
    </row>
    <row r="77" spans="2:5" ht="13.5" thickBot="1">
      <c r="B77" s="126" t="s">
        <v>8</v>
      </c>
      <c r="C77" s="18" t="s">
        <v>226</v>
      </c>
      <c r="D77" s="97">
        <v>0</v>
      </c>
      <c r="E77" s="98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honeticPr fontId="7" type="noConversion"/>
  <pageMargins left="0.6" right="0.75" top="0.62" bottom="0.47" header="0.5" footer="0.5"/>
  <pageSetup paperSize="9" scale="70" orientation="portrait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>
  <sheetPr codeName="Arkusz27"/>
  <dimension ref="A1:L81"/>
  <sheetViews>
    <sheetView zoomScale="80" zoomScaleNormal="80" workbookViewId="0">
      <selection activeCell="K26" sqref="K26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99" customWidth="1"/>
    <col min="6" max="6" width="7.42578125" customWidth="1"/>
    <col min="7" max="7" width="17.28515625" customWidth="1"/>
    <col min="8" max="8" width="19" customWidth="1"/>
    <col min="9" max="9" width="13.28515625" customWidth="1"/>
    <col min="10" max="10" width="13.5703125" customWidth="1"/>
  </cols>
  <sheetData>
    <row r="1" spans="2:12">
      <c r="B1" s="1"/>
      <c r="C1" s="1"/>
      <c r="D1" s="2"/>
      <c r="E1" s="2"/>
    </row>
    <row r="2" spans="2:12" ht="15.75">
      <c r="B2" s="333" t="s">
        <v>0</v>
      </c>
      <c r="C2" s="333"/>
      <c r="D2" s="333"/>
      <c r="E2" s="333"/>
      <c r="H2" s="188"/>
      <c r="I2" s="188"/>
      <c r="J2" s="190"/>
      <c r="L2" s="78"/>
    </row>
    <row r="3" spans="2:12" ht="15.75">
      <c r="B3" s="333" t="s">
        <v>263</v>
      </c>
      <c r="C3" s="333"/>
      <c r="D3" s="333"/>
      <c r="E3" s="333"/>
      <c r="H3" s="188"/>
      <c r="I3" s="188"/>
      <c r="J3" s="190"/>
    </row>
    <row r="4" spans="2:12" ht="15">
      <c r="B4" s="107"/>
      <c r="C4" s="107"/>
      <c r="D4" s="107"/>
      <c r="E4" s="107"/>
      <c r="H4" s="187"/>
      <c r="I4" s="187"/>
      <c r="J4" s="190"/>
    </row>
    <row r="5" spans="2:12" ht="21" customHeight="1">
      <c r="B5" s="334" t="s">
        <v>1</v>
      </c>
      <c r="C5" s="334"/>
      <c r="D5" s="334"/>
      <c r="E5" s="334"/>
    </row>
    <row r="6" spans="2:12" ht="14.25">
      <c r="B6" s="335" t="s">
        <v>73</v>
      </c>
      <c r="C6" s="335"/>
      <c r="D6" s="335"/>
      <c r="E6" s="335"/>
    </row>
    <row r="7" spans="2:12" ht="14.25">
      <c r="B7" s="109"/>
      <c r="C7" s="109"/>
      <c r="D7" s="109"/>
      <c r="E7" s="109"/>
    </row>
    <row r="8" spans="2:12" ht="13.5">
      <c r="B8" s="337" t="s">
        <v>18</v>
      </c>
      <c r="C8" s="339"/>
      <c r="D8" s="339"/>
      <c r="E8" s="339"/>
    </row>
    <row r="9" spans="2:12" ht="16.5" thickBot="1">
      <c r="B9" s="336" t="s">
        <v>209</v>
      </c>
      <c r="C9" s="336"/>
      <c r="D9" s="336"/>
      <c r="E9" s="336"/>
    </row>
    <row r="10" spans="2:12" ht="13.5" thickBot="1">
      <c r="B10" s="108"/>
      <c r="C10" s="87" t="s">
        <v>2</v>
      </c>
      <c r="D10" s="75" t="s">
        <v>246</v>
      </c>
      <c r="E10" s="30" t="s">
        <v>262</v>
      </c>
    </row>
    <row r="11" spans="2:12">
      <c r="B11" s="110" t="s">
        <v>3</v>
      </c>
      <c r="C11" s="151" t="s">
        <v>215</v>
      </c>
      <c r="D11" s="74">
        <v>3465640.2600000002</v>
      </c>
      <c r="E11" s="9">
        <f>E12+E14</f>
        <v>3401586.94</v>
      </c>
    </row>
    <row r="12" spans="2:12">
      <c r="B12" s="129" t="s">
        <v>4</v>
      </c>
      <c r="C12" s="6" t="s">
        <v>5</v>
      </c>
      <c r="D12" s="89">
        <v>3460752.68</v>
      </c>
      <c r="E12" s="100">
        <f>3375156.84+6119.54</f>
        <v>3381276.38</v>
      </c>
    </row>
    <row r="13" spans="2:12">
      <c r="B13" s="129" t="s">
        <v>6</v>
      </c>
      <c r="C13" s="72" t="s">
        <v>7</v>
      </c>
      <c r="D13" s="89"/>
      <c r="E13" s="100"/>
    </row>
    <row r="14" spans="2:12">
      <c r="B14" s="129" t="s">
        <v>8</v>
      </c>
      <c r="C14" s="72" t="s">
        <v>10</v>
      </c>
      <c r="D14" s="89">
        <v>4887.58</v>
      </c>
      <c r="E14" s="100">
        <f>E15</f>
        <v>20310.560000000001</v>
      </c>
    </row>
    <row r="15" spans="2:12">
      <c r="B15" s="129" t="s">
        <v>212</v>
      </c>
      <c r="C15" s="72" t="s">
        <v>11</v>
      </c>
      <c r="D15" s="89">
        <v>4887.58</v>
      </c>
      <c r="E15" s="100">
        <v>20310.560000000001</v>
      </c>
    </row>
    <row r="16" spans="2:12">
      <c r="B16" s="130" t="s">
        <v>213</v>
      </c>
      <c r="C16" s="111" t="s">
        <v>12</v>
      </c>
      <c r="D16" s="90"/>
      <c r="E16" s="101"/>
    </row>
    <row r="17" spans="2:10">
      <c r="B17" s="10" t="s">
        <v>13</v>
      </c>
      <c r="C17" s="12" t="s">
        <v>65</v>
      </c>
      <c r="D17" s="152">
        <v>5748.95</v>
      </c>
      <c r="E17" s="113">
        <f>E18</f>
        <v>25711.38</v>
      </c>
    </row>
    <row r="18" spans="2:10">
      <c r="B18" s="129" t="s">
        <v>4</v>
      </c>
      <c r="C18" s="6" t="s">
        <v>11</v>
      </c>
      <c r="D18" s="89">
        <v>5748.95</v>
      </c>
      <c r="E18" s="101">
        <v>25711.38</v>
      </c>
    </row>
    <row r="19" spans="2:10" ht="13.5" customHeight="1">
      <c r="B19" s="129" t="s">
        <v>6</v>
      </c>
      <c r="C19" s="72" t="s">
        <v>214</v>
      </c>
      <c r="D19" s="89"/>
      <c r="E19" s="100"/>
    </row>
    <row r="20" spans="2:10" ht="13.5" thickBot="1">
      <c r="B20" s="131" t="s">
        <v>8</v>
      </c>
      <c r="C20" s="73" t="s">
        <v>14</v>
      </c>
      <c r="D20" s="91"/>
      <c r="E20" s="102"/>
    </row>
    <row r="21" spans="2:10" ht="13.5" thickBot="1">
      <c r="B21" s="343" t="s">
        <v>216</v>
      </c>
      <c r="C21" s="344"/>
      <c r="D21" s="92">
        <f>D11-D17</f>
        <v>3459891.31</v>
      </c>
      <c r="E21" s="173">
        <f>E11-E17</f>
        <v>3375875.56</v>
      </c>
      <c r="F21" s="88"/>
      <c r="G21" s="88"/>
      <c r="H21" s="197"/>
      <c r="J21" s="71"/>
    </row>
    <row r="22" spans="2:10">
      <c r="B22" s="3"/>
      <c r="C22" s="7"/>
      <c r="D22" s="8"/>
      <c r="E22" s="8"/>
      <c r="G22" s="78"/>
    </row>
    <row r="23" spans="2:10" ht="13.5">
      <c r="B23" s="337" t="s">
        <v>210</v>
      </c>
      <c r="C23" s="345"/>
      <c r="D23" s="345"/>
      <c r="E23" s="345"/>
      <c r="G23" s="78"/>
    </row>
    <row r="24" spans="2:10" ht="15.75" customHeight="1" thickBot="1">
      <c r="B24" s="336" t="s">
        <v>211</v>
      </c>
      <c r="C24" s="346"/>
      <c r="D24" s="346"/>
      <c r="E24" s="346"/>
    </row>
    <row r="25" spans="2:10" ht="13.5" thickBot="1">
      <c r="B25" s="108"/>
      <c r="C25" s="234" t="s">
        <v>2</v>
      </c>
      <c r="D25" s="75" t="s">
        <v>264</v>
      </c>
      <c r="E25" s="30" t="s">
        <v>262</v>
      </c>
    </row>
    <row r="26" spans="2:10">
      <c r="B26" s="116" t="s">
        <v>15</v>
      </c>
      <c r="C26" s="117" t="s">
        <v>16</v>
      </c>
      <c r="D26" s="263">
        <v>3577723.27</v>
      </c>
      <c r="E26" s="118">
        <f>D21</f>
        <v>3459891.31</v>
      </c>
      <c r="G26" s="83"/>
    </row>
    <row r="27" spans="2:10">
      <c r="B27" s="10" t="s">
        <v>17</v>
      </c>
      <c r="C27" s="11" t="s">
        <v>217</v>
      </c>
      <c r="D27" s="264">
        <v>-54564.21</v>
      </c>
      <c r="E27" s="172">
        <f>E28-E32</f>
        <v>-143218.88</v>
      </c>
      <c r="F27" s="78"/>
      <c r="G27" s="83"/>
      <c r="H27" s="78"/>
      <c r="I27" s="78"/>
      <c r="J27" s="83"/>
    </row>
    <row r="28" spans="2:10">
      <c r="B28" s="10" t="s">
        <v>18</v>
      </c>
      <c r="C28" s="11" t="s">
        <v>19</v>
      </c>
      <c r="D28" s="264">
        <v>56847.82</v>
      </c>
      <c r="E28" s="80">
        <f>SUM(E29:E31)</f>
        <v>607.33000000000004</v>
      </c>
      <c r="F28" s="78"/>
      <c r="G28" s="78"/>
      <c r="H28" s="78"/>
      <c r="I28" s="78"/>
      <c r="J28" s="83"/>
    </row>
    <row r="29" spans="2:10">
      <c r="B29" s="127" t="s">
        <v>4</v>
      </c>
      <c r="C29" s="228" t="s">
        <v>20</v>
      </c>
      <c r="D29" s="265"/>
      <c r="E29" s="103"/>
      <c r="F29" s="78"/>
      <c r="G29" s="78"/>
      <c r="H29" s="78"/>
      <c r="I29" s="78"/>
      <c r="J29" s="83"/>
    </row>
    <row r="30" spans="2:10">
      <c r="B30" s="127" t="s">
        <v>6</v>
      </c>
      <c r="C30" s="228" t="s">
        <v>21</v>
      </c>
      <c r="D30" s="265"/>
      <c r="E30" s="103"/>
      <c r="F30" s="78"/>
      <c r="G30" s="78"/>
      <c r="H30" s="78"/>
      <c r="I30" s="78"/>
      <c r="J30" s="83"/>
    </row>
    <row r="31" spans="2:10">
      <c r="B31" s="127" t="s">
        <v>8</v>
      </c>
      <c r="C31" s="228" t="s">
        <v>22</v>
      </c>
      <c r="D31" s="265">
        <v>56847.82</v>
      </c>
      <c r="E31" s="103">
        <v>607.33000000000004</v>
      </c>
      <c r="F31" s="78"/>
      <c r="G31" s="78"/>
      <c r="H31" s="78"/>
      <c r="I31" s="78"/>
      <c r="J31" s="83"/>
    </row>
    <row r="32" spans="2:10">
      <c r="B32" s="112" t="s">
        <v>23</v>
      </c>
      <c r="C32" s="12" t="s">
        <v>24</v>
      </c>
      <c r="D32" s="264">
        <v>111412.03</v>
      </c>
      <c r="E32" s="80">
        <f>SUM(E33:E39)</f>
        <v>143826.21</v>
      </c>
      <c r="F32" s="78"/>
      <c r="G32" s="83"/>
      <c r="H32" s="78"/>
      <c r="I32" s="78"/>
      <c r="J32" s="83"/>
    </row>
    <row r="33" spans="2:10">
      <c r="B33" s="127" t="s">
        <v>4</v>
      </c>
      <c r="C33" s="228" t="s">
        <v>25</v>
      </c>
      <c r="D33" s="265">
        <v>89353.85</v>
      </c>
      <c r="E33" s="103">
        <v>125768.42</v>
      </c>
      <c r="F33" s="78"/>
      <c r="G33" s="78"/>
      <c r="H33" s="78"/>
      <c r="I33" s="78"/>
      <c r="J33" s="83"/>
    </row>
    <row r="34" spans="2:10">
      <c r="B34" s="127" t="s">
        <v>6</v>
      </c>
      <c r="C34" s="228" t="s">
        <v>26</v>
      </c>
      <c r="D34" s="265"/>
      <c r="E34" s="103"/>
      <c r="F34" s="78"/>
      <c r="G34" s="78"/>
      <c r="H34" s="78"/>
      <c r="I34" s="78"/>
      <c r="J34" s="83"/>
    </row>
    <row r="35" spans="2:10">
      <c r="B35" s="127" t="s">
        <v>8</v>
      </c>
      <c r="C35" s="228" t="s">
        <v>27</v>
      </c>
      <c r="D35" s="265">
        <v>22058.18</v>
      </c>
      <c r="E35" s="103">
        <v>17756.96</v>
      </c>
      <c r="F35" s="78"/>
      <c r="G35" s="78"/>
      <c r="H35" s="78"/>
      <c r="I35" s="78"/>
      <c r="J35" s="83"/>
    </row>
    <row r="36" spans="2:10">
      <c r="B36" s="127" t="s">
        <v>9</v>
      </c>
      <c r="C36" s="228" t="s">
        <v>28</v>
      </c>
      <c r="D36" s="265"/>
      <c r="E36" s="103"/>
      <c r="F36" s="78"/>
      <c r="G36" s="78"/>
      <c r="H36" s="78"/>
      <c r="I36" s="78"/>
      <c r="J36" s="83"/>
    </row>
    <row r="37" spans="2:10" ht="25.5">
      <c r="B37" s="127" t="s">
        <v>29</v>
      </c>
      <c r="C37" s="228" t="s">
        <v>30</v>
      </c>
      <c r="D37" s="265"/>
      <c r="E37" s="103"/>
      <c r="F37" s="78"/>
      <c r="G37" s="78"/>
      <c r="H37" s="78"/>
      <c r="I37" s="78"/>
      <c r="J37" s="83"/>
    </row>
    <row r="38" spans="2:10">
      <c r="B38" s="127" t="s">
        <v>31</v>
      </c>
      <c r="C38" s="228" t="s">
        <v>32</v>
      </c>
      <c r="D38" s="265"/>
      <c r="E38" s="103"/>
      <c r="F38" s="78"/>
      <c r="G38" s="78"/>
      <c r="H38" s="78"/>
      <c r="I38" s="78"/>
      <c r="J38" s="83"/>
    </row>
    <row r="39" spans="2:10">
      <c r="B39" s="128" t="s">
        <v>33</v>
      </c>
      <c r="C39" s="237" t="s">
        <v>34</v>
      </c>
      <c r="D39" s="266"/>
      <c r="E39" s="174">
        <v>300.83</v>
      </c>
      <c r="F39" s="78"/>
      <c r="G39" s="78"/>
      <c r="H39" s="78"/>
      <c r="I39" s="78"/>
      <c r="J39" s="83"/>
    </row>
    <row r="40" spans="2:10" ht="13.5" thickBot="1">
      <c r="B40" s="119" t="s">
        <v>35</v>
      </c>
      <c r="C40" s="120" t="s">
        <v>36</v>
      </c>
      <c r="D40" s="267">
        <v>198706.6</v>
      </c>
      <c r="E40" s="121">
        <v>59203.13</v>
      </c>
      <c r="G40" s="83"/>
    </row>
    <row r="41" spans="2:10" ht="13.5" thickBot="1">
      <c r="B41" s="122" t="s">
        <v>37</v>
      </c>
      <c r="C41" s="123" t="s">
        <v>38</v>
      </c>
      <c r="D41" s="268">
        <v>3721865.66</v>
      </c>
      <c r="E41" s="173">
        <f>E26+E27+E40</f>
        <v>3375875.56</v>
      </c>
      <c r="F41" s="88"/>
      <c r="G41" s="83"/>
    </row>
    <row r="42" spans="2:10">
      <c r="B42" s="114"/>
      <c r="C42" s="114"/>
      <c r="D42" s="115"/>
      <c r="E42" s="115"/>
      <c r="F42" s="88"/>
      <c r="G42" s="71"/>
    </row>
    <row r="43" spans="2:10" ht="13.5">
      <c r="B43" s="338" t="s">
        <v>60</v>
      </c>
      <c r="C43" s="339"/>
      <c r="D43" s="339"/>
      <c r="E43" s="339"/>
      <c r="G43" s="78"/>
    </row>
    <row r="44" spans="2:10" ht="18" customHeight="1" thickBot="1">
      <c r="B44" s="336" t="s">
        <v>244</v>
      </c>
      <c r="C44" s="340"/>
      <c r="D44" s="340"/>
      <c r="E44" s="340"/>
      <c r="G44" s="78"/>
    </row>
    <row r="45" spans="2:10" ht="13.5" thickBot="1">
      <c r="B45" s="108"/>
      <c r="C45" s="31" t="s">
        <v>39</v>
      </c>
      <c r="D45" s="75" t="s">
        <v>264</v>
      </c>
      <c r="E45" s="30" t="s">
        <v>262</v>
      </c>
      <c r="G45" s="78"/>
    </row>
    <row r="46" spans="2:10">
      <c r="B46" s="14" t="s">
        <v>18</v>
      </c>
      <c r="C46" s="32" t="s">
        <v>218</v>
      </c>
      <c r="D46" s="124"/>
      <c r="E46" s="29"/>
      <c r="G46" s="78"/>
    </row>
    <row r="47" spans="2:10">
      <c r="B47" s="125" t="s">
        <v>4</v>
      </c>
      <c r="C47" s="239" t="s">
        <v>40</v>
      </c>
      <c r="D47" s="269">
        <v>550562.75299800001</v>
      </c>
      <c r="E47" s="82">
        <v>489600.11291999999</v>
      </c>
      <c r="G47" s="78"/>
    </row>
    <row r="48" spans="2:10">
      <c r="B48" s="146" t="s">
        <v>6</v>
      </c>
      <c r="C48" s="241" t="s">
        <v>41</v>
      </c>
      <c r="D48" s="270">
        <v>541639.31424099999</v>
      </c>
      <c r="E48" s="82">
        <v>469817.14654799999</v>
      </c>
      <c r="G48" s="78"/>
    </row>
    <row r="49" spans="2:7">
      <c r="B49" s="143" t="s">
        <v>23</v>
      </c>
      <c r="C49" s="147" t="s">
        <v>219</v>
      </c>
      <c r="D49" s="271"/>
      <c r="E49" s="82"/>
    </row>
    <row r="50" spans="2:7">
      <c r="B50" s="125" t="s">
        <v>4</v>
      </c>
      <c r="C50" s="239" t="s">
        <v>40</v>
      </c>
      <c r="D50" s="269">
        <v>6.4983019999999998</v>
      </c>
      <c r="E50" s="82">
        <v>7.06677</v>
      </c>
      <c r="G50" s="226"/>
    </row>
    <row r="51" spans="2:7">
      <c r="B51" s="125" t="s">
        <v>6</v>
      </c>
      <c r="C51" s="239" t="s">
        <v>220</v>
      </c>
      <c r="D51" s="275">
        <v>5.8044599999999997</v>
      </c>
      <c r="E51" s="82">
        <v>7.0545429999999998</v>
      </c>
      <c r="G51" s="226"/>
    </row>
    <row r="52" spans="2:7" ht="12.75" customHeight="1">
      <c r="B52" s="125" t="s">
        <v>8</v>
      </c>
      <c r="C52" s="239" t="s">
        <v>221</v>
      </c>
      <c r="D52" s="275">
        <v>7.0225149999999994</v>
      </c>
      <c r="E52" s="82">
        <v>7.3878159999999999</v>
      </c>
    </row>
    <row r="53" spans="2:7" ht="13.5" thickBot="1">
      <c r="B53" s="126" t="s">
        <v>9</v>
      </c>
      <c r="C53" s="243" t="s">
        <v>41</v>
      </c>
      <c r="D53" s="273">
        <v>6.8714839999999997</v>
      </c>
      <c r="E53" s="176">
        <v>7.1855089999999997</v>
      </c>
    </row>
    <row r="54" spans="2:7">
      <c r="B54" s="132"/>
      <c r="C54" s="133"/>
      <c r="D54" s="134"/>
      <c r="E54" s="134"/>
    </row>
    <row r="55" spans="2:7" ht="13.5">
      <c r="B55" s="338" t="s">
        <v>62</v>
      </c>
      <c r="C55" s="339"/>
      <c r="D55" s="339"/>
      <c r="E55" s="339"/>
    </row>
    <row r="56" spans="2:7" ht="14.25" thickBot="1">
      <c r="B56" s="336" t="s">
        <v>222</v>
      </c>
      <c r="C56" s="340"/>
      <c r="D56" s="340"/>
      <c r="E56" s="340"/>
    </row>
    <row r="57" spans="2:7" ht="23.25" thickBot="1">
      <c r="B57" s="331" t="s">
        <v>42</v>
      </c>
      <c r="C57" s="332"/>
      <c r="D57" s="19" t="s">
        <v>245</v>
      </c>
      <c r="E57" s="20" t="s">
        <v>223</v>
      </c>
    </row>
    <row r="58" spans="2:7">
      <c r="B58" s="21" t="s">
        <v>18</v>
      </c>
      <c r="C58" s="149" t="s">
        <v>43</v>
      </c>
      <c r="D58" s="150">
        <f>D64+D69</f>
        <v>3381276.38</v>
      </c>
      <c r="E58" s="33">
        <f>D58/E21</f>
        <v>1.0015998279273066</v>
      </c>
    </row>
    <row r="59" spans="2:7" ht="25.5">
      <c r="B59" s="146" t="s">
        <v>4</v>
      </c>
      <c r="C59" s="23" t="s">
        <v>44</v>
      </c>
      <c r="D59" s="95">
        <v>0</v>
      </c>
      <c r="E59" s="96">
        <v>0</v>
      </c>
    </row>
    <row r="60" spans="2:7" ht="24" customHeight="1">
      <c r="B60" s="125" t="s">
        <v>6</v>
      </c>
      <c r="C60" s="16" t="s">
        <v>45</v>
      </c>
      <c r="D60" s="93">
        <v>0</v>
      </c>
      <c r="E60" s="94">
        <v>0</v>
      </c>
    </row>
    <row r="61" spans="2:7">
      <c r="B61" s="125" t="s">
        <v>8</v>
      </c>
      <c r="C61" s="16" t="s">
        <v>46</v>
      </c>
      <c r="D61" s="93">
        <v>0</v>
      </c>
      <c r="E61" s="94">
        <v>0</v>
      </c>
    </row>
    <row r="62" spans="2:7">
      <c r="B62" s="125" t="s">
        <v>9</v>
      </c>
      <c r="C62" s="16" t="s">
        <v>47</v>
      </c>
      <c r="D62" s="93">
        <v>0</v>
      </c>
      <c r="E62" s="94">
        <v>0</v>
      </c>
    </row>
    <row r="63" spans="2:7">
      <c r="B63" s="125" t="s">
        <v>29</v>
      </c>
      <c r="C63" s="16" t="s">
        <v>48</v>
      </c>
      <c r="D63" s="93">
        <v>0</v>
      </c>
      <c r="E63" s="94">
        <v>0</v>
      </c>
    </row>
    <row r="64" spans="2:7">
      <c r="B64" s="146" t="s">
        <v>31</v>
      </c>
      <c r="C64" s="23" t="s">
        <v>49</v>
      </c>
      <c r="D64" s="95">
        <v>3375156.84</v>
      </c>
      <c r="E64" s="96">
        <f>D64/E21</f>
        <v>0.99978710115724756</v>
      </c>
    </row>
    <row r="65" spans="2:5">
      <c r="B65" s="146" t="s">
        <v>33</v>
      </c>
      <c r="C65" s="23" t="s">
        <v>224</v>
      </c>
      <c r="D65" s="95">
        <v>0</v>
      </c>
      <c r="E65" s="96">
        <v>0</v>
      </c>
    </row>
    <row r="66" spans="2:5">
      <c r="B66" s="146" t="s">
        <v>50</v>
      </c>
      <c r="C66" s="23" t="s">
        <v>51</v>
      </c>
      <c r="D66" s="95">
        <v>0</v>
      </c>
      <c r="E66" s="96">
        <v>0</v>
      </c>
    </row>
    <row r="67" spans="2:5">
      <c r="B67" s="125" t="s">
        <v>52</v>
      </c>
      <c r="C67" s="16" t="s">
        <v>53</v>
      </c>
      <c r="D67" s="93">
        <v>0</v>
      </c>
      <c r="E67" s="94">
        <v>0</v>
      </c>
    </row>
    <row r="68" spans="2:5">
      <c r="B68" s="125" t="s">
        <v>54</v>
      </c>
      <c r="C68" s="16" t="s">
        <v>55</v>
      </c>
      <c r="D68" s="93">
        <v>0</v>
      </c>
      <c r="E68" s="94">
        <v>0</v>
      </c>
    </row>
    <row r="69" spans="2:5">
      <c r="B69" s="125" t="s">
        <v>56</v>
      </c>
      <c r="C69" s="16" t="s">
        <v>57</v>
      </c>
      <c r="D69" s="93">
        <v>6119.54</v>
      </c>
      <c r="E69" s="94">
        <f>D69/E21</f>
        <v>1.8127267700590243E-3</v>
      </c>
    </row>
    <row r="70" spans="2:5">
      <c r="B70" s="153" t="s">
        <v>58</v>
      </c>
      <c r="C70" s="136" t="s">
        <v>59</v>
      </c>
      <c r="D70" s="137">
        <v>0</v>
      </c>
      <c r="E70" s="138">
        <v>0</v>
      </c>
    </row>
    <row r="71" spans="2:5">
      <c r="B71" s="154" t="s">
        <v>23</v>
      </c>
      <c r="C71" s="144" t="s">
        <v>61</v>
      </c>
      <c r="D71" s="145">
        <v>0</v>
      </c>
      <c r="E71" s="70">
        <v>0</v>
      </c>
    </row>
    <row r="72" spans="2:5">
      <c r="B72" s="155" t="s">
        <v>60</v>
      </c>
      <c r="C72" s="140" t="s">
        <v>63</v>
      </c>
      <c r="D72" s="141">
        <f>E14</f>
        <v>20310.560000000001</v>
      </c>
      <c r="E72" s="142">
        <f>D72/E21</f>
        <v>6.0163829024550896E-3</v>
      </c>
    </row>
    <row r="73" spans="2:5">
      <c r="B73" s="156" t="s">
        <v>62</v>
      </c>
      <c r="C73" s="25" t="s">
        <v>65</v>
      </c>
      <c r="D73" s="26">
        <f>E17</f>
        <v>25711.38</v>
      </c>
      <c r="E73" s="27">
        <f>D73/E21</f>
        <v>7.6162108297617463E-3</v>
      </c>
    </row>
    <row r="74" spans="2:5">
      <c r="B74" s="154" t="s">
        <v>64</v>
      </c>
      <c r="C74" s="144" t="s">
        <v>66</v>
      </c>
      <c r="D74" s="145">
        <f>D58+D72-D73</f>
        <v>3375875.56</v>
      </c>
      <c r="E74" s="70">
        <f>E58+E72-E73</f>
        <v>1</v>
      </c>
    </row>
    <row r="75" spans="2:5">
      <c r="B75" s="125" t="s">
        <v>4</v>
      </c>
      <c r="C75" s="16" t="s">
        <v>67</v>
      </c>
      <c r="D75" s="93">
        <f>D74</f>
        <v>3375875.56</v>
      </c>
      <c r="E75" s="94">
        <f>E74</f>
        <v>1</v>
      </c>
    </row>
    <row r="76" spans="2:5">
      <c r="B76" s="125" t="s">
        <v>6</v>
      </c>
      <c r="C76" s="16" t="s">
        <v>225</v>
      </c>
      <c r="D76" s="93">
        <v>0</v>
      </c>
      <c r="E76" s="94">
        <v>0</v>
      </c>
    </row>
    <row r="77" spans="2:5" ht="13.5" thickBot="1">
      <c r="B77" s="126" t="s">
        <v>8</v>
      </c>
      <c r="C77" s="18" t="s">
        <v>226</v>
      </c>
      <c r="D77" s="97">
        <v>0</v>
      </c>
      <c r="E77" s="98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honeticPr fontId="7" type="noConversion"/>
  <pageMargins left="0.48" right="0.75" top="0.56999999999999995" bottom="0.4" header="0.5" footer="0.5"/>
  <pageSetup paperSize="9" scale="70" orientation="portrait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>
  <sheetPr codeName="Arkusz28"/>
  <dimension ref="A1:L81"/>
  <sheetViews>
    <sheetView zoomScale="80" zoomScaleNormal="80" workbookViewId="0">
      <selection activeCell="K26" sqref="K26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99" customWidth="1"/>
    <col min="6" max="6" width="7.42578125" customWidth="1"/>
    <col min="7" max="7" width="17.28515625" customWidth="1"/>
    <col min="8" max="8" width="19" customWidth="1"/>
    <col min="9" max="9" width="13.28515625" customWidth="1"/>
    <col min="10" max="10" width="13.5703125" customWidth="1"/>
  </cols>
  <sheetData>
    <row r="1" spans="2:12">
      <c r="B1" s="1"/>
      <c r="C1" s="1"/>
      <c r="D1" s="2"/>
      <c r="E1" s="2"/>
    </row>
    <row r="2" spans="2:12" ht="15.75">
      <c r="B2" s="333" t="s">
        <v>0</v>
      </c>
      <c r="C2" s="333"/>
      <c r="D2" s="333"/>
      <c r="E2" s="333"/>
      <c r="H2" s="188"/>
      <c r="I2" s="188"/>
      <c r="J2" s="190"/>
      <c r="L2" s="78"/>
    </row>
    <row r="3" spans="2:12" ht="15.75">
      <c r="B3" s="333" t="s">
        <v>263</v>
      </c>
      <c r="C3" s="333"/>
      <c r="D3" s="333"/>
      <c r="E3" s="333"/>
      <c r="H3" s="188"/>
      <c r="I3" s="188"/>
      <c r="J3" s="190"/>
    </row>
    <row r="4" spans="2:12" ht="15">
      <c r="B4" s="107"/>
      <c r="C4" s="107"/>
      <c r="D4" s="107"/>
      <c r="E4" s="107"/>
      <c r="H4" s="187"/>
      <c r="I4" s="187"/>
      <c r="J4" s="190"/>
    </row>
    <row r="5" spans="2:12" ht="21" customHeight="1">
      <c r="B5" s="334" t="s">
        <v>1</v>
      </c>
      <c r="C5" s="334"/>
      <c r="D5" s="334"/>
      <c r="E5" s="334"/>
    </row>
    <row r="6" spans="2:12" ht="14.25">
      <c r="B6" s="335" t="s">
        <v>76</v>
      </c>
      <c r="C6" s="335"/>
      <c r="D6" s="335"/>
      <c r="E6" s="335"/>
    </row>
    <row r="7" spans="2:12" ht="14.25">
      <c r="B7" s="109"/>
      <c r="C7" s="109"/>
      <c r="D7" s="109"/>
      <c r="E7" s="109"/>
    </row>
    <row r="8" spans="2:12" ht="13.5">
      <c r="B8" s="337" t="s">
        <v>18</v>
      </c>
      <c r="C8" s="339"/>
      <c r="D8" s="339"/>
      <c r="E8" s="339"/>
    </row>
    <row r="9" spans="2:12" ht="16.5" thickBot="1">
      <c r="B9" s="336" t="s">
        <v>209</v>
      </c>
      <c r="C9" s="336"/>
      <c r="D9" s="336"/>
      <c r="E9" s="336"/>
    </row>
    <row r="10" spans="2:12" ht="13.5" thickBot="1">
      <c r="B10" s="108"/>
      <c r="C10" s="87" t="s">
        <v>2</v>
      </c>
      <c r="D10" s="75" t="s">
        <v>246</v>
      </c>
      <c r="E10" s="30" t="s">
        <v>262</v>
      </c>
    </row>
    <row r="11" spans="2:12">
      <c r="B11" s="110" t="s">
        <v>3</v>
      </c>
      <c r="C11" s="151" t="s">
        <v>215</v>
      </c>
      <c r="D11" s="74">
        <v>4928278.4399999995</v>
      </c>
      <c r="E11" s="9">
        <f>E12+E14</f>
        <v>4527645.4400000004</v>
      </c>
    </row>
    <row r="12" spans="2:12">
      <c r="B12" s="129" t="s">
        <v>4</v>
      </c>
      <c r="C12" s="6" t="s">
        <v>5</v>
      </c>
      <c r="D12" s="89">
        <v>4919783.1899999995</v>
      </c>
      <c r="E12" s="100">
        <f>4524018.18+3523.28</f>
        <v>4527541.46</v>
      </c>
    </row>
    <row r="13" spans="2:12">
      <c r="B13" s="129" t="s">
        <v>6</v>
      </c>
      <c r="C13" s="72" t="s">
        <v>7</v>
      </c>
      <c r="D13" s="89"/>
      <c r="E13" s="100"/>
    </row>
    <row r="14" spans="2:12">
      <c r="B14" s="129" t="s">
        <v>8</v>
      </c>
      <c r="C14" s="72" t="s">
        <v>10</v>
      </c>
      <c r="D14" s="89">
        <v>8495.25</v>
      </c>
      <c r="E14" s="100">
        <f>E15</f>
        <v>103.98</v>
      </c>
    </row>
    <row r="15" spans="2:12">
      <c r="B15" s="129" t="s">
        <v>212</v>
      </c>
      <c r="C15" s="72" t="s">
        <v>11</v>
      </c>
      <c r="D15" s="89">
        <v>8495.25</v>
      </c>
      <c r="E15" s="100">
        <v>103.98</v>
      </c>
    </row>
    <row r="16" spans="2:12">
      <c r="B16" s="130" t="s">
        <v>213</v>
      </c>
      <c r="C16" s="111" t="s">
        <v>12</v>
      </c>
      <c r="D16" s="90"/>
      <c r="E16" s="101"/>
    </row>
    <row r="17" spans="2:10">
      <c r="B17" s="10" t="s">
        <v>13</v>
      </c>
      <c r="C17" s="12" t="s">
        <v>65</v>
      </c>
      <c r="D17" s="152">
        <v>8177.08</v>
      </c>
      <c r="E17" s="113">
        <f>E18</f>
        <v>7356.09</v>
      </c>
    </row>
    <row r="18" spans="2:10">
      <c r="B18" s="129" t="s">
        <v>4</v>
      </c>
      <c r="C18" s="6" t="s">
        <v>11</v>
      </c>
      <c r="D18" s="89">
        <v>8177.08</v>
      </c>
      <c r="E18" s="101">
        <v>7356.09</v>
      </c>
    </row>
    <row r="19" spans="2:10" ht="13.5" customHeight="1">
      <c r="B19" s="129" t="s">
        <v>6</v>
      </c>
      <c r="C19" s="72" t="s">
        <v>214</v>
      </c>
      <c r="D19" s="89"/>
      <c r="E19" s="100"/>
    </row>
    <row r="20" spans="2:10" ht="13.5" thickBot="1">
      <c r="B20" s="131" t="s">
        <v>8</v>
      </c>
      <c r="C20" s="73" t="s">
        <v>14</v>
      </c>
      <c r="D20" s="91"/>
      <c r="E20" s="102"/>
    </row>
    <row r="21" spans="2:10" ht="13.5" thickBot="1">
      <c r="B21" s="343" t="s">
        <v>216</v>
      </c>
      <c r="C21" s="344"/>
      <c r="D21" s="92">
        <f>D11-D17</f>
        <v>4920101.3599999994</v>
      </c>
      <c r="E21" s="173">
        <f>E11-E17</f>
        <v>4520289.3500000006</v>
      </c>
      <c r="F21" s="88"/>
      <c r="G21" s="88"/>
      <c r="H21" s="197"/>
      <c r="J21" s="71"/>
    </row>
    <row r="22" spans="2:10">
      <c r="B22" s="3"/>
      <c r="C22" s="7"/>
      <c r="D22" s="8"/>
      <c r="E22" s="8"/>
      <c r="G22" s="78"/>
    </row>
    <row r="23" spans="2:10" ht="13.5">
      <c r="B23" s="337" t="s">
        <v>210</v>
      </c>
      <c r="C23" s="345"/>
      <c r="D23" s="345"/>
      <c r="E23" s="345"/>
      <c r="G23" s="78"/>
    </row>
    <row r="24" spans="2:10" ht="15.75" customHeight="1" thickBot="1">
      <c r="B24" s="336" t="s">
        <v>211</v>
      </c>
      <c r="C24" s="346"/>
      <c r="D24" s="346"/>
      <c r="E24" s="346"/>
    </row>
    <row r="25" spans="2:10" ht="13.5" thickBot="1">
      <c r="B25" s="108"/>
      <c r="C25" s="5" t="s">
        <v>2</v>
      </c>
      <c r="D25" s="75" t="s">
        <v>264</v>
      </c>
      <c r="E25" s="30" t="s">
        <v>262</v>
      </c>
    </row>
    <row r="26" spans="2:10">
      <c r="B26" s="116" t="s">
        <v>15</v>
      </c>
      <c r="C26" s="117" t="s">
        <v>16</v>
      </c>
      <c r="D26" s="263">
        <v>5924006.5099999998</v>
      </c>
      <c r="E26" s="118">
        <f>D21</f>
        <v>4920101.3599999994</v>
      </c>
      <c r="G26" s="83"/>
    </row>
    <row r="27" spans="2:10">
      <c r="B27" s="10" t="s">
        <v>17</v>
      </c>
      <c r="C27" s="11" t="s">
        <v>217</v>
      </c>
      <c r="D27" s="264">
        <v>-468646.99999999994</v>
      </c>
      <c r="E27" s="172">
        <f>E28-E32</f>
        <v>-578090.69000000006</v>
      </c>
      <c r="F27" s="78"/>
      <c r="G27" s="83"/>
      <c r="H27" s="78"/>
      <c r="I27" s="78"/>
      <c r="J27" s="83"/>
    </row>
    <row r="28" spans="2:10">
      <c r="B28" s="10" t="s">
        <v>18</v>
      </c>
      <c r="C28" s="11" t="s">
        <v>19</v>
      </c>
      <c r="D28" s="264">
        <v>423.51</v>
      </c>
      <c r="E28" s="80">
        <f>SUM(E29:E31)</f>
        <v>1053.6199999999999</v>
      </c>
      <c r="F28" s="78"/>
      <c r="G28" s="78"/>
      <c r="H28" s="78"/>
      <c r="I28" s="78"/>
      <c r="J28" s="83"/>
    </row>
    <row r="29" spans="2:10">
      <c r="B29" s="127" t="s">
        <v>4</v>
      </c>
      <c r="C29" s="6" t="s">
        <v>20</v>
      </c>
      <c r="D29" s="265"/>
      <c r="E29" s="103"/>
      <c r="F29" s="78"/>
      <c r="G29" s="78"/>
      <c r="H29" s="78"/>
      <c r="I29" s="78"/>
      <c r="J29" s="83"/>
    </row>
    <row r="30" spans="2:10">
      <c r="B30" s="127" t="s">
        <v>6</v>
      </c>
      <c r="C30" s="6" t="s">
        <v>21</v>
      </c>
      <c r="D30" s="265"/>
      <c r="E30" s="103"/>
      <c r="F30" s="78"/>
      <c r="G30" s="78"/>
      <c r="H30" s="78"/>
      <c r="I30" s="78"/>
      <c r="J30" s="83"/>
    </row>
    <row r="31" spans="2:10">
      <c r="B31" s="127" t="s">
        <v>8</v>
      </c>
      <c r="C31" s="6" t="s">
        <v>22</v>
      </c>
      <c r="D31" s="265">
        <v>423.51</v>
      </c>
      <c r="E31" s="103">
        <v>1053.6199999999999</v>
      </c>
      <c r="F31" s="78"/>
      <c r="G31" s="78"/>
      <c r="H31" s="78"/>
      <c r="I31" s="78"/>
      <c r="J31" s="83"/>
    </row>
    <row r="32" spans="2:10">
      <c r="B32" s="112" t="s">
        <v>23</v>
      </c>
      <c r="C32" s="12" t="s">
        <v>24</v>
      </c>
      <c r="D32" s="264">
        <v>469070.50999999995</v>
      </c>
      <c r="E32" s="80">
        <f>SUM(E33:E39)</f>
        <v>579144.31000000006</v>
      </c>
      <c r="F32" s="78"/>
      <c r="G32" s="83"/>
      <c r="H32" s="78"/>
      <c r="I32" s="78"/>
      <c r="J32" s="83"/>
    </row>
    <row r="33" spans="2:10">
      <c r="B33" s="127" t="s">
        <v>4</v>
      </c>
      <c r="C33" s="6" t="s">
        <v>25</v>
      </c>
      <c r="D33" s="265">
        <v>447456.12</v>
      </c>
      <c r="E33" s="103">
        <v>561757.93000000005</v>
      </c>
      <c r="F33" s="78"/>
      <c r="G33" s="78"/>
      <c r="H33" s="78"/>
      <c r="I33" s="78"/>
      <c r="J33" s="83"/>
    </row>
    <row r="34" spans="2:10">
      <c r="B34" s="127" t="s">
        <v>6</v>
      </c>
      <c r="C34" s="6" t="s">
        <v>26</v>
      </c>
      <c r="D34" s="265"/>
      <c r="E34" s="103"/>
      <c r="F34" s="78"/>
      <c r="G34" s="78"/>
      <c r="H34" s="78"/>
      <c r="I34" s="78"/>
      <c r="J34" s="83"/>
    </row>
    <row r="35" spans="2:10">
      <c r="B35" s="127" t="s">
        <v>8</v>
      </c>
      <c r="C35" s="6" t="s">
        <v>27</v>
      </c>
      <c r="D35" s="265">
        <v>20504.73</v>
      </c>
      <c r="E35" s="103">
        <v>16060.85</v>
      </c>
      <c r="F35" s="78"/>
      <c r="G35" s="78"/>
      <c r="H35" s="78"/>
      <c r="I35" s="78"/>
      <c r="J35" s="83"/>
    </row>
    <row r="36" spans="2:10">
      <c r="B36" s="127" t="s">
        <v>9</v>
      </c>
      <c r="C36" s="6" t="s">
        <v>28</v>
      </c>
      <c r="D36" s="265"/>
      <c r="E36" s="103"/>
      <c r="F36" s="78"/>
      <c r="G36" s="78"/>
      <c r="H36" s="78"/>
      <c r="I36" s="78"/>
      <c r="J36" s="83"/>
    </row>
    <row r="37" spans="2:10" ht="25.5">
      <c r="B37" s="127" t="s">
        <v>29</v>
      </c>
      <c r="C37" s="6" t="s">
        <v>30</v>
      </c>
      <c r="D37" s="265"/>
      <c r="E37" s="103"/>
      <c r="F37" s="78"/>
      <c r="G37" s="78"/>
      <c r="H37" s="78"/>
      <c r="I37" s="78"/>
      <c r="J37" s="83"/>
    </row>
    <row r="38" spans="2:10">
      <c r="B38" s="127" t="s">
        <v>31</v>
      </c>
      <c r="C38" s="6" t="s">
        <v>32</v>
      </c>
      <c r="D38" s="265"/>
      <c r="E38" s="103"/>
      <c r="F38" s="78"/>
      <c r="G38" s="78"/>
      <c r="H38" s="78"/>
      <c r="I38" s="78"/>
      <c r="J38" s="83"/>
    </row>
    <row r="39" spans="2:10">
      <c r="B39" s="128" t="s">
        <v>33</v>
      </c>
      <c r="C39" s="13" t="s">
        <v>34</v>
      </c>
      <c r="D39" s="266">
        <v>1109.6600000000001</v>
      </c>
      <c r="E39" s="174">
        <v>1325.53</v>
      </c>
      <c r="F39" s="78"/>
      <c r="G39" s="78"/>
      <c r="H39" s="78"/>
      <c r="I39" s="78"/>
      <c r="J39" s="83"/>
    </row>
    <row r="40" spans="2:10" ht="13.5" thickBot="1">
      <c r="B40" s="119" t="s">
        <v>35</v>
      </c>
      <c r="C40" s="120" t="s">
        <v>36</v>
      </c>
      <c r="D40" s="267">
        <v>-77697.38</v>
      </c>
      <c r="E40" s="121">
        <v>178278.68</v>
      </c>
      <c r="G40" s="83"/>
    </row>
    <row r="41" spans="2:10" ht="13.5" thickBot="1">
      <c r="B41" s="122" t="s">
        <v>37</v>
      </c>
      <c r="C41" s="123" t="s">
        <v>38</v>
      </c>
      <c r="D41" s="268">
        <v>5377662.1299999999</v>
      </c>
      <c r="E41" s="173">
        <f>E26+E27+E40</f>
        <v>4520289.3499999987</v>
      </c>
      <c r="F41" s="88"/>
      <c r="G41" s="83"/>
    </row>
    <row r="42" spans="2:10">
      <c r="B42" s="114"/>
      <c r="C42" s="114"/>
      <c r="D42" s="115"/>
      <c r="E42" s="115"/>
      <c r="F42" s="88"/>
      <c r="G42" s="71"/>
    </row>
    <row r="43" spans="2:10" ht="13.5">
      <c r="B43" s="338" t="s">
        <v>60</v>
      </c>
      <c r="C43" s="339"/>
      <c r="D43" s="339"/>
      <c r="E43" s="339"/>
      <c r="G43" s="78"/>
    </row>
    <row r="44" spans="2:10" ht="18" customHeight="1" thickBot="1">
      <c r="B44" s="336" t="s">
        <v>244</v>
      </c>
      <c r="C44" s="340"/>
      <c r="D44" s="340"/>
      <c r="E44" s="340"/>
      <c r="G44" s="78"/>
    </row>
    <row r="45" spans="2:10" ht="13.5" thickBot="1">
      <c r="B45" s="108"/>
      <c r="C45" s="31" t="s">
        <v>39</v>
      </c>
      <c r="D45" s="75" t="s">
        <v>264</v>
      </c>
      <c r="E45" s="30" t="s">
        <v>262</v>
      </c>
      <c r="G45" s="78"/>
    </row>
    <row r="46" spans="2:10">
      <c r="B46" s="14" t="s">
        <v>18</v>
      </c>
      <c r="C46" s="32" t="s">
        <v>218</v>
      </c>
      <c r="D46" s="124"/>
      <c r="E46" s="29"/>
      <c r="G46" s="78"/>
    </row>
    <row r="47" spans="2:10">
      <c r="B47" s="125" t="s">
        <v>4</v>
      </c>
      <c r="C47" s="16" t="s">
        <v>40</v>
      </c>
      <c r="D47" s="269">
        <v>569250.53702799999</v>
      </c>
      <c r="E47" s="82">
        <v>480327.90454700001</v>
      </c>
      <c r="G47" s="78"/>
    </row>
    <row r="48" spans="2:10">
      <c r="B48" s="146" t="s">
        <v>6</v>
      </c>
      <c r="C48" s="23" t="s">
        <v>41</v>
      </c>
      <c r="D48" s="270">
        <v>523579.29508700001</v>
      </c>
      <c r="E48" s="82">
        <v>425436.749213</v>
      </c>
      <c r="G48" s="78"/>
    </row>
    <row r="49" spans="2:7">
      <c r="B49" s="143" t="s">
        <v>23</v>
      </c>
      <c r="C49" s="147" t="s">
        <v>219</v>
      </c>
      <c r="D49" s="271"/>
      <c r="E49" s="148"/>
    </row>
    <row r="50" spans="2:7">
      <c r="B50" s="125" t="s">
        <v>4</v>
      </c>
      <c r="C50" s="16" t="s">
        <v>40</v>
      </c>
      <c r="D50" s="269">
        <v>10.406677</v>
      </c>
      <c r="E50" s="82">
        <v>10.243213000000001</v>
      </c>
      <c r="G50" s="226"/>
    </row>
    <row r="51" spans="2:7">
      <c r="B51" s="125" t="s">
        <v>6</v>
      </c>
      <c r="C51" s="16" t="s">
        <v>220</v>
      </c>
      <c r="D51" s="272">
        <v>10.185592999999999</v>
      </c>
      <c r="E51" s="84">
        <v>10.242146</v>
      </c>
      <c r="G51" s="226"/>
    </row>
    <row r="52" spans="2:7" ht="12" customHeight="1">
      <c r="B52" s="125" t="s">
        <v>8</v>
      </c>
      <c r="C52" s="16" t="s">
        <v>221</v>
      </c>
      <c r="D52" s="272">
        <v>10.405592</v>
      </c>
      <c r="E52" s="84">
        <v>10.663239000000001</v>
      </c>
    </row>
    <row r="53" spans="2:7" ht="13.5" thickBot="1">
      <c r="B53" s="126" t="s">
        <v>9</v>
      </c>
      <c r="C53" s="18" t="s">
        <v>41</v>
      </c>
      <c r="D53" s="273">
        <v>10.270960000000001</v>
      </c>
      <c r="E53" s="176">
        <v>10.625056000000001</v>
      </c>
    </row>
    <row r="54" spans="2:7">
      <c r="B54" s="132"/>
      <c r="C54" s="133"/>
      <c r="D54" s="134"/>
      <c r="E54" s="134"/>
    </row>
    <row r="55" spans="2:7" ht="13.5">
      <c r="B55" s="338" t="s">
        <v>62</v>
      </c>
      <c r="C55" s="339"/>
      <c r="D55" s="339"/>
      <c r="E55" s="339"/>
    </row>
    <row r="56" spans="2:7" ht="17.25" customHeight="1" thickBot="1">
      <c r="B56" s="336" t="s">
        <v>222</v>
      </c>
      <c r="C56" s="340"/>
      <c r="D56" s="340"/>
      <c r="E56" s="340"/>
    </row>
    <row r="57" spans="2:7" ht="23.25" thickBot="1">
      <c r="B57" s="331" t="s">
        <v>42</v>
      </c>
      <c r="C57" s="332"/>
      <c r="D57" s="19" t="s">
        <v>245</v>
      </c>
      <c r="E57" s="20" t="s">
        <v>223</v>
      </c>
    </row>
    <row r="58" spans="2:7">
      <c r="B58" s="21" t="s">
        <v>18</v>
      </c>
      <c r="C58" s="149" t="s">
        <v>43</v>
      </c>
      <c r="D58" s="150">
        <f>D64+D69</f>
        <v>4527541.46</v>
      </c>
      <c r="E58" s="33">
        <f>D58/E21</f>
        <v>1.0016043464120277</v>
      </c>
    </row>
    <row r="59" spans="2:7" ht="25.5">
      <c r="B59" s="146" t="s">
        <v>4</v>
      </c>
      <c r="C59" s="23" t="s">
        <v>44</v>
      </c>
      <c r="D59" s="95">
        <v>0</v>
      </c>
      <c r="E59" s="96">
        <v>0</v>
      </c>
    </row>
    <row r="60" spans="2:7" ht="24" customHeight="1">
      <c r="B60" s="125" t="s">
        <v>6</v>
      </c>
      <c r="C60" s="16" t="s">
        <v>45</v>
      </c>
      <c r="D60" s="93">
        <v>0</v>
      </c>
      <c r="E60" s="94">
        <v>0</v>
      </c>
    </row>
    <row r="61" spans="2:7">
      <c r="B61" s="125" t="s">
        <v>8</v>
      </c>
      <c r="C61" s="16" t="s">
        <v>46</v>
      </c>
      <c r="D61" s="93">
        <v>0</v>
      </c>
      <c r="E61" s="94">
        <v>0</v>
      </c>
    </row>
    <row r="62" spans="2:7">
      <c r="B62" s="125" t="s">
        <v>9</v>
      </c>
      <c r="C62" s="16" t="s">
        <v>47</v>
      </c>
      <c r="D62" s="93">
        <v>0</v>
      </c>
      <c r="E62" s="94">
        <v>0</v>
      </c>
    </row>
    <row r="63" spans="2:7">
      <c r="B63" s="125" t="s">
        <v>29</v>
      </c>
      <c r="C63" s="16" t="s">
        <v>48</v>
      </c>
      <c r="D63" s="93">
        <v>0</v>
      </c>
      <c r="E63" s="94">
        <v>0</v>
      </c>
    </row>
    <row r="64" spans="2:7">
      <c r="B64" s="146" t="s">
        <v>31</v>
      </c>
      <c r="C64" s="23" t="s">
        <v>49</v>
      </c>
      <c r="D64" s="95">
        <v>4524018.18</v>
      </c>
      <c r="E64" s="96">
        <f>D64/E21</f>
        <v>1.000824909582392</v>
      </c>
    </row>
    <row r="65" spans="2:5">
      <c r="B65" s="146" t="s">
        <v>33</v>
      </c>
      <c r="C65" s="23" t="s">
        <v>224</v>
      </c>
      <c r="D65" s="95">
        <v>0</v>
      </c>
      <c r="E65" s="96">
        <v>0</v>
      </c>
    </row>
    <row r="66" spans="2:5">
      <c r="B66" s="146" t="s">
        <v>50</v>
      </c>
      <c r="C66" s="23" t="s">
        <v>51</v>
      </c>
      <c r="D66" s="95">
        <v>0</v>
      </c>
      <c r="E66" s="96">
        <v>0</v>
      </c>
    </row>
    <row r="67" spans="2:5">
      <c r="B67" s="125" t="s">
        <v>52</v>
      </c>
      <c r="C67" s="16" t="s">
        <v>53</v>
      </c>
      <c r="D67" s="93">
        <v>0</v>
      </c>
      <c r="E67" s="94">
        <v>0</v>
      </c>
    </row>
    <row r="68" spans="2:5">
      <c r="B68" s="125" t="s">
        <v>54</v>
      </c>
      <c r="C68" s="16" t="s">
        <v>55</v>
      </c>
      <c r="D68" s="93">
        <v>0</v>
      </c>
      <c r="E68" s="94">
        <v>0</v>
      </c>
    </row>
    <row r="69" spans="2:5">
      <c r="B69" s="125" t="s">
        <v>56</v>
      </c>
      <c r="C69" s="16" t="s">
        <v>57</v>
      </c>
      <c r="D69" s="93">
        <v>3523.28</v>
      </c>
      <c r="E69" s="94">
        <f>D69/E21</f>
        <v>7.7943682963569575E-4</v>
      </c>
    </row>
    <row r="70" spans="2:5">
      <c r="B70" s="153" t="s">
        <v>58</v>
      </c>
      <c r="C70" s="136" t="s">
        <v>59</v>
      </c>
      <c r="D70" s="137">
        <v>0</v>
      </c>
      <c r="E70" s="138">
        <v>0</v>
      </c>
    </row>
    <row r="71" spans="2:5">
      <c r="B71" s="154" t="s">
        <v>23</v>
      </c>
      <c r="C71" s="144" t="s">
        <v>61</v>
      </c>
      <c r="D71" s="145">
        <v>0</v>
      </c>
      <c r="E71" s="70">
        <v>0</v>
      </c>
    </row>
    <row r="72" spans="2:5">
      <c r="B72" s="155" t="s">
        <v>60</v>
      </c>
      <c r="C72" s="140" t="s">
        <v>63</v>
      </c>
      <c r="D72" s="141">
        <f>E14</f>
        <v>103.98</v>
      </c>
      <c r="E72" s="142">
        <f>D72/E21</f>
        <v>2.3002952233577699E-5</v>
      </c>
    </row>
    <row r="73" spans="2:5">
      <c r="B73" s="156" t="s">
        <v>62</v>
      </c>
      <c r="C73" s="25" t="s">
        <v>65</v>
      </c>
      <c r="D73" s="26">
        <f>E17</f>
        <v>7356.09</v>
      </c>
      <c r="E73" s="27">
        <f>D73/E21</f>
        <v>1.6273493642613827E-3</v>
      </c>
    </row>
    <row r="74" spans="2:5">
      <c r="B74" s="154" t="s">
        <v>64</v>
      </c>
      <c r="C74" s="144" t="s">
        <v>66</v>
      </c>
      <c r="D74" s="145">
        <f>D58+D72-D73</f>
        <v>4520289.3500000006</v>
      </c>
      <c r="E74" s="70">
        <f>E58+E72-E73</f>
        <v>1</v>
      </c>
    </row>
    <row r="75" spans="2:5">
      <c r="B75" s="125" t="s">
        <v>4</v>
      </c>
      <c r="C75" s="16" t="s">
        <v>67</v>
      </c>
      <c r="D75" s="93">
        <f>D74</f>
        <v>4520289.3500000006</v>
      </c>
      <c r="E75" s="94">
        <f>E74</f>
        <v>1</v>
      </c>
    </row>
    <row r="76" spans="2:5">
      <c r="B76" s="125" t="s">
        <v>6</v>
      </c>
      <c r="C76" s="16" t="s">
        <v>225</v>
      </c>
      <c r="D76" s="93">
        <v>0</v>
      </c>
      <c r="E76" s="94">
        <v>0</v>
      </c>
    </row>
    <row r="77" spans="2:5" ht="13.5" thickBot="1">
      <c r="B77" s="126" t="s">
        <v>8</v>
      </c>
      <c r="C77" s="18" t="s">
        <v>226</v>
      </c>
      <c r="D77" s="97">
        <v>0</v>
      </c>
      <c r="E77" s="98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honeticPr fontId="7" type="noConversion"/>
  <pageMargins left="0.59055118110236227" right="0.74803149606299213" top="0.59055118110236227" bottom="0.55118110236220474" header="0.51181102362204722" footer="0.51181102362204722"/>
  <pageSetup paperSize="9" scale="70" orientation="portrait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>
  <sheetPr codeName="Arkusz29"/>
  <dimension ref="A1:L81"/>
  <sheetViews>
    <sheetView zoomScale="80" zoomScaleNormal="80" workbookViewId="0">
      <selection activeCell="K26" sqref="K26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99" customWidth="1"/>
    <col min="6" max="6" width="7.42578125" customWidth="1"/>
    <col min="7" max="7" width="17.28515625" customWidth="1"/>
    <col min="8" max="8" width="19" customWidth="1"/>
    <col min="9" max="9" width="13.28515625" customWidth="1"/>
    <col min="10" max="10" width="13.5703125" customWidth="1"/>
  </cols>
  <sheetData>
    <row r="1" spans="2:12">
      <c r="B1" s="1"/>
      <c r="C1" s="1"/>
      <c r="D1" s="2"/>
      <c r="E1" s="2"/>
    </row>
    <row r="2" spans="2:12" ht="15.75">
      <c r="B2" s="333" t="s">
        <v>0</v>
      </c>
      <c r="C2" s="333"/>
      <c r="D2" s="333"/>
      <c r="E2" s="333"/>
      <c r="H2" s="188"/>
      <c r="I2" s="188"/>
      <c r="J2" s="190"/>
      <c r="L2" s="78"/>
    </row>
    <row r="3" spans="2:12" ht="15.75">
      <c r="B3" s="333" t="s">
        <v>263</v>
      </c>
      <c r="C3" s="333"/>
      <c r="D3" s="333"/>
      <c r="E3" s="333"/>
      <c r="H3" s="188"/>
      <c r="I3" s="188"/>
      <c r="J3" s="190"/>
    </row>
    <row r="4" spans="2:12" ht="15">
      <c r="B4" s="107"/>
      <c r="C4" s="107"/>
      <c r="D4" s="107"/>
      <c r="E4" s="107"/>
      <c r="H4" s="187"/>
      <c r="I4" s="187"/>
      <c r="J4" s="190"/>
    </row>
    <row r="5" spans="2:12" ht="21" customHeight="1">
      <c r="B5" s="334" t="s">
        <v>1</v>
      </c>
      <c r="C5" s="334"/>
      <c r="D5" s="334"/>
      <c r="E5" s="334"/>
    </row>
    <row r="6" spans="2:12" ht="14.25">
      <c r="B6" s="335" t="s">
        <v>75</v>
      </c>
      <c r="C6" s="335"/>
      <c r="D6" s="335"/>
      <c r="E6" s="335"/>
    </row>
    <row r="7" spans="2:12" ht="14.25">
      <c r="B7" s="109"/>
      <c r="C7" s="109"/>
      <c r="D7" s="109"/>
      <c r="E7" s="109"/>
    </row>
    <row r="8" spans="2:12" ht="13.5">
      <c r="B8" s="337" t="s">
        <v>18</v>
      </c>
      <c r="C8" s="339"/>
      <c r="D8" s="339"/>
      <c r="E8" s="339"/>
    </row>
    <row r="9" spans="2:12" ht="16.5" thickBot="1">
      <c r="B9" s="336" t="s">
        <v>209</v>
      </c>
      <c r="C9" s="336"/>
      <c r="D9" s="336"/>
      <c r="E9" s="336"/>
    </row>
    <row r="10" spans="2:12" ht="13.5" thickBot="1">
      <c r="B10" s="108"/>
      <c r="C10" s="87" t="s">
        <v>2</v>
      </c>
      <c r="D10" s="75" t="s">
        <v>246</v>
      </c>
      <c r="E10" s="30" t="s">
        <v>262</v>
      </c>
    </row>
    <row r="11" spans="2:12">
      <c r="B11" s="110" t="s">
        <v>3</v>
      </c>
      <c r="C11" s="151" t="s">
        <v>215</v>
      </c>
      <c r="D11" s="74">
        <v>5852579.8300000001</v>
      </c>
      <c r="E11" s="9">
        <f>E12+E14</f>
        <v>5649770.71</v>
      </c>
    </row>
    <row r="12" spans="2:12">
      <c r="B12" s="129" t="s">
        <v>4</v>
      </c>
      <c r="C12" s="6" t="s">
        <v>5</v>
      </c>
      <c r="D12" s="89">
        <v>5838438.8200000003</v>
      </c>
      <c r="E12" s="100">
        <f>5631110.46+10145.65</f>
        <v>5641256.1100000003</v>
      </c>
    </row>
    <row r="13" spans="2:12">
      <c r="B13" s="129" t="s">
        <v>6</v>
      </c>
      <c r="C13" s="72" t="s">
        <v>7</v>
      </c>
      <c r="D13" s="89"/>
      <c r="E13" s="100"/>
    </row>
    <row r="14" spans="2:12">
      <c r="B14" s="129" t="s">
        <v>8</v>
      </c>
      <c r="C14" s="72" t="s">
        <v>10</v>
      </c>
      <c r="D14" s="89">
        <v>14141.01</v>
      </c>
      <c r="E14" s="100">
        <f>E15</f>
        <v>8514.6</v>
      </c>
      <c r="G14" s="71"/>
    </row>
    <row r="15" spans="2:12">
      <c r="B15" s="129" t="s">
        <v>212</v>
      </c>
      <c r="C15" s="72" t="s">
        <v>11</v>
      </c>
      <c r="D15" s="89">
        <v>14141.01</v>
      </c>
      <c r="E15" s="100">
        <v>8514.6</v>
      </c>
    </row>
    <row r="16" spans="2:12">
      <c r="B16" s="130" t="s">
        <v>213</v>
      </c>
      <c r="C16" s="111" t="s">
        <v>12</v>
      </c>
      <c r="D16" s="90"/>
      <c r="E16" s="101"/>
    </row>
    <row r="17" spans="2:10">
      <c r="B17" s="10" t="s">
        <v>13</v>
      </c>
      <c r="C17" s="12" t="s">
        <v>65</v>
      </c>
      <c r="D17" s="152">
        <v>9617.39</v>
      </c>
      <c r="E17" s="113">
        <f>E18</f>
        <v>17500.62</v>
      </c>
    </row>
    <row r="18" spans="2:10">
      <c r="B18" s="129" t="s">
        <v>4</v>
      </c>
      <c r="C18" s="6" t="s">
        <v>11</v>
      </c>
      <c r="D18" s="89">
        <v>9617.39</v>
      </c>
      <c r="E18" s="101">
        <v>17500.62</v>
      </c>
    </row>
    <row r="19" spans="2:10" ht="13.5" customHeight="1">
      <c r="B19" s="129" t="s">
        <v>6</v>
      </c>
      <c r="C19" s="72" t="s">
        <v>214</v>
      </c>
      <c r="D19" s="89"/>
      <c r="E19" s="100"/>
    </row>
    <row r="20" spans="2:10" ht="13.5" thickBot="1">
      <c r="B20" s="131" t="s">
        <v>8</v>
      </c>
      <c r="C20" s="73" t="s">
        <v>14</v>
      </c>
      <c r="D20" s="91"/>
      <c r="E20" s="102"/>
    </row>
    <row r="21" spans="2:10" ht="13.5" thickBot="1">
      <c r="B21" s="343" t="s">
        <v>216</v>
      </c>
      <c r="C21" s="344"/>
      <c r="D21" s="92">
        <f>D11-D17</f>
        <v>5842962.4400000004</v>
      </c>
      <c r="E21" s="173">
        <f>E11-E17</f>
        <v>5632270.0899999999</v>
      </c>
      <c r="F21" s="88"/>
      <c r="G21" s="88"/>
      <c r="H21" s="197"/>
      <c r="J21" s="71"/>
    </row>
    <row r="22" spans="2:10">
      <c r="B22" s="3"/>
      <c r="C22" s="7"/>
      <c r="D22" s="8"/>
      <c r="E22" s="8"/>
      <c r="G22" s="78"/>
    </row>
    <row r="23" spans="2:10" ht="13.5">
      <c r="B23" s="337" t="s">
        <v>210</v>
      </c>
      <c r="C23" s="345"/>
      <c r="D23" s="345"/>
      <c r="E23" s="345"/>
      <c r="G23" s="78"/>
    </row>
    <row r="24" spans="2:10" ht="15.75" customHeight="1" thickBot="1">
      <c r="B24" s="336" t="s">
        <v>211</v>
      </c>
      <c r="C24" s="346"/>
      <c r="D24" s="346"/>
      <c r="E24" s="346"/>
    </row>
    <row r="25" spans="2:10" ht="13.5" thickBot="1">
      <c r="B25" s="108"/>
      <c r="C25" s="5" t="s">
        <v>2</v>
      </c>
      <c r="D25" s="75" t="s">
        <v>264</v>
      </c>
      <c r="E25" s="30" t="s">
        <v>246</v>
      </c>
    </row>
    <row r="26" spans="2:10">
      <c r="B26" s="116" t="s">
        <v>15</v>
      </c>
      <c r="C26" s="117" t="s">
        <v>16</v>
      </c>
      <c r="D26" s="263">
        <v>6579796.7599999998</v>
      </c>
      <c r="E26" s="118">
        <f>D21</f>
        <v>5842962.4400000004</v>
      </c>
      <c r="G26" s="83"/>
    </row>
    <row r="27" spans="2:10">
      <c r="B27" s="10" t="s">
        <v>17</v>
      </c>
      <c r="C27" s="11" t="s">
        <v>217</v>
      </c>
      <c r="D27" s="264">
        <v>-524333.73</v>
      </c>
      <c r="E27" s="172">
        <f>E28-E32</f>
        <v>-460455.00999999995</v>
      </c>
      <c r="F27" s="78"/>
      <c r="G27" s="83"/>
      <c r="H27" s="78"/>
      <c r="I27" s="78"/>
      <c r="J27" s="83"/>
    </row>
    <row r="28" spans="2:10">
      <c r="B28" s="10" t="s">
        <v>18</v>
      </c>
      <c r="C28" s="11" t="s">
        <v>19</v>
      </c>
      <c r="D28" s="264">
        <v>204.01999999999998</v>
      </c>
      <c r="E28" s="80">
        <f>SUM(E29:E31)</f>
        <v>9048.6299999999992</v>
      </c>
      <c r="F28" s="78"/>
      <c r="G28" s="78"/>
      <c r="H28" s="78"/>
      <c r="I28" s="78"/>
      <c r="J28" s="83"/>
    </row>
    <row r="29" spans="2:10">
      <c r="B29" s="127" t="s">
        <v>4</v>
      </c>
      <c r="C29" s="6" t="s">
        <v>20</v>
      </c>
      <c r="D29" s="265">
        <v>49</v>
      </c>
      <c r="E29" s="103"/>
      <c r="F29" s="78"/>
      <c r="G29" s="78"/>
      <c r="H29" s="78"/>
      <c r="I29" s="78"/>
      <c r="J29" s="83"/>
    </row>
    <row r="30" spans="2:10">
      <c r="B30" s="127" t="s">
        <v>6</v>
      </c>
      <c r="C30" s="6" t="s">
        <v>21</v>
      </c>
      <c r="D30" s="265"/>
      <c r="E30" s="103"/>
      <c r="F30" s="78"/>
      <c r="G30" s="78"/>
      <c r="H30" s="78"/>
      <c r="I30" s="78"/>
      <c r="J30" s="83"/>
    </row>
    <row r="31" spans="2:10">
      <c r="B31" s="127" t="s">
        <v>8</v>
      </c>
      <c r="C31" s="6" t="s">
        <v>22</v>
      </c>
      <c r="D31" s="265">
        <v>155.01999999999998</v>
      </c>
      <c r="E31" s="103">
        <v>9048.6299999999992</v>
      </c>
      <c r="F31" s="78"/>
      <c r="G31" s="78"/>
      <c r="H31" s="78"/>
      <c r="I31" s="78"/>
      <c r="J31" s="83"/>
    </row>
    <row r="32" spans="2:10">
      <c r="B32" s="112" t="s">
        <v>23</v>
      </c>
      <c r="C32" s="12" t="s">
        <v>24</v>
      </c>
      <c r="D32" s="264">
        <v>524537.75</v>
      </c>
      <c r="E32" s="80">
        <f>SUM(E33:E39)</f>
        <v>469503.63999999996</v>
      </c>
      <c r="F32" s="78"/>
      <c r="G32" s="83"/>
      <c r="H32" s="78"/>
      <c r="I32" s="78"/>
      <c r="J32" s="83"/>
    </row>
    <row r="33" spans="2:10">
      <c r="B33" s="127" t="s">
        <v>4</v>
      </c>
      <c r="C33" s="6" t="s">
        <v>25</v>
      </c>
      <c r="D33" s="265">
        <v>494228.86</v>
      </c>
      <c r="E33" s="103">
        <v>445730.22</v>
      </c>
      <c r="F33" s="78"/>
      <c r="G33" s="78"/>
      <c r="H33" s="78"/>
      <c r="I33" s="78"/>
      <c r="J33" s="83"/>
    </row>
    <row r="34" spans="2:10">
      <c r="B34" s="127" t="s">
        <v>6</v>
      </c>
      <c r="C34" s="6" t="s">
        <v>26</v>
      </c>
      <c r="D34" s="265"/>
      <c r="E34" s="103"/>
      <c r="F34" s="78"/>
      <c r="G34" s="78"/>
      <c r="H34" s="78"/>
      <c r="I34" s="78"/>
      <c r="J34" s="83"/>
    </row>
    <row r="35" spans="2:10">
      <c r="B35" s="127" t="s">
        <v>8</v>
      </c>
      <c r="C35" s="6" t="s">
        <v>27</v>
      </c>
      <c r="D35" s="265">
        <v>29344.02</v>
      </c>
      <c r="E35" s="103">
        <v>22541.05</v>
      </c>
      <c r="F35" s="78"/>
      <c r="G35" s="78"/>
      <c r="H35" s="78"/>
      <c r="I35" s="78"/>
      <c r="J35" s="83"/>
    </row>
    <row r="36" spans="2:10">
      <c r="B36" s="127" t="s">
        <v>9</v>
      </c>
      <c r="C36" s="6" t="s">
        <v>28</v>
      </c>
      <c r="D36" s="265"/>
      <c r="E36" s="103"/>
      <c r="F36" s="78"/>
      <c r="G36" s="78"/>
      <c r="H36" s="78"/>
      <c r="I36" s="78"/>
      <c r="J36" s="83"/>
    </row>
    <row r="37" spans="2:10" ht="25.5">
      <c r="B37" s="127" t="s">
        <v>29</v>
      </c>
      <c r="C37" s="6" t="s">
        <v>30</v>
      </c>
      <c r="D37" s="265"/>
      <c r="E37" s="103"/>
      <c r="F37" s="78"/>
      <c r="G37" s="78"/>
      <c r="H37" s="78"/>
      <c r="I37" s="78"/>
      <c r="J37" s="83"/>
    </row>
    <row r="38" spans="2:10">
      <c r="B38" s="127" t="s">
        <v>31</v>
      </c>
      <c r="C38" s="6" t="s">
        <v>32</v>
      </c>
      <c r="D38" s="265"/>
      <c r="E38" s="103"/>
      <c r="F38" s="78"/>
      <c r="G38" s="78"/>
      <c r="H38" s="78"/>
      <c r="I38" s="78"/>
      <c r="J38" s="83"/>
    </row>
    <row r="39" spans="2:10">
      <c r="B39" s="128" t="s">
        <v>33</v>
      </c>
      <c r="C39" s="13" t="s">
        <v>34</v>
      </c>
      <c r="D39" s="266">
        <v>964.87</v>
      </c>
      <c r="E39" s="174">
        <v>1232.3699999999999</v>
      </c>
      <c r="F39" s="78"/>
      <c r="G39" s="78"/>
      <c r="H39" s="78"/>
      <c r="I39" s="78"/>
      <c r="J39" s="83"/>
    </row>
    <row r="40" spans="2:10" ht="13.5" thickBot="1">
      <c r="B40" s="119" t="s">
        <v>35</v>
      </c>
      <c r="C40" s="120" t="s">
        <v>36</v>
      </c>
      <c r="D40" s="267">
        <v>18901.599999999999</v>
      </c>
      <c r="E40" s="121">
        <v>249762.66</v>
      </c>
      <c r="G40" s="83"/>
    </row>
    <row r="41" spans="2:10" ht="13.5" thickBot="1">
      <c r="B41" s="122" t="s">
        <v>37</v>
      </c>
      <c r="C41" s="123" t="s">
        <v>38</v>
      </c>
      <c r="D41" s="268">
        <v>6074364.629999999</v>
      </c>
      <c r="E41" s="173">
        <f>E26+E27+E40</f>
        <v>5632270.0900000008</v>
      </c>
      <c r="F41" s="88"/>
      <c r="G41" s="83"/>
    </row>
    <row r="42" spans="2:10">
      <c r="B42" s="114"/>
      <c r="C42" s="114"/>
      <c r="D42" s="115"/>
      <c r="E42" s="115"/>
      <c r="F42" s="88"/>
      <c r="G42" s="71"/>
    </row>
    <row r="43" spans="2:10" ht="13.5">
      <c r="B43" s="338" t="s">
        <v>60</v>
      </c>
      <c r="C43" s="339"/>
      <c r="D43" s="339"/>
      <c r="E43" s="339"/>
      <c r="G43" s="78"/>
    </row>
    <row r="44" spans="2:10" ht="18" customHeight="1" thickBot="1">
      <c r="B44" s="336" t="s">
        <v>244</v>
      </c>
      <c r="C44" s="340"/>
      <c r="D44" s="340"/>
      <c r="E44" s="340"/>
      <c r="G44" s="78"/>
    </row>
    <row r="45" spans="2:10" ht="13.5" thickBot="1">
      <c r="B45" s="108"/>
      <c r="C45" s="31" t="s">
        <v>39</v>
      </c>
      <c r="D45" s="75" t="s">
        <v>264</v>
      </c>
      <c r="E45" s="30" t="s">
        <v>246</v>
      </c>
      <c r="G45" s="78"/>
    </row>
    <row r="46" spans="2:10">
      <c r="B46" s="14" t="s">
        <v>18</v>
      </c>
      <c r="C46" s="32" t="s">
        <v>218</v>
      </c>
      <c r="D46" s="124"/>
      <c r="E46" s="29"/>
      <c r="G46" s="78"/>
    </row>
    <row r="47" spans="2:10">
      <c r="B47" s="125" t="s">
        <v>4</v>
      </c>
      <c r="C47" s="16" t="s">
        <v>40</v>
      </c>
      <c r="D47" s="269">
        <v>729154.697637</v>
      </c>
      <c r="E47" s="82">
        <v>612924.46478000004</v>
      </c>
      <c r="G47" s="78"/>
    </row>
    <row r="48" spans="2:10">
      <c r="B48" s="146" t="s">
        <v>6</v>
      </c>
      <c r="C48" s="23" t="s">
        <v>41</v>
      </c>
      <c r="D48" s="270">
        <v>670988.66758899996</v>
      </c>
      <c r="E48" s="82">
        <v>566226.123838</v>
      </c>
      <c r="G48" s="78"/>
    </row>
    <row r="49" spans="2:7">
      <c r="B49" s="143" t="s">
        <v>23</v>
      </c>
      <c r="C49" s="147" t="s">
        <v>219</v>
      </c>
      <c r="D49" s="271"/>
      <c r="E49" s="148"/>
    </row>
    <row r="50" spans="2:7">
      <c r="B50" s="125" t="s">
        <v>4</v>
      </c>
      <c r="C50" s="16" t="s">
        <v>40</v>
      </c>
      <c r="D50" s="269">
        <v>9.0238689999999995</v>
      </c>
      <c r="E50" s="82">
        <v>9.5329239999999995</v>
      </c>
      <c r="G50" s="226"/>
    </row>
    <row r="51" spans="2:7">
      <c r="B51" s="125" t="s">
        <v>6</v>
      </c>
      <c r="C51" s="16" t="s">
        <v>220</v>
      </c>
      <c r="D51" s="275">
        <v>8.8582999999999998</v>
      </c>
      <c r="E51" s="84">
        <v>9.5328999999999997</v>
      </c>
      <c r="G51" s="226"/>
    </row>
    <row r="52" spans="2:7" ht="12.75" customHeight="1">
      <c r="B52" s="125" t="s">
        <v>8</v>
      </c>
      <c r="C52" s="16" t="s">
        <v>221</v>
      </c>
      <c r="D52" s="272">
        <v>9.094595</v>
      </c>
      <c r="E52" s="84">
        <v>10.003999</v>
      </c>
    </row>
    <row r="53" spans="2:7" ht="13.5" thickBot="1">
      <c r="B53" s="126" t="s">
        <v>9</v>
      </c>
      <c r="C53" s="18" t="s">
        <v>41</v>
      </c>
      <c r="D53" s="273">
        <v>9.0528569999999995</v>
      </c>
      <c r="E53" s="176">
        <v>9.9470329999999993</v>
      </c>
    </row>
    <row r="54" spans="2:7">
      <c r="B54" s="132"/>
      <c r="C54" s="133"/>
      <c r="D54" s="134"/>
      <c r="E54" s="134"/>
    </row>
    <row r="55" spans="2:7" ht="13.5">
      <c r="B55" s="338" t="s">
        <v>62</v>
      </c>
      <c r="C55" s="339"/>
      <c r="D55" s="339"/>
      <c r="E55" s="339"/>
    </row>
    <row r="56" spans="2:7" ht="16.5" customHeight="1" thickBot="1">
      <c r="B56" s="336" t="s">
        <v>222</v>
      </c>
      <c r="C56" s="340"/>
      <c r="D56" s="340"/>
      <c r="E56" s="340"/>
    </row>
    <row r="57" spans="2:7" ht="23.25" thickBot="1">
      <c r="B57" s="331" t="s">
        <v>42</v>
      </c>
      <c r="C57" s="332"/>
      <c r="D57" s="19" t="s">
        <v>245</v>
      </c>
      <c r="E57" s="20" t="s">
        <v>223</v>
      </c>
    </row>
    <row r="58" spans="2:7">
      <c r="B58" s="21" t="s">
        <v>18</v>
      </c>
      <c r="C58" s="149" t="s">
        <v>43</v>
      </c>
      <c r="D58" s="150">
        <f>D64+D69</f>
        <v>5641256.1100000003</v>
      </c>
      <c r="E58" s="33">
        <f>D58/E21</f>
        <v>1.0015954526072808</v>
      </c>
    </row>
    <row r="59" spans="2:7" ht="25.5">
      <c r="B59" s="146" t="s">
        <v>4</v>
      </c>
      <c r="C59" s="23" t="s">
        <v>44</v>
      </c>
      <c r="D59" s="95">
        <v>0</v>
      </c>
      <c r="E59" s="96">
        <v>0</v>
      </c>
    </row>
    <row r="60" spans="2:7" ht="24" customHeight="1">
      <c r="B60" s="125" t="s">
        <v>6</v>
      </c>
      <c r="C60" s="16" t="s">
        <v>45</v>
      </c>
      <c r="D60" s="93">
        <v>0</v>
      </c>
      <c r="E60" s="94">
        <v>0</v>
      </c>
    </row>
    <row r="61" spans="2:7">
      <c r="B61" s="125" t="s">
        <v>8</v>
      </c>
      <c r="C61" s="16" t="s">
        <v>46</v>
      </c>
      <c r="D61" s="93">
        <v>0</v>
      </c>
      <c r="E61" s="94">
        <v>0</v>
      </c>
    </row>
    <row r="62" spans="2:7">
      <c r="B62" s="125" t="s">
        <v>9</v>
      </c>
      <c r="C62" s="16" t="s">
        <v>47</v>
      </c>
      <c r="D62" s="93">
        <v>0</v>
      </c>
      <c r="E62" s="94">
        <v>0</v>
      </c>
    </row>
    <row r="63" spans="2:7">
      <c r="B63" s="125" t="s">
        <v>29</v>
      </c>
      <c r="C63" s="16" t="s">
        <v>48</v>
      </c>
      <c r="D63" s="93">
        <v>0</v>
      </c>
      <c r="E63" s="94">
        <v>0</v>
      </c>
    </row>
    <row r="64" spans="2:7">
      <c r="B64" s="146" t="s">
        <v>31</v>
      </c>
      <c r="C64" s="23" t="s">
        <v>49</v>
      </c>
      <c r="D64" s="95">
        <v>5631110.46</v>
      </c>
      <c r="E64" s="96">
        <f>D64/E21</f>
        <v>0.99979410966067506</v>
      </c>
    </row>
    <row r="65" spans="2:5">
      <c r="B65" s="146" t="s">
        <v>33</v>
      </c>
      <c r="C65" s="23" t="s">
        <v>224</v>
      </c>
      <c r="D65" s="95">
        <v>0</v>
      </c>
      <c r="E65" s="96">
        <v>0</v>
      </c>
    </row>
    <row r="66" spans="2:5">
      <c r="B66" s="146" t="s">
        <v>50</v>
      </c>
      <c r="C66" s="23" t="s">
        <v>51</v>
      </c>
      <c r="D66" s="95">
        <v>0</v>
      </c>
      <c r="E66" s="96">
        <v>0</v>
      </c>
    </row>
    <row r="67" spans="2:5">
      <c r="B67" s="125" t="s">
        <v>52</v>
      </c>
      <c r="C67" s="16" t="s">
        <v>53</v>
      </c>
      <c r="D67" s="93">
        <v>0</v>
      </c>
      <c r="E67" s="94">
        <v>0</v>
      </c>
    </row>
    <row r="68" spans="2:5">
      <c r="B68" s="125" t="s">
        <v>54</v>
      </c>
      <c r="C68" s="16" t="s">
        <v>55</v>
      </c>
      <c r="D68" s="93">
        <v>0</v>
      </c>
      <c r="E68" s="94">
        <v>0</v>
      </c>
    </row>
    <row r="69" spans="2:5">
      <c r="B69" s="125" t="s">
        <v>56</v>
      </c>
      <c r="C69" s="16" t="s">
        <v>57</v>
      </c>
      <c r="D69" s="93">
        <v>10145.65</v>
      </c>
      <c r="E69" s="94">
        <f>D69/E21</f>
        <v>1.8013429466057441E-3</v>
      </c>
    </row>
    <row r="70" spans="2:5">
      <c r="B70" s="153" t="s">
        <v>58</v>
      </c>
      <c r="C70" s="136" t="s">
        <v>59</v>
      </c>
      <c r="D70" s="137">
        <v>0</v>
      </c>
      <c r="E70" s="138">
        <v>0</v>
      </c>
    </row>
    <row r="71" spans="2:5">
      <c r="B71" s="154" t="s">
        <v>23</v>
      </c>
      <c r="C71" s="144" t="s">
        <v>61</v>
      </c>
      <c r="D71" s="145">
        <v>0</v>
      </c>
      <c r="E71" s="70">
        <v>0</v>
      </c>
    </row>
    <row r="72" spans="2:5">
      <c r="B72" s="155" t="s">
        <v>60</v>
      </c>
      <c r="C72" s="140" t="s">
        <v>63</v>
      </c>
      <c r="D72" s="141">
        <f>E14</f>
        <v>8514.6</v>
      </c>
      <c r="E72" s="142">
        <f>D72/E21</f>
        <v>1.5117527859889973E-3</v>
      </c>
    </row>
    <row r="73" spans="2:5">
      <c r="B73" s="156" t="s">
        <v>62</v>
      </c>
      <c r="C73" s="25" t="s">
        <v>65</v>
      </c>
      <c r="D73" s="26">
        <f>E17</f>
        <v>17500.62</v>
      </c>
      <c r="E73" s="27">
        <f>D73/E21</f>
        <v>3.1072053932697675E-3</v>
      </c>
    </row>
    <row r="74" spans="2:5">
      <c r="B74" s="154" t="s">
        <v>64</v>
      </c>
      <c r="C74" s="144" t="s">
        <v>66</v>
      </c>
      <c r="D74" s="145">
        <f>D58+D72-D73</f>
        <v>5632270.0899999999</v>
      </c>
      <c r="E74" s="70">
        <f>E58+E72-E73</f>
        <v>0.99999999999999989</v>
      </c>
    </row>
    <row r="75" spans="2:5">
      <c r="B75" s="125" t="s">
        <v>4</v>
      </c>
      <c r="C75" s="16" t="s">
        <v>67</v>
      </c>
      <c r="D75" s="93">
        <f>D74</f>
        <v>5632270.0899999999</v>
      </c>
      <c r="E75" s="94">
        <f>E74</f>
        <v>0.99999999999999989</v>
      </c>
    </row>
    <row r="76" spans="2:5">
      <c r="B76" s="125" t="s">
        <v>6</v>
      </c>
      <c r="C76" s="16" t="s">
        <v>225</v>
      </c>
      <c r="D76" s="93">
        <v>0</v>
      </c>
      <c r="E76" s="94">
        <v>0</v>
      </c>
    </row>
    <row r="77" spans="2:5" ht="13.5" thickBot="1">
      <c r="B77" s="126" t="s">
        <v>8</v>
      </c>
      <c r="C77" s="18" t="s">
        <v>226</v>
      </c>
      <c r="D77" s="97">
        <v>0</v>
      </c>
      <c r="E77" s="98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honeticPr fontId="7" type="noConversion"/>
  <pageMargins left="0.55118110236220474" right="0.74803149606299213" top="0.51181102362204722" bottom="0.47244094488188981" header="0.51181102362204722" footer="0.51181102362204722"/>
  <pageSetup paperSize="9" scale="7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 codeName="Arkusz3"/>
  <dimension ref="A1:L81"/>
  <sheetViews>
    <sheetView zoomScale="80" zoomScaleNormal="80" workbookViewId="0">
      <selection activeCell="K26" sqref="K26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99" customWidth="1"/>
    <col min="6" max="6" width="7.42578125" customWidth="1"/>
    <col min="7" max="7" width="17.28515625" customWidth="1"/>
    <col min="8" max="8" width="19" customWidth="1"/>
    <col min="9" max="9" width="13.28515625" customWidth="1"/>
    <col min="10" max="10" width="16.5703125" customWidth="1"/>
    <col min="12" max="12" width="10.5703125" bestFit="1" customWidth="1"/>
  </cols>
  <sheetData>
    <row r="1" spans="2:12">
      <c r="B1" s="1"/>
      <c r="C1" s="1"/>
      <c r="D1" s="2"/>
      <c r="E1" s="2"/>
    </row>
    <row r="2" spans="2:12" ht="15.75">
      <c r="B2" s="333" t="s">
        <v>0</v>
      </c>
      <c r="C2" s="333"/>
      <c r="D2" s="333"/>
      <c r="E2" s="333"/>
      <c r="H2" s="188"/>
      <c r="I2" s="188"/>
      <c r="J2" s="190"/>
      <c r="L2" s="78"/>
    </row>
    <row r="3" spans="2:12" ht="15.75">
      <c r="B3" s="333" t="s">
        <v>263</v>
      </c>
      <c r="C3" s="333"/>
      <c r="D3" s="333"/>
      <c r="E3" s="333"/>
      <c r="H3" s="188"/>
      <c r="I3" s="188"/>
      <c r="J3" s="190"/>
    </row>
    <row r="4" spans="2:12" ht="15">
      <c r="B4" s="105"/>
      <c r="C4" s="105"/>
      <c r="D4" s="105"/>
      <c r="E4" s="105"/>
      <c r="H4" s="187"/>
      <c r="I4" s="187"/>
      <c r="J4" s="190"/>
    </row>
    <row r="5" spans="2:12" ht="21" customHeight="1">
      <c r="B5" s="334" t="s">
        <v>1</v>
      </c>
      <c r="C5" s="334"/>
      <c r="D5" s="334"/>
      <c r="E5" s="334"/>
    </row>
    <row r="6" spans="2:12" ht="14.25">
      <c r="B6" s="335" t="s">
        <v>86</v>
      </c>
      <c r="C6" s="335"/>
      <c r="D6" s="335"/>
      <c r="E6" s="335"/>
    </row>
    <row r="7" spans="2:12" ht="14.25">
      <c r="B7" s="109"/>
      <c r="C7" s="109"/>
      <c r="D7" s="109"/>
      <c r="E7" s="109"/>
    </row>
    <row r="8" spans="2:12" ht="13.5">
      <c r="B8" s="337" t="s">
        <v>18</v>
      </c>
      <c r="C8" s="339"/>
      <c r="D8" s="339"/>
      <c r="E8" s="339"/>
    </row>
    <row r="9" spans="2:12" ht="16.5" thickBot="1">
      <c r="B9" s="336" t="s">
        <v>209</v>
      </c>
      <c r="C9" s="336"/>
      <c r="D9" s="336"/>
      <c r="E9" s="336"/>
      <c r="G9" s="255"/>
    </row>
    <row r="10" spans="2:12" ht="13.5" thickBot="1">
      <c r="B10" s="106"/>
      <c r="C10" s="87" t="s">
        <v>2</v>
      </c>
      <c r="D10" s="75" t="s">
        <v>246</v>
      </c>
      <c r="E10" s="30" t="s">
        <v>262</v>
      </c>
      <c r="G10" s="78"/>
    </row>
    <row r="11" spans="2:12">
      <c r="B11" s="110" t="s">
        <v>3</v>
      </c>
      <c r="C11" s="151" t="s">
        <v>215</v>
      </c>
      <c r="D11" s="74">
        <v>223333526.69</v>
      </c>
      <c r="E11" s="9">
        <f>E12+E13+E14</f>
        <v>245987744.29999998</v>
      </c>
    </row>
    <row r="12" spans="2:12">
      <c r="B12" s="129" t="s">
        <v>4</v>
      </c>
      <c r="C12" s="6" t="s">
        <v>5</v>
      </c>
      <c r="D12" s="89">
        <v>222599976.51999998</v>
      </c>
      <c r="E12" s="100">
        <f>250249586.39+68737.97-5171856.54</f>
        <v>245146467.81999999</v>
      </c>
    </row>
    <row r="13" spans="2:12">
      <c r="B13" s="129" t="s">
        <v>6</v>
      </c>
      <c r="C13" s="72" t="s">
        <v>7</v>
      </c>
      <c r="D13" s="89">
        <v>1.61</v>
      </c>
      <c r="E13" s="100"/>
    </row>
    <row r="14" spans="2:12">
      <c r="B14" s="129" t="s">
        <v>8</v>
      </c>
      <c r="C14" s="72" t="s">
        <v>10</v>
      </c>
      <c r="D14" s="89">
        <v>733548.56</v>
      </c>
      <c r="E14" s="100">
        <f>E15</f>
        <v>841276.48</v>
      </c>
    </row>
    <row r="15" spans="2:12">
      <c r="B15" s="129" t="s">
        <v>212</v>
      </c>
      <c r="C15" s="72" t="s">
        <v>11</v>
      </c>
      <c r="D15" s="89">
        <v>733548.56</v>
      </c>
      <c r="E15" s="100">
        <v>841276.48</v>
      </c>
    </row>
    <row r="16" spans="2:12">
      <c r="B16" s="130" t="s">
        <v>213</v>
      </c>
      <c r="C16" s="111" t="s">
        <v>12</v>
      </c>
      <c r="D16" s="90"/>
      <c r="E16" s="101"/>
    </row>
    <row r="17" spans="2:10">
      <c r="B17" s="10" t="s">
        <v>13</v>
      </c>
      <c r="C17" s="12" t="s">
        <v>65</v>
      </c>
      <c r="D17" s="152">
        <v>377423.34</v>
      </c>
      <c r="E17" s="113">
        <f>SUM(E18:E19)</f>
        <v>361340.92</v>
      </c>
    </row>
    <row r="18" spans="2:10">
      <c r="B18" s="129" t="s">
        <v>4</v>
      </c>
      <c r="C18" s="6" t="s">
        <v>11</v>
      </c>
      <c r="D18" s="89">
        <v>377423.34</v>
      </c>
      <c r="E18" s="101">
        <v>361340.92</v>
      </c>
    </row>
    <row r="19" spans="2:10">
      <c r="B19" s="129" t="s">
        <v>6</v>
      </c>
      <c r="C19" s="72" t="s">
        <v>214</v>
      </c>
      <c r="D19" s="89"/>
      <c r="E19" s="100"/>
    </row>
    <row r="20" spans="2:10" ht="13.5" customHeight="1" thickBot="1">
      <c r="B20" s="131" t="s">
        <v>8</v>
      </c>
      <c r="C20" s="73" t="s">
        <v>14</v>
      </c>
      <c r="D20" s="91"/>
      <c r="E20" s="102"/>
    </row>
    <row r="21" spans="2:10" ht="13.5" thickBot="1">
      <c r="B21" s="343" t="s">
        <v>216</v>
      </c>
      <c r="C21" s="344"/>
      <c r="D21" s="92">
        <f>D11-D17</f>
        <v>222956103.34999999</v>
      </c>
      <c r="E21" s="173">
        <f>E11-E17</f>
        <v>245626403.38</v>
      </c>
      <c r="F21" s="88"/>
      <c r="G21" s="88"/>
      <c r="H21" s="197"/>
      <c r="J21" s="71"/>
    </row>
    <row r="22" spans="2:10">
      <c r="B22" s="3"/>
      <c r="C22" s="7"/>
      <c r="D22" s="8"/>
      <c r="E22" s="8"/>
      <c r="G22" s="78"/>
    </row>
    <row r="23" spans="2:10" ht="13.5">
      <c r="B23" s="337" t="s">
        <v>210</v>
      </c>
      <c r="C23" s="345"/>
      <c r="D23" s="345"/>
      <c r="E23" s="345"/>
      <c r="G23" s="78"/>
    </row>
    <row r="24" spans="2:10" ht="16.5" customHeight="1" thickBot="1">
      <c r="B24" s="336" t="s">
        <v>211</v>
      </c>
      <c r="C24" s="346"/>
      <c r="D24" s="346"/>
      <c r="E24" s="346"/>
    </row>
    <row r="25" spans="2:10" ht="13.5" thickBot="1">
      <c r="B25" s="106"/>
      <c r="C25" s="5" t="s">
        <v>2</v>
      </c>
      <c r="D25" s="75" t="s">
        <v>264</v>
      </c>
      <c r="E25" s="30" t="s">
        <v>262</v>
      </c>
    </row>
    <row r="26" spans="2:10">
      <c r="B26" s="116" t="s">
        <v>15</v>
      </c>
      <c r="C26" s="117" t="s">
        <v>16</v>
      </c>
      <c r="D26" s="263">
        <v>214871214.26999995</v>
      </c>
      <c r="E26" s="118">
        <f>D21</f>
        <v>222956103.34999999</v>
      </c>
    </row>
    <row r="27" spans="2:10">
      <c r="B27" s="10" t="s">
        <v>17</v>
      </c>
      <c r="C27" s="11" t="s">
        <v>217</v>
      </c>
      <c r="D27" s="264">
        <v>-1719560.9399999976</v>
      </c>
      <c r="E27" s="172">
        <f>E28-E32</f>
        <v>-5446427.1600000001</v>
      </c>
      <c r="F27" s="78"/>
      <c r="G27" s="78"/>
      <c r="H27" s="78"/>
      <c r="I27" s="83"/>
      <c r="J27" s="83"/>
    </row>
    <row r="28" spans="2:10">
      <c r="B28" s="10" t="s">
        <v>18</v>
      </c>
      <c r="C28" s="11" t="s">
        <v>19</v>
      </c>
      <c r="D28" s="264">
        <v>19577913.200000003</v>
      </c>
      <c r="E28" s="80">
        <f>SUM(E29:E31)</f>
        <v>16842325.289999999</v>
      </c>
      <c r="F28" s="78"/>
      <c r="G28" s="78"/>
      <c r="H28" s="78"/>
      <c r="I28" s="83"/>
      <c r="J28" s="83"/>
    </row>
    <row r="29" spans="2:10">
      <c r="B29" s="127" t="s">
        <v>4</v>
      </c>
      <c r="C29" s="6" t="s">
        <v>20</v>
      </c>
      <c r="D29" s="265">
        <v>19146697.470000003</v>
      </c>
      <c r="E29" s="103">
        <v>16130695.49</v>
      </c>
      <c r="F29" s="78"/>
      <c r="G29" s="78"/>
      <c r="H29" s="78"/>
      <c r="I29" s="83"/>
      <c r="J29" s="83"/>
    </row>
    <row r="30" spans="2:10">
      <c r="B30" s="127" t="s">
        <v>6</v>
      </c>
      <c r="C30" s="6" t="s">
        <v>21</v>
      </c>
      <c r="D30" s="265"/>
      <c r="E30" s="103"/>
      <c r="F30" s="78"/>
      <c r="G30" s="78"/>
      <c r="H30" s="78"/>
      <c r="I30" s="83"/>
      <c r="J30" s="83"/>
    </row>
    <row r="31" spans="2:10">
      <c r="B31" s="127" t="s">
        <v>8</v>
      </c>
      <c r="C31" s="6" t="s">
        <v>22</v>
      </c>
      <c r="D31" s="265">
        <v>431215.73</v>
      </c>
      <c r="E31" s="103">
        <v>711629.79999999993</v>
      </c>
      <c r="F31" s="78"/>
      <c r="G31" s="78"/>
      <c r="H31" s="78"/>
      <c r="I31" s="83"/>
      <c r="J31" s="83"/>
    </row>
    <row r="32" spans="2:10">
      <c r="B32" s="112" t="s">
        <v>23</v>
      </c>
      <c r="C32" s="12" t="s">
        <v>24</v>
      </c>
      <c r="D32" s="264">
        <v>21297474.140000001</v>
      </c>
      <c r="E32" s="80">
        <f>SUM(E33:E39)</f>
        <v>22288752.449999999</v>
      </c>
      <c r="F32" s="78"/>
      <c r="G32" s="78"/>
      <c r="H32" s="78"/>
      <c r="I32" s="83"/>
      <c r="J32" s="83"/>
    </row>
    <row r="33" spans="2:10">
      <c r="B33" s="127" t="s">
        <v>4</v>
      </c>
      <c r="C33" s="6" t="s">
        <v>25</v>
      </c>
      <c r="D33" s="265">
        <v>15726590.610000001</v>
      </c>
      <c r="E33" s="103">
        <f>14359131.33+1064722.21</f>
        <v>15423853.539999999</v>
      </c>
      <c r="F33" s="78"/>
      <c r="G33" s="78"/>
      <c r="H33" s="78"/>
      <c r="I33" s="83"/>
      <c r="J33" s="83"/>
    </row>
    <row r="34" spans="2:10">
      <c r="B34" s="127" t="s">
        <v>6</v>
      </c>
      <c r="C34" s="6" t="s">
        <v>26</v>
      </c>
      <c r="D34" s="265"/>
      <c r="E34" s="103"/>
      <c r="F34" s="78"/>
      <c r="G34" s="78"/>
      <c r="H34" s="78"/>
      <c r="I34" s="83"/>
      <c r="J34" s="83"/>
    </row>
    <row r="35" spans="2:10">
      <c r="B35" s="127" t="s">
        <v>8</v>
      </c>
      <c r="C35" s="6" t="s">
        <v>27</v>
      </c>
      <c r="D35" s="265">
        <v>3574213.79</v>
      </c>
      <c r="E35" s="103">
        <v>3241382.09</v>
      </c>
      <c r="F35" s="78"/>
      <c r="G35" s="78"/>
      <c r="H35" s="78"/>
      <c r="I35" s="83"/>
      <c r="J35" s="83"/>
    </row>
    <row r="36" spans="2:10">
      <c r="B36" s="127" t="s">
        <v>9</v>
      </c>
      <c r="C36" s="6" t="s">
        <v>28</v>
      </c>
      <c r="D36" s="265"/>
      <c r="E36" s="103"/>
      <c r="F36" s="78"/>
      <c r="G36" s="78"/>
      <c r="H36" s="78"/>
      <c r="I36" s="83"/>
      <c r="J36" s="83"/>
    </row>
    <row r="37" spans="2:10" ht="25.5">
      <c r="B37" s="127" t="s">
        <v>29</v>
      </c>
      <c r="C37" s="6" t="s">
        <v>30</v>
      </c>
      <c r="D37" s="265"/>
      <c r="E37" s="103"/>
      <c r="F37" s="78"/>
      <c r="G37" s="78"/>
      <c r="H37" s="78"/>
      <c r="I37" s="83"/>
      <c r="J37" s="83"/>
    </row>
    <row r="38" spans="2:10">
      <c r="B38" s="127" t="s">
        <v>31</v>
      </c>
      <c r="C38" s="6" t="s">
        <v>32</v>
      </c>
      <c r="D38" s="265"/>
      <c r="E38" s="103"/>
      <c r="F38" s="78"/>
      <c r="G38" s="78"/>
      <c r="H38" s="78"/>
      <c r="I38" s="83"/>
      <c r="J38" s="83"/>
    </row>
    <row r="39" spans="2:10">
      <c r="B39" s="128" t="s">
        <v>33</v>
      </c>
      <c r="C39" s="13" t="s">
        <v>34</v>
      </c>
      <c r="D39" s="266">
        <v>1996669.74</v>
      </c>
      <c r="E39" s="174">
        <v>3623516.82</v>
      </c>
      <c r="F39" s="78"/>
      <c r="G39" s="78"/>
      <c r="H39" s="78"/>
      <c r="I39" s="83"/>
      <c r="J39" s="83"/>
    </row>
    <row r="40" spans="2:10" ht="13.5" thickBot="1">
      <c r="B40" s="119" t="s">
        <v>35</v>
      </c>
      <c r="C40" s="120" t="s">
        <v>36</v>
      </c>
      <c r="D40" s="267">
        <v>-8449293.1300000008</v>
      </c>
      <c r="E40" s="121">
        <v>28116727.190000001</v>
      </c>
    </row>
    <row r="41" spans="2:10" ht="13.5" thickBot="1">
      <c r="B41" s="122" t="s">
        <v>37</v>
      </c>
      <c r="C41" s="123" t="s">
        <v>38</v>
      </c>
      <c r="D41" s="268">
        <v>204702360.19999996</v>
      </c>
      <c r="E41" s="173">
        <f>E26+E27+E40</f>
        <v>245626403.38</v>
      </c>
      <c r="F41" s="88"/>
      <c r="G41" s="71"/>
    </row>
    <row r="42" spans="2:10">
      <c r="B42" s="114"/>
      <c r="C42" s="114"/>
      <c r="D42" s="115"/>
      <c r="E42" s="115"/>
      <c r="F42" s="88"/>
    </row>
    <row r="43" spans="2:10" ht="13.5">
      <c r="B43" s="338" t="s">
        <v>60</v>
      </c>
      <c r="C43" s="339"/>
      <c r="D43" s="339"/>
      <c r="E43" s="339"/>
    </row>
    <row r="44" spans="2:10" ht="15.75" customHeight="1" thickBot="1">
      <c r="B44" s="336" t="s">
        <v>244</v>
      </c>
      <c r="C44" s="340"/>
      <c r="D44" s="340"/>
      <c r="E44" s="340"/>
    </row>
    <row r="45" spans="2:10" ht="13.5" thickBot="1">
      <c r="B45" s="106"/>
      <c r="C45" s="31" t="s">
        <v>39</v>
      </c>
      <c r="D45" s="75" t="s">
        <v>264</v>
      </c>
      <c r="E45" s="30" t="s">
        <v>262</v>
      </c>
    </row>
    <row r="46" spans="2:10">
      <c r="B46" s="14" t="s">
        <v>18</v>
      </c>
      <c r="C46" s="32" t="s">
        <v>218</v>
      </c>
      <c r="D46" s="124"/>
      <c r="E46" s="29"/>
    </row>
    <row r="47" spans="2:10">
      <c r="B47" s="125" t="s">
        <v>4</v>
      </c>
      <c r="C47" s="16" t="s">
        <v>40</v>
      </c>
      <c r="D47" s="269">
        <v>13063637.1686</v>
      </c>
      <c r="E47" s="82">
        <v>12561147.05692446</v>
      </c>
    </row>
    <row r="48" spans="2:10">
      <c r="B48" s="146" t="s">
        <v>6</v>
      </c>
      <c r="C48" s="23" t="s">
        <v>41</v>
      </c>
      <c r="D48" s="270">
        <v>12954201.0887</v>
      </c>
      <c r="E48" s="82">
        <v>12310643.32054933</v>
      </c>
      <c r="G48" s="179"/>
    </row>
    <row r="49" spans="2:7">
      <c r="B49" s="143" t="s">
        <v>23</v>
      </c>
      <c r="C49" s="147" t="s">
        <v>219</v>
      </c>
      <c r="D49" s="271"/>
      <c r="E49" s="148"/>
    </row>
    <row r="50" spans="2:7">
      <c r="B50" s="125" t="s">
        <v>4</v>
      </c>
      <c r="C50" s="16" t="s">
        <v>40</v>
      </c>
      <c r="D50" s="269">
        <v>16.4480390489157</v>
      </c>
      <c r="E50" s="82">
        <v>17.749661104962001</v>
      </c>
      <c r="G50" s="226"/>
    </row>
    <row r="51" spans="2:7">
      <c r="B51" s="125" t="s">
        <v>6</v>
      </c>
      <c r="C51" s="16" t="s">
        <v>220</v>
      </c>
      <c r="D51" s="275">
        <v>15.0059</v>
      </c>
      <c r="E51" s="84">
        <v>17.749700000000001</v>
      </c>
      <c r="G51" s="226"/>
    </row>
    <row r="52" spans="2:7">
      <c r="B52" s="125" t="s">
        <v>8</v>
      </c>
      <c r="C52" s="16" t="s">
        <v>221</v>
      </c>
      <c r="D52" s="275">
        <v>17.2544</v>
      </c>
      <c r="E52" s="84">
        <v>20.275200000000002</v>
      </c>
    </row>
    <row r="53" spans="2:7" ht="12.75" customHeight="1" thickBot="1">
      <c r="B53" s="126" t="s">
        <v>9</v>
      </c>
      <c r="C53" s="18" t="s">
        <v>41</v>
      </c>
      <c r="D53" s="273">
        <v>15.802005758468701</v>
      </c>
      <c r="E53" s="176">
        <v>19.952361301053401</v>
      </c>
    </row>
    <row r="54" spans="2:7">
      <c r="B54" s="132"/>
      <c r="C54" s="133"/>
      <c r="D54" s="134"/>
      <c r="E54" s="134"/>
    </row>
    <row r="55" spans="2:7" ht="13.5">
      <c r="B55" s="338" t="s">
        <v>62</v>
      </c>
      <c r="C55" s="339"/>
      <c r="D55" s="339"/>
      <c r="E55" s="339"/>
    </row>
    <row r="56" spans="2:7" ht="16.5" customHeight="1" thickBot="1">
      <c r="B56" s="336" t="s">
        <v>222</v>
      </c>
      <c r="C56" s="340"/>
      <c r="D56" s="340"/>
      <c r="E56" s="340"/>
    </row>
    <row r="57" spans="2:7" ht="23.25" thickBot="1">
      <c r="B57" s="331" t="s">
        <v>42</v>
      </c>
      <c r="C57" s="332"/>
      <c r="D57" s="19" t="s">
        <v>245</v>
      </c>
      <c r="E57" s="20" t="s">
        <v>223</v>
      </c>
    </row>
    <row r="58" spans="2:7">
      <c r="B58" s="21" t="s">
        <v>18</v>
      </c>
      <c r="C58" s="149" t="s">
        <v>43</v>
      </c>
      <c r="D58" s="150">
        <f>D64+D69</f>
        <v>245146467.81999999</v>
      </c>
      <c r="E58" s="33">
        <f>D58/E21</f>
        <v>0.99804607504162524</v>
      </c>
    </row>
    <row r="59" spans="2:7" ht="25.5">
      <c r="B59" s="22" t="s">
        <v>4</v>
      </c>
      <c r="C59" s="23" t="s">
        <v>44</v>
      </c>
      <c r="D59" s="95">
        <v>0</v>
      </c>
      <c r="E59" s="96">
        <v>0</v>
      </c>
    </row>
    <row r="60" spans="2:7" ht="25.5">
      <c r="B60" s="15" t="s">
        <v>6</v>
      </c>
      <c r="C60" s="16" t="s">
        <v>45</v>
      </c>
      <c r="D60" s="93">
        <v>0</v>
      </c>
      <c r="E60" s="94">
        <v>0</v>
      </c>
    </row>
    <row r="61" spans="2:7" ht="13.5" customHeight="1">
      <c r="B61" s="15" t="s">
        <v>8</v>
      </c>
      <c r="C61" s="16" t="s">
        <v>46</v>
      </c>
      <c r="D61" s="93">
        <v>0</v>
      </c>
      <c r="E61" s="94">
        <v>0</v>
      </c>
    </row>
    <row r="62" spans="2:7">
      <c r="B62" s="15" t="s">
        <v>9</v>
      </c>
      <c r="C62" s="16" t="s">
        <v>47</v>
      </c>
      <c r="D62" s="93">
        <v>0</v>
      </c>
      <c r="E62" s="94">
        <v>0</v>
      </c>
    </row>
    <row r="63" spans="2:7">
      <c r="B63" s="15" t="s">
        <v>29</v>
      </c>
      <c r="C63" s="16" t="s">
        <v>48</v>
      </c>
      <c r="D63" s="93">
        <v>0</v>
      </c>
      <c r="E63" s="94">
        <v>0</v>
      </c>
    </row>
    <row r="64" spans="2:7">
      <c r="B64" s="22" t="s">
        <v>31</v>
      </c>
      <c r="C64" s="23" t="s">
        <v>49</v>
      </c>
      <c r="D64" s="95">
        <f>250249586.39-5171856.54</f>
        <v>245077729.84999999</v>
      </c>
      <c r="E64" s="96">
        <f>D64/E21</f>
        <v>0.99776622739880627</v>
      </c>
    </row>
    <row r="65" spans="2:5">
      <c r="B65" s="22" t="s">
        <v>33</v>
      </c>
      <c r="C65" s="23" t="s">
        <v>224</v>
      </c>
      <c r="D65" s="95">
        <v>0</v>
      </c>
      <c r="E65" s="96">
        <v>0</v>
      </c>
    </row>
    <row r="66" spans="2:5">
      <c r="B66" s="22" t="s">
        <v>50</v>
      </c>
      <c r="C66" s="23" t="s">
        <v>51</v>
      </c>
      <c r="D66" s="95">
        <v>0</v>
      </c>
      <c r="E66" s="96">
        <v>0</v>
      </c>
    </row>
    <row r="67" spans="2:5">
      <c r="B67" s="15" t="s">
        <v>52</v>
      </c>
      <c r="C67" s="16" t="s">
        <v>53</v>
      </c>
      <c r="D67" s="93">
        <v>0</v>
      </c>
      <c r="E67" s="94">
        <v>0</v>
      </c>
    </row>
    <row r="68" spans="2:5">
      <c r="B68" s="15" t="s">
        <v>54</v>
      </c>
      <c r="C68" s="16" t="s">
        <v>55</v>
      </c>
      <c r="D68" s="93">
        <v>0</v>
      </c>
      <c r="E68" s="94">
        <v>0</v>
      </c>
    </row>
    <row r="69" spans="2:5">
      <c r="B69" s="15" t="s">
        <v>56</v>
      </c>
      <c r="C69" s="16" t="s">
        <v>57</v>
      </c>
      <c r="D69" s="93">
        <v>68737.97</v>
      </c>
      <c r="E69" s="94">
        <f>D69/E21</f>
        <v>2.7984764281899249E-4</v>
      </c>
    </row>
    <row r="70" spans="2:5">
      <c r="B70" s="135" t="s">
        <v>58</v>
      </c>
      <c r="C70" s="136" t="s">
        <v>59</v>
      </c>
      <c r="D70" s="137">
        <v>0</v>
      </c>
      <c r="E70" s="138">
        <v>0</v>
      </c>
    </row>
    <row r="71" spans="2:5">
      <c r="B71" s="143" t="s">
        <v>23</v>
      </c>
      <c r="C71" s="144" t="s">
        <v>61</v>
      </c>
      <c r="D71" s="145">
        <f>E13</f>
        <v>0</v>
      </c>
      <c r="E71" s="70">
        <v>0</v>
      </c>
    </row>
    <row r="72" spans="2:5">
      <c r="B72" s="139" t="s">
        <v>60</v>
      </c>
      <c r="C72" s="140" t="s">
        <v>63</v>
      </c>
      <c r="D72" s="141">
        <f>E14</f>
        <v>841276.48</v>
      </c>
      <c r="E72" s="142">
        <f>D72/E21</f>
        <v>3.4250246244842443E-3</v>
      </c>
    </row>
    <row r="73" spans="2:5">
      <c r="B73" s="24" t="s">
        <v>62</v>
      </c>
      <c r="C73" s="25" t="s">
        <v>65</v>
      </c>
      <c r="D73" s="26">
        <f>E17</f>
        <v>361340.92</v>
      </c>
      <c r="E73" s="27">
        <f>D73/E21</f>
        <v>1.4710996661095189E-3</v>
      </c>
    </row>
    <row r="74" spans="2:5">
      <c r="B74" s="143" t="s">
        <v>64</v>
      </c>
      <c r="C74" s="144" t="s">
        <v>66</v>
      </c>
      <c r="D74" s="145">
        <f>D58+D71+D72-D73</f>
        <v>245626403.38</v>
      </c>
      <c r="E74" s="70">
        <f>E58+E72-E73</f>
        <v>1</v>
      </c>
    </row>
    <row r="75" spans="2:5">
      <c r="B75" s="15" t="s">
        <v>4</v>
      </c>
      <c r="C75" s="16" t="s">
        <v>67</v>
      </c>
      <c r="D75" s="93">
        <f>D74</f>
        <v>245626403.38</v>
      </c>
      <c r="E75" s="94">
        <f>E74</f>
        <v>1</v>
      </c>
    </row>
    <row r="76" spans="2:5">
      <c r="B76" s="15" t="s">
        <v>6</v>
      </c>
      <c r="C76" s="16" t="s">
        <v>225</v>
      </c>
      <c r="D76" s="93">
        <v>0</v>
      </c>
      <c r="E76" s="94">
        <v>0</v>
      </c>
    </row>
    <row r="77" spans="2:5" ht="13.5" thickBot="1">
      <c r="B77" s="17" t="s">
        <v>8</v>
      </c>
      <c r="C77" s="18" t="s">
        <v>226</v>
      </c>
      <c r="D77" s="97">
        <v>0</v>
      </c>
      <c r="E77" s="98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honeticPr fontId="7" type="noConversion"/>
  <pageMargins left="0.6" right="0.75" top="0.56999999999999995" bottom="0.51" header="0.5" footer="0.5"/>
  <pageSetup paperSize="9" scale="70" orientation="portrait" r:id="rId1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>
  <sheetPr codeName="Arkusz30"/>
  <dimension ref="A1:L81"/>
  <sheetViews>
    <sheetView zoomScale="80" zoomScaleNormal="80" workbookViewId="0">
      <selection activeCell="K26" sqref="K26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99" customWidth="1"/>
    <col min="6" max="6" width="7.42578125" customWidth="1"/>
    <col min="7" max="7" width="17.28515625" customWidth="1"/>
    <col min="8" max="8" width="19" customWidth="1"/>
    <col min="9" max="9" width="13.28515625" customWidth="1"/>
    <col min="10" max="10" width="13.5703125" customWidth="1"/>
  </cols>
  <sheetData>
    <row r="1" spans="2:12">
      <c r="B1" s="1"/>
      <c r="C1" s="1"/>
      <c r="D1" s="2"/>
      <c r="E1" s="2"/>
    </row>
    <row r="2" spans="2:12" ht="15.75">
      <c r="B2" s="333" t="s">
        <v>0</v>
      </c>
      <c r="C2" s="333"/>
      <c r="D2" s="333"/>
      <c r="E2" s="333"/>
      <c r="H2" s="188"/>
      <c r="I2" s="188"/>
      <c r="J2" s="190"/>
      <c r="L2" s="78"/>
    </row>
    <row r="3" spans="2:12" ht="15.75">
      <c r="B3" s="333" t="s">
        <v>263</v>
      </c>
      <c r="C3" s="333"/>
      <c r="D3" s="333"/>
      <c r="E3" s="333"/>
      <c r="H3" s="188"/>
      <c r="I3" s="188"/>
      <c r="J3" s="190"/>
    </row>
    <row r="4" spans="2:12" ht="15">
      <c r="B4" s="107"/>
      <c r="C4" s="107"/>
      <c r="D4" s="107"/>
      <c r="E4" s="107"/>
      <c r="H4" s="187"/>
      <c r="I4" s="187"/>
      <c r="J4" s="190"/>
    </row>
    <row r="5" spans="2:12" ht="21" customHeight="1">
      <c r="B5" s="334" t="s">
        <v>1</v>
      </c>
      <c r="C5" s="334"/>
      <c r="D5" s="334"/>
      <c r="E5" s="334"/>
    </row>
    <row r="6" spans="2:12" ht="14.25">
      <c r="B6" s="335" t="s">
        <v>101</v>
      </c>
      <c r="C6" s="335"/>
      <c r="D6" s="335"/>
      <c r="E6" s="335"/>
    </row>
    <row r="7" spans="2:12" ht="14.25">
      <c r="B7" s="109"/>
      <c r="C7" s="109"/>
      <c r="D7" s="109"/>
      <c r="E7" s="109"/>
    </row>
    <row r="8" spans="2:12" ht="13.5">
      <c r="B8" s="337" t="s">
        <v>18</v>
      </c>
      <c r="C8" s="339"/>
      <c r="D8" s="339"/>
      <c r="E8" s="339"/>
    </row>
    <row r="9" spans="2:12" ht="16.5" thickBot="1">
      <c r="B9" s="336" t="s">
        <v>209</v>
      </c>
      <c r="C9" s="336"/>
      <c r="D9" s="336"/>
      <c r="E9" s="336"/>
    </row>
    <row r="10" spans="2:12" ht="13.5" thickBot="1">
      <c r="B10" s="108"/>
      <c r="C10" s="87" t="s">
        <v>2</v>
      </c>
      <c r="D10" s="75" t="s">
        <v>246</v>
      </c>
      <c r="E10" s="30" t="s">
        <v>262</v>
      </c>
    </row>
    <row r="11" spans="2:12">
      <c r="B11" s="110" t="s">
        <v>3</v>
      </c>
      <c r="C11" s="151" t="s">
        <v>215</v>
      </c>
      <c r="D11" s="74">
        <v>12914954.289999999</v>
      </c>
      <c r="E11" s="9">
        <f>E12+E14</f>
        <v>12578849.210000001</v>
      </c>
    </row>
    <row r="12" spans="2:12">
      <c r="B12" s="129" t="s">
        <v>4</v>
      </c>
      <c r="C12" s="6" t="s">
        <v>5</v>
      </c>
      <c r="D12" s="89">
        <v>12894989.439999999</v>
      </c>
      <c r="E12" s="100">
        <f>12553845.14+24940.06</f>
        <v>12578785.200000001</v>
      </c>
    </row>
    <row r="13" spans="2:12">
      <c r="B13" s="129" t="s">
        <v>6</v>
      </c>
      <c r="C13" s="72" t="s">
        <v>7</v>
      </c>
      <c r="D13" s="89"/>
      <c r="E13" s="100"/>
    </row>
    <row r="14" spans="2:12">
      <c r="B14" s="129" t="s">
        <v>8</v>
      </c>
      <c r="C14" s="72" t="s">
        <v>10</v>
      </c>
      <c r="D14" s="89">
        <v>19964.849999999999</v>
      </c>
      <c r="E14" s="100">
        <f>E15</f>
        <v>64.010000000000005</v>
      </c>
      <c r="G14" s="71"/>
    </row>
    <row r="15" spans="2:12">
      <c r="B15" s="129" t="s">
        <v>212</v>
      </c>
      <c r="C15" s="72" t="s">
        <v>11</v>
      </c>
      <c r="D15" s="89">
        <v>19964.849999999999</v>
      </c>
      <c r="E15" s="100">
        <v>64.010000000000005</v>
      </c>
    </row>
    <row r="16" spans="2:12">
      <c r="B16" s="130" t="s">
        <v>213</v>
      </c>
      <c r="C16" s="111" t="s">
        <v>12</v>
      </c>
      <c r="D16" s="90"/>
      <c r="E16" s="101"/>
    </row>
    <row r="17" spans="2:10">
      <c r="B17" s="10" t="s">
        <v>13</v>
      </c>
      <c r="C17" s="12" t="s">
        <v>65</v>
      </c>
      <c r="D17" s="152">
        <v>21224.67</v>
      </c>
      <c r="E17" s="113">
        <f>E18</f>
        <v>19961.689999999999</v>
      </c>
    </row>
    <row r="18" spans="2:10">
      <c r="B18" s="129" t="s">
        <v>4</v>
      </c>
      <c r="C18" s="6" t="s">
        <v>11</v>
      </c>
      <c r="D18" s="89">
        <v>21224.67</v>
      </c>
      <c r="E18" s="101">
        <v>19961.689999999999</v>
      </c>
    </row>
    <row r="19" spans="2:10" ht="13.5" customHeight="1">
      <c r="B19" s="129" t="s">
        <v>6</v>
      </c>
      <c r="C19" s="72" t="s">
        <v>214</v>
      </c>
      <c r="D19" s="89"/>
      <c r="E19" s="100"/>
    </row>
    <row r="20" spans="2:10" ht="13.5" thickBot="1">
      <c r="B20" s="131" t="s">
        <v>8</v>
      </c>
      <c r="C20" s="73" t="s">
        <v>14</v>
      </c>
      <c r="D20" s="91"/>
      <c r="E20" s="102"/>
    </row>
    <row r="21" spans="2:10" ht="13.5" thickBot="1">
      <c r="B21" s="343" t="s">
        <v>216</v>
      </c>
      <c r="C21" s="344"/>
      <c r="D21" s="92">
        <f>D11-D17</f>
        <v>12893729.619999999</v>
      </c>
      <c r="E21" s="173">
        <f>E11-E17</f>
        <v>12558887.520000001</v>
      </c>
      <c r="F21" s="88"/>
      <c r="G21" s="88"/>
      <c r="H21" s="197"/>
      <c r="J21" s="71"/>
    </row>
    <row r="22" spans="2:10">
      <c r="B22" s="3"/>
      <c r="C22" s="7"/>
      <c r="D22" s="8"/>
      <c r="E22" s="8"/>
      <c r="G22" s="78"/>
    </row>
    <row r="23" spans="2:10" ht="13.5">
      <c r="B23" s="337" t="s">
        <v>210</v>
      </c>
      <c r="C23" s="345"/>
      <c r="D23" s="345"/>
      <c r="E23" s="345"/>
      <c r="G23" s="78"/>
    </row>
    <row r="24" spans="2:10" ht="15.75" customHeight="1" thickBot="1">
      <c r="B24" s="336" t="s">
        <v>211</v>
      </c>
      <c r="C24" s="346"/>
      <c r="D24" s="346"/>
      <c r="E24" s="346"/>
    </row>
    <row r="25" spans="2:10" ht="13.5" thickBot="1">
      <c r="B25" s="108"/>
      <c r="C25" s="5" t="s">
        <v>2</v>
      </c>
      <c r="D25" s="75" t="s">
        <v>264</v>
      </c>
      <c r="E25" s="30" t="s">
        <v>262</v>
      </c>
    </row>
    <row r="26" spans="2:10">
      <c r="B26" s="116" t="s">
        <v>15</v>
      </c>
      <c r="C26" s="117" t="s">
        <v>16</v>
      </c>
      <c r="D26" s="263">
        <v>15259374.27</v>
      </c>
      <c r="E26" s="118">
        <f>D21</f>
        <v>12893729.619999999</v>
      </c>
      <c r="G26" s="83"/>
    </row>
    <row r="27" spans="2:10">
      <c r="B27" s="10" t="s">
        <v>17</v>
      </c>
      <c r="C27" s="11" t="s">
        <v>217</v>
      </c>
      <c r="D27" s="264">
        <v>-1482112.42</v>
      </c>
      <c r="E27" s="172">
        <f>E28-E32</f>
        <v>-483473.5</v>
      </c>
      <c r="F27" s="78"/>
      <c r="G27" s="83"/>
      <c r="H27" s="78"/>
      <c r="I27" s="78"/>
      <c r="J27" s="83"/>
    </row>
    <row r="28" spans="2:10">
      <c r="B28" s="10" t="s">
        <v>18</v>
      </c>
      <c r="C28" s="11" t="s">
        <v>19</v>
      </c>
      <c r="D28" s="264">
        <v>4059.31</v>
      </c>
      <c r="E28" s="80">
        <f>SUM(E29:E31)</f>
        <v>6524.99</v>
      </c>
      <c r="F28" s="78"/>
      <c r="G28" s="78"/>
      <c r="H28" s="78"/>
      <c r="I28" s="78"/>
      <c r="J28" s="83"/>
    </row>
    <row r="29" spans="2:10">
      <c r="B29" s="127" t="s">
        <v>4</v>
      </c>
      <c r="C29" s="6" t="s">
        <v>20</v>
      </c>
      <c r="D29" s="265"/>
      <c r="E29" s="103">
        <v>2450</v>
      </c>
      <c r="F29" s="78"/>
      <c r="G29" s="78"/>
      <c r="H29" s="78"/>
      <c r="I29" s="78"/>
      <c r="J29" s="83"/>
    </row>
    <row r="30" spans="2:10">
      <c r="B30" s="127" t="s">
        <v>6</v>
      </c>
      <c r="C30" s="6" t="s">
        <v>21</v>
      </c>
      <c r="D30" s="265"/>
      <c r="E30" s="103"/>
      <c r="F30" s="78"/>
      <c r="G30" s="78"/>
      <c r="H30" s="78"/>
      <c r="I30" s="78"/>
      <c r="J30" s="83"/>
    </row>
    <row r="31" spans="2:10">
      <c r="B31" s="127" t="s">
        <v>8</v>
      </c>
      <c r="C31" s="6" t="s">
        <v>22</v>
      </c>
      <c r="D31" s="265">
        <v>4059.31</v>
      </c>
      <c r="E31" s="103">
        <v>4074.99</v>
      </c>
      <c r="F31" s="78"/>
      <c r="G31" s="78"/>
      <c r="H31" s="78"/>
      <c r="I31" s="78"/>
      <c r="J31" s="83"/>
    </row>
    <row r="32" spans="2:10">
      <c r="B32" s="112" t="s">
        <v>23</v>
      </c>
      <c r="C32" s="12" t="s">
        <v>24</v>
      </c>
      <c r="D32" s="264">
        <v>1486171.73</v>
      </c>
      <c r="E32" s="80">
        <f>SUM(E33:E39)</f>
        <v>489998.49</v>
      </c>
      <c r="F32" s="78"/>
      <c r="G32" s="83"/>
      <c r="H32" s="78"/>
      <c r="I32" s="78"/>
      <c r="J32" s="83"/>
    </row>
    <row r="33" spans="2:10">
      <c r="B33" s="127" t="s">
        <v>4</v>
      </c>
      <c r="C33" s="6" t="s">
        <v>25</v>
      </c>
      <c r="D33" s="265">
        <v>1466147.17</v>
      </c>
      <c r="E33" s="103">
        <v>442260.43</v>
      </c>
      <c r="F33" s="78"/>
      <c r="G33" s="78"/>
      <c r="H33" s="78"/>
      <c r="I33" s="78"/>
      <c r="J33" s="83"/>
    </row>
    <row r="34" spans="2:10">
      <c r="B34" s="127" t="s">
        <v>6</v>
      </c>
      <c r="C34" s="6" t="s">
        <v>26</v>
      </c>
      <c r="D34" s="265"/>
      <c r="E34" s="103"/>
      <c r="F34" s="78"/>
      <c r="G34" s="78"/>
      <c r="H34" s="78"/>
      <c r="I34" s="78"/>
      <c r="J34" s="83"/>
    </row>
    <row r="35" spans="2:10">
      <c r="B35" s="127" t="s">
        <v>8</v>
      </c>
      <c r="C35" s="6" t="s">
        <v>27</v>
      </c>
      <c r="D35" s="265">
        <v>15115.8</v>
      </c>
      <c r="E35" s="103">
        <v>13477.55</v>
      </c>
      <c r="F35" s="78"/>
      <c r="G35" s="78"/>
      <c r="H35" s="78"/>
      <c r="I35" s="78"/>
      <c r="J35" s="83"/>
    </row>
    <row r="36" spans="2:10">
      <c r="B36" s="127" t="s">
        <v>9</v>
      </c>
      <c r="C36" s="6" t="s">
        <v>28</v>
      </c>
      <c r="D36" s="265"/>
      <c r="E36" s="103"/>
      <c r="F36" s="78"/>
      <c r="G36" s="78"/>
      <c r="H36" s="78"/>
      <c r="I36" s="78"/>
      <c r="J36" s="83"/>
    </row>
    <row r="37" spans="2:10" ht="25.5">
      <c r="B37" s="127" t="s">
        <v>29</v>
      </c>
      <c r="C37" s="6" t="s">
        <v>30</v>
      </c>
      <c r="D37" s="265"/>
      <c r="E37" s="103"/>
      <c r="F37" s="78"/>
      <c r="G37" s="78"/>
      <c r="H37" s="78"/>
      <c r="I37" s="78"/>
      <c r="J37" s="83"/>
    </row>
    <row r="38" spans="2:10">
      <c r="B38" s="127" t="s">
        <v>31</v>
      </c>
      <c r="C38" s="6" t="s">
        <v>32</v>
      </c>
      <c r="D38" s="265"/>
      <c r="E38" s="103"/>
      <c r="F38" s="78"/>
      <c r="G38" s="78"/>
      <c r="H38" s="78"/>
      <c r="I38" s="78"/>
      <c r="J38" s="83"/>
    </row>
    <row r="39" spans="2:10">
      <c r="B39" s="128" t="s">
        <v>33</v>
      </c>
      <c r="C39" s="13" t="s">
        <v>34</v>
      </c>
      <c r="D39" s="266">
        <v>4908.76</v>
      </c>
      <c r="E39" s="174">
        <v>34260.51</v>
      </c>
      <c r="F39" s="78"/>
      <c r="G39" s="78"/>
      <c r="H39" s="78"/>
      <c r="I39" s="78"/>
      <c r="J39" s="83"/>
    </row>
    <row r="40" spans="2:10" ht="13.5" thickBot="1">
      <c r="B40" s="119" t="s">
        <v>35</v>
      </c>
      <c r="C40" s="120" t="s">
        <v>36</v>
      </c>
      <c r="D40" s="267">
        <v>115066.37</v>
      </c>
      <c r="E40" s="121">
        <v>148631.4</v>
      </c>
      <c r="G40" s="83"/>
    </row>
    <row r="41" spans="2:10" ht="13.5" thickBot="1">
      <c r="B41" s="122" t="s">
        <v>37</v>
      </c>
      <c r="C41" s="123" t="s">
        <v>38</v>
      </c>
      <c r="D41" s="268">
        <v>13892328.219999999</v>
      </c>
      <c r="E41" s="173">
        <f>E26+E27+E40</f>
        <v>12558887.52</v>
      </c>
      <c r="F41" s="88"/>
      <c r="G41" s="83"/>
    </row>
    <row r="42" spans="2:10">
      <c r="B42" s="114"/>
      <c r="C42" s="114"/>
      <c r="D42" s="115"/>
      <c r="E42" s="115"/>
      <c r="F42" s="88"/>
      <c r="G42" s="71"/>
    </row>
    <row r="43" spans="2:10" ht="13.5">
      <c r="B43" s="338" t="s">
        <v>60</v>
      </c>
      <c r="C43" s="339"/>
      <c r="D43" s="339"/>
      <c r="E43" s="339"/>
      <c r="G43" s="78"/>
    </row>
    <row r="44" spans="2:10" ht="18" customHeight="1" thickBot="1">
      <c r="B44" s="336" t="s">
        <v>244</v>
      </c>
      <c r="C44" s="340"/>
      <c r="D44" s="340"/>
      <c r="E44" s="340"/>
      <c r="G44" s="78"/>
    </row>
    <row r="45" spans="2:10" ht="13.5" thickBot="1">
      <c r="B45" s="108"/>
      <c r="C45" s="31" t="s">
        <v>39</v>
      </c>
      <c r="D45" s="75" t="s">
        <v>264</v>
      </c>
      <c r="E45" s="30" t="s">
        <v>262</v>
      </c>
      <c r="G45" s="78"/>
    </row>
    <row r="46" spans="2:10">
      <c r="B46" s="14" t="s">
        <v>18</v>
      </c>
      <c r="C46" s="32" t="s">
        <v>218</v>
      </c>
      <c r="D46" s="124"/>
      <c r="E46" s="29"/>
      <c r="G46" s="78"/>
    </row>
    <row r="47" spans="2:10">
      <c r="B47" s="125" t="s">
        <v>4</v>
      </c>
      <c r="C47" s="16" t="s">
        <v>40</v>
      </c>
      <c r="D47" s="269">
        <v>1456356.8501579999</v>
      </c>
      <c r="E47" s="82">
        <v>1233669.0815399999</v>
      </c>
      <c r="G47" s="78"/>
    </row>
    <row r="48" spans="2:10">
      <c r="B48" s="146" t="s">
        <v>6</v>
      </c>
      <c r="C48" s="23" t="s">
        <v>41</v>
      </c>
      <c r="D48" s="270">
        <v>1315035.7031330001</v>
      </c>
      <c r="E48" s="82">
        <v>1187837.0365279999</v>
      </c>
      <c r="G48" s="78"/>
    </row>
    <row r="49" spans="2:7">
      <c r="B49" s="143" t="s">
        <v>23</v>
      </c>
      <c r="C49" s="147" t="s">
        <v>219</v>
      </c>
      <c r="D49" s="271"/>
      <c r="E49" s="148"/>
    </row>
    <row r="50" spans="2:7">
      <c r="B50" s="125" t="s">
        <v>4</v>
      </c>
      <c r="C50" s="16" t="s">
        <v>40</v>
      </c>
      <c r="D50" s="269">
        <v>10.477771000000001</v>
      </c>
      <c r="E50" s="82">
        <v>10.45153</v>
      </c>
      <c r="G50" s="226"/>
    </row>
    <row r="51" spans="2:7">
      <c r="B51" s="125" t="s">
        <v>6</v>
      </c>
      <c r="C51" s="16" t="s">
        <v>220</v>
      </c>
      <c r="D51" s="269">
        <v>10.405077</v>
      </c>
      <c r="E51" s="84">
        <v>10.435867999999999</v>
      </c>
      <c r="G51" s="226"/>
    </row>
    <row r="52" spans="2:7" ht="12.75" customHeight="1">
      <c r="B52" s="125" t="s">
        <v>8</v>
      </c>
      <c r="C52" s="16" t="s">
        <v>221</v>
      </c>
      <c r="D52" s="269">
        <v>10.584892</v>
      </c>
      <c r="E52" s="84">
        <v>10.61454</v>
      </c>
    </row>
    <row r="53" spans="2:7" ht="13.5" thickBot="1">
      <c r="B53" s="126" t="s">
        <v>9</v>
      </c>
      <c r="C53" s="18" t="s">
        <v>41</v>
      </c>
      <c r="D53" s="273">
        <v>10.564221</v>
      </c>
      <c r="E53" s="312">
        <v>10.572903999999999</v>
      </c>
    </row>
    <row r="54" spans="2:7">
      <c r="B54" s="132"/>
      <c r="C54" s="133"/>
      <c r="D54" s="134"/>
      <c r="E54" s="134"/>
    </row>
    <row r="55" spans="2:7" ht="13.5">
      <c r="B55" s="338" t="s">
        <v>62</v>
      </c>
      <c r="C55" s="339"/>
      <c r="D55" s="339"/>
      <c r="E55" s="339"/>
    </row>
    <row r="56" spans="2:7" ht="15.75" customHeight="1" thickBot="1">
      <c r="B56" s="336" t="s">
        <v>222</v>
      </c>
      <c r="C56" s="340"/>
      <c r="D56" s="340"/>
      <c r="E56" s="340"/>
    </row>
    <row r="57" spans="2:7" ht="23.25" thickBot="1">
      <c r="B57" s="331" t="s">
        <v>42</v>
      </c>
      <c r="C57" s="332"/>
      <c r="D57" s="19" t="s">
        <v>245</v>
      </c>
      <c r="E57" s="20" t="s">
        <v>223</v>
      </c>
    </row>
    <row r="58" spans="2:7">
      <c r="B58" s="21" t="s">
        <v>18</v>
      </c>
      <c r="C58" s="149" t="s">
        <v>43</v>
      </c>
      <c r="D58" s="150">
        <f>D64+D69</f>
        <v>12578785.200000001</v>
      </c>
      <c r="E58" s="33">
        <f>D58/E21</f>
        <v>1.0015843505221551</v>
      </c>
    </row>
    <row r="59" spans="2:7" ht="25.5">
      <c r="B59" s="146" t="s">
        <v>4</v>
      </c>
      <c r="C59" s="23" t="s">
        <v>44</v>
      </c>
      <c r="D59" s="95">
        <v>0</v>
      </c>
      <c r="E59" s="96">
        <v>0</v>
      </c>
    </row>
    <row r="60" spans="2:7" ht="24" customHeight="1">
      <c r="B60" s="125" t="s">
        <v>6</v>
      </c>
      <c r="C60" s="16" t="s">
        <v>45</v>
      </c>
      <c r="D60" s="93">
        <v>0</v>
      </c>
      <c r="E60" s="94">
        <v>0</v>
      </c>
    </row>
    <row r="61" spans="2:7">
      <c r="B61" s="125" t="s">
        <v>8</v>
      </c>
      <c r="C61" s="16" t="s">
        <v>46</v>
      </c>
      <c r="D61" s="93">
        <v>0</v>
      </c>
      <c r="E61" s="94">
        <v>0</v>
      </c>
    </row>
    <row r="62" spans="2:7">
      <c r="B62" s="125" t="s">
        <v>9</v>
      </c>
      <c r="C62" s="16" t="s">
        <v>47</v>
      </c>
      <c r="D62" s="93">
        <v>0</v>
      </c>
      <c r="E62" s="94">
        <v>0</v>
      </c>
    </row>
    <row r="63" spans="2:7">
      <c r="B63" s="125" t="s">
        <v>29</v>
      </c>
      <c r="C63" s="16" t="s">
        <v>48</v>
      </c>
      <c r="D63" s="93">
        <v>0</v>
      </c>
      <c r="E63" s="94">
        <v>0</v>
      </c>
    </row>
    <row r="64" spans="2:7">
      <c r="B64" s="146" t="s">
        <v>31</v>
      </c>
      <c r="C64" s="23" t="s">
        <v>49</v>
      </c>
      <c r="D64" s="95">
        <v>12553845.140000001</v>
      </c>
      <c r="E64" s="96">
        <f>D64/E21</f>
        <v>0.99959850106213854</v>
      </c>
    </row>
    <row r="65" spans="2:5">
      <c r="B65" s="146" t="s">
        <v>33</v>
      </c>
      <c r="C65" s="23" t="s">
        <v>224</v>
      </c>
      <c r="D65" s="95">
        <v>0</v>
      </c>
      <c r="E65" s="96">
        <v>0</v>
      </c>
    </row>
    <row r="66" spans="2:5">
      <c r="B66" s="146" t="s">
        <v>50</v>
      </c>
      <c r="C66" s="23" t="s">
        <v>51</v>
      </c>
      <c r="D66" s="95">
        <v>0</v>
      </c>
      <c r="E66" s="96">
        <v>0</v>
      </c>
    </row>
    <row r="67" spans="2:5">
      <c r="B67" s="125" t="s">
        <v>52</v>
      </c>
      <c r="C67" s="16" t="s">
        <v>53</v>
      </c>
      <c r="D67" s="93">
        <v>0</v>
      </c>
      <c r="E67" s="94">
        <v>0</v>
      </c>
    </row>
    <row r="68" spans="2:5">
      <c r="B68" s="125" t="s">
        <v>54</v>
      </c>
      <c r="C68" s="16" t="s">
        <v>55</v>
      </c>
      <c r="D68" s="93">
        <v>0</v>
      </c>
      <c r="E68" s="94">
        <v>0</v>
      </c>
    </row>
    <row r="69" spans="2:5">
      <c r="B69" s="125" t="s">
        <v>56</v>
      </c>
      <c r="C69" s="16" t="s">
        <v>57</v>
      </c>
      <c r="D69" s="93">
        <v>24940.06</v>
      </c>
      <c r="E69" s="94">
        <f>D69/E21</f>
        <v>1.9858494600165028E-3</v>
      </c>
    </row>
    <row r="70" spans="2:5">
      <c r="B70" s="153" t="s">
        <v>58</v>
      </c>
      <c r="C70" s="136" t="s">
        <v>59</v>
      </c>
      <c r="D70" s="137">
        <v>0</v>
      </c>
      <c r="E70" s="138">
        <v>0</v>
      </c>
    </row>
    <row r="71" spans="2:5">
      <c r="B71" s="154" t="s">
        <v>23</v>
      </c>
      <c r="C71" s="144" t="s">
        <v>61</v>
      </c>
      <c r="D71" s="145">
        <v>0</v>
      </c>
      <c r="E71" s="70">
        <v>0</v>
      </c>
    </row>
    <row r="72" spans="2:5">
      <c r="B72" s="155" t="s">
        <v>60</v>
      </c>
      <c r="C72" s="140" t="s">
        <v>63</v>
      </c>
      <c r="D72" s="141">
        <f>E14</f>
        <v>64.010000000000005</v>
      </c>
      <c r="E72" s="142">
        <f>D72/E21</f>
        <v>5.096789018777676E-6</v>
      </c>
    </row>
    <row r="73" spans="2:5">
      <c r="B73" s="156" t="s">
        <v>62</v>
      </c>
      <c r="C73" s="25" t="s">
        <v>65</v>
      </c>
      <c r="D73" s="26">
        <f>E17</f>
        <v>19961.689999999999</v>
      </c>
      <c r="E73" s="27">
        <f>D73/E21</f>
        <v>1.5894473111739435E-3</v>
      </c>
    </row>
    <row r="74" spans="2:5">
      <c r="B74" s="154" t="s">
        <v>64</v>
      </c>
      <c r="C74" s="144" t="s">
        <v>66</v>
      </c>
      <c r="D74" s="145">
        <f>D58+D72-D73</f>
        <v>12558887.520000001</v>
      </c>
      <c r="E74" s="70">
        <f>E58+E72-E73</f>
        <v>1</v>
      </c>
    </row>
    <row r="75" spans="2:5">
      <c r="B75" s="125" t="s">
        <v>4</v>
      </c>
      <c r="C75" s="16" t="s">
        <v>67</v>
      </c>
      <c r="D75" s="93">
        <f>D74</f>
        <v>12558887.520000001</v>
      </c>
      <c r="E75" s="94">
        <f>E74</f>
        <v>1</v>
      </c>
    </row>
    <row r="76" spans="2:5">
      <c r="B76" s="125" t="s">
        <v>6</v>
      </c>
      <c r="C76" s="16" t="s">
        <v>225</v>
      </c>
      <c r="D76" s="93">
        <v>0</v>
      </c>
      <c r="E76" s="94">
        <v>0</v>
      </c>
    </row>
    <row r="77" spans="2:5" ht="13.5" thickBot="1">
      <c r="B77" s="126" t="s">
        <v>8</v>
      </c>
      <c r="C77" s="18" t="s">
        <v>226</v>
      </c>
      <c r="D77" s="97">
        <v>0</v>
      </c>
      <c r="E77" s="98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honeticPr fontId="7" type="noConversion"/>
  <pageMargins left="0.55118110236220474" right="0.74803149606299213" top="0.51181102362204722" bottom="0.62992125984251968" header="0.51181102362204722" footer="0.51181102362204722"/>
  <pageSetup paperSize="9" scale="70" orientation="portrait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>
  <sheetPr codeName="Arkusz31"/>
  <dimension ref="A1:L81"/>
  <sheetViews>
    <sheetView zoomScale="80" zoomScaleNormal="80" workbookViewId="0">
      <selection activeCell="K26" sqref="K26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99" customWidth="1"/>
    <col min="6" max="6" width="7.42578125" customWidth="1"/>
    <col min="7" max="7" width="17.28515625" customWidth="1"/>
    <col min="8" max="8" width="19" customWidth="1"/>
    <col min="9" max="9" width="13.28515625" customWidth="1"/>
    <col min="10" max="10" width="13.5703125" customWidth="1"/>
    <col min="12" max="12" width="12.42578125" customWidth="1"/>
  </cols>
  <sheetData>
    <row r="1" spans="2:12">
      <c r="B1" s="1"/>
      <c r="C1" s="1"/>
      <c r="D1" s="2"/>
      <c r="E1" s="2"/>
    </row>
    <row r="2" spans="2:12" ht="15.75">
      <c r="B2" s="333" t="s">
        <v>0</v>
      </c>
      <c r="C2" s="333"/>
      <c r="D2" s="333"/>
      <c r="E2" s="333"/>
      <c r="H2" s="188"/>
      <c r="I2" s="188"/>
      <c r="J2" s="190"/>
      <c r="L2" s="78"/>
    </row>
    <row r="3" spans="2:12" ht="15.75">
      <c r="B3" s="333" t="s">
        <v>263</v>
      </c>
      <c r="C3" s="333"/>
      <c r="D3" s="333"/>
      <c r="E3" s="333"/>
      <c r="H3" s="188"/>
      <c r="I3" s="188"/>
      <c r="J3" s="190"/>
    </row>
    <row r="4" spans="2:12" ht="15">
      <c r="B4" s="107"/>
      <c r="C4" s="107"/>
      <c r="D4" s="107"/>
      <c r="E4" s="107"/>
      <c r="H4" s="187"/>
      <c r="I4" s="187"/>
      <c r="J4" s="190"/>
    </row>
    <row r="5" spans="2:12" ht="21" customHeight="1">
      <c r="B5" s="334" t="s">
        <v>1</v>
      </c>
      <c r="C5" s="334"/>
      <c r="D5" s="334"/>
      <c r="E5" s="334"/>
    </row>
    <row r="6" spans="2:12" ht="14.25">
      <c r="B6" s="335" t="s">
        <v>74</v>
      </c>
      <c r="C6" s="335"/>
      <c r="D6" s="335"/>
      <c r="E6" s="335"/>
    </row>
    <row r="7" spans="2:12" ht="14.25">
      <c r="B7" s="109"/>
      <c r="C7" s="109"/>
      <c r="D7" s="109"/>
      <c r="E7" s="109"/>
    </row>
    <row r="8" spans="2:12" ht="13.5">
      <c r="B8" s="337" t="s">
        <v>18</v>
      </c>
      <c r="C8" s="339"/>
      <c r="D8" s="339"/>
      <c r="E8" s="339"/>
    </row>
    <row r="9" spans="2:12" ht="16.5" thickBot="1">
      <c r="B9" s="336" t="s">
        <v>209</v>
      </c>
      <c r="C9" s="336"/>
      <c r="D9" s="336"/>
      <c r="E9" s="336"/>
    </row>
    <row r="10" spans="2:12" ht="13.5" thickBot="1">
      <c r="B10" s="108"/>
      <c r="C10" s="87" t="s">
        <v>2</v>
      </c>
      <c r="D10" s="75" t="s">
        <v>246</v>
      </c>
      <c r="E10" s="30" t="s">
        <v>262</v>
      </c>
    </row>
    <row r="11" spans="2:12">
      <c r="B11" s="110" t="s">
        <v>3</v>
      </c>
      <c r="C11" s="151" t="s">
        <v>215</v>
      </c>
      <c r="D11" s="74">
        <v>12121338.550000001</v>
      </c>
      <c r="E11" s="9">
        <f>E12+E14+E13</f>
        <v>11542226.719999999</v>
      </c>
    </row>
    <row r="12" spans="2:12">
      <c r="B12" s="129" t="s">
        <v>4</v>
      </c>
      <c r="C12" s="6" t="s">
        <v>5</v>
      </c>
      <c r="D12" s="89">
        <v>12086027.360000001</v>
      </c>
      <c r="E12" s="100">
        <f>11494137.79+21704.49</f>
        <v>11515842.279999999</v>
      </c>
    </row>
    <row r="13" spans="2:12">
      <c r="B13" s="129" t="s">
        <v>6</v>
      </c>
      <c r="C13" s="72" t="s">
        <v>7</v>
      </c>
      <c r="D13" s="89"/>
      <c r="E13" s="100">
        <v>26126.080000000002</v>
      </c>
    </row>
    <row r="14" spans="2:12">
      <c r="B14" s="129" t="s">
        <v>8</v>
      </c>
      <c r="C14" s="72" t="s">
        <v>10</v>
      </c>
      <c r="D14" s="89">
        <v>35311.19</v>
      </c>
      <c r="E14" s="100">
        <f>E15</f>
        <v>258.36</v>
      </c>
      <c r="G14" s="71"/>
    </row>
    <row r="15" spans="2:12">
      <c r="B15" s="129" t="s">
        <v>212</v>
      </c>
      <c r="C15" s="72" t="s">
        <v>11</v>
      </c>
      <c r="D15" s="89">
        <v>35311.19</v>
      </c>
      <c r="E15" s="100">
        <v>258.36</v>
      </c>
    </row>
    <row r="16" spans="2:12">
      <c r="B16" s="130" t="s">
        <v>213</v>
      </c>
      <c r="C16" s="111" t="s">
        <v>12</v>
      </c>
      <c r="D16" s="90"/>
      <c r="E16" s="101"/>
    </row>
    <row r="17" spans="2:10">
      <c r="B17" s="10" t="s">
        <v>13</v>
      </c>
      <c r="C17" s="12" t="s">
        <v>65</v>
      </c>
      <c r="D17" s="152">
        <v>20208.32</v>
      </c>
      <c r="E17" s="113">
        <f>E18</f>
        <v>44924.03</v>
      </c>
    </row>
    <row r="18" spans="2:10">
      <c r="B18" s="129" t="s">
        <v>4</v>
      </c>
      <c r="C18" s="6" t="s">
        <v>11</v>
      </c>
      <c r="D18" s="89">
        <v>20208.32</v>
      </c>
      <c r="E18" s="101">
        <v>44924.03</v>
      </c>
    </row>
    <row r="19" spans="2:10" ht="13.5" customHeight="1">
      <c r="B19" s="129" t="s">
        <v>6</v>
      </c>
      <c r="C19" s="72" t="s">
        <v>214</v>
      </c>
      <c r="D19" s="89"/>
      <c r="E19" s="100"/>
    </row>
    <row r="20" spans="2:10" ht="13.5" thickBot="1">
      <c r="B20" s="131" t="s">
        <v>8</v>
      </c>
      <c r="C20" s="73" t="s">
        <v>14</v>
      </c>
      <c r="D20" s="91"/>
      <c r="E20" s="102"/>
    </row>
    <row r="21" spans="2:10" ht="13.5" thickBot="1">
      <c r="B21" s="343" t="s">
        <v>216</v>
      </c>
      <c r="C21" s="344"/>
      <c r="D21" s="92">
        <f>D11-D17</f>
        <v>12101130.23</v>
      </c>
      <c r="E21" s="173">
        <f>E11-E17</f>
        <v>11497302.689999999</v>
      </c>
      <c r="F21" s="88"/>
      <c r="G21" s="88"/>
      <c r="H21" s="197"/>
      <c r="J21" s="71"/>
    </row>
    <row r="22" spans="2:10">
      <c r="B22" s="3"/>
      <c r="C22" s="7"/>
      <c r="D22" s="8"/>
      <c r="E22" s="8"/>
      <c r="G22" s="78"/>
    </row>
    <row r="23" spans="2:10" ht="13.5">
      <c r="B23" s="337" t="s">
        <v>210</v>
      </c>
      <c r="C23" s="345"/>
      <c r="D23" s="345"/>
      <c r="E23" s="345"/>
      <c r="G23" s="78"/>
    </row>
    <row r="24" spans="2:10" ht="15.75" customHeight="1" thickBot="1">
      <c r="B24" s="336" t="s">
        <v>211</v>
      </c>
      <c r="C24" s="346"/>
      <c r="D24" s="346"/>
      <c r="E24" s="346"/>
    </row>
    <row r="25" spans="2:10" ht="13.5" thickBot="1">
      <c r="B25" s="108"/>
      <c r="C25" s="5" t="s">
        <v>2</v>
      </c>
      <c r="D25" s="75" t="s">
        <v>264</v>
      </c>
      <c r="E25" s="30" t="s">
        <v>262</v>
      </c>
    </row>
    <row r="26" spans="2:10">
      <c r="B26" s="116" t="s">
        <v>15</v>
      </c>
      <c r="C26" s="117" t="s">
        <v>16</v>
      </c>
      <c r="D26" s="263">
        <v>15524632.48</v>
      </c>
      <c r="E26" s="118">
        <f>D21</f>
        <v>12101130.23</v>
      </c>
      <c r="G26" s="83"/>
    </row>
    <row r="27" spans="2:10">
      <c r="B27" s="10" t="s">
        <v>17</v>
      </c>
      <c r="C27" s="11" t="s">
        <v>217</v>
      </c>
      <c r="D27" s="264">
        <v>-2229555.56</v>
      </c>
      <c r="E27" s="172">
        <f>E28-E32</f>
        <v>-1087557.3799999999</v>
      </c>
      <c r="F27" s="78"/>
      <c r="G27" s="83"/>
      <c r="H27" s="78"/>
      <c r="I27" s="78"/>
      <c r="J27" s="83"/>
    </row>
    <row r="28" spans="2:10">
      <c r="B28" s="10" t="s">
        <v>18</v>
      </c>
      <c r="C28" s="11" t="s">
        <v>19</v>
      </c>
      <c r="D28" s="264">
        <v>17807.839999999997</v>
      </c>
      <c r="E28" s="80">
        <f>SUM(E29:E31)</f>
        <v>26126.080000000002</v>
      </c>
      <c r="F28" s="78"/>
      <c r="G28" s="78"/>
      <c r="H28" s="78"/>
      <c r="I28" s="78"/>
      <c r="J28" s="83"/>
    </row>
    <row r="29" spans="2:10">
      <c r="B29" s="127" t="s">
        <v>4</v>
      </c>
      <c r="C29" s="6" t="s">
        <v>20</v>
      </c>
      <c r="D29" s="265">
        <v>141.91999999999999</v>
      </c>
      <c r="E29" s="103"/>
      <c r="F29" s="78"/>
      <c r="G29" s="78"/>
      <c r="H29" s="78"/>
      <c r="I29" s="78"/>
      <c r="J29" s="83"/>
    </row>
    <row r="30" spans="2:10">
      <c r="B30" s="127" t="s">
        <v>6</v>
      </c>
      <c r="C30" s="6" t="s">
        <v>21</v>
      </c>
      <c r="D30" s="265"/>
      <c r="E30" s="103"/>
      <c r="F30" s="78"/>
      <c r="G30" s="78"/>
      <c r="H30" s="78"/>
      <c r="I30" s="78"/>
      <c r="J30" s="83"/>
    </row>
    <row r="31" spans="2:10">
      <c r="B31" s="127" t="s">
        <v>8</v>
      </c>
      <c r="C31" s="6" t="s">
        <v>22</v>
      </c>
      <c r="D31" s="265">
        <v>17665.919999999998</v>
      </c>
      <c r="E31" s="103">
        <v>26126.080000000002</v>
      </c>
      <c r="F31" s="78"/>
      <c r="G31" s="78"/>
      <c r="H31" s="78"/>
      <c r="I31" s="78"/>
      <c r="J31" s="83"/>
    </row>
    <row r="32" spans="2:10">
      <c r="B32" s="112" t="s">
        <v>23</v>
      </c>
      <c r="C32" s="12" t="s">
        <v>24</v>
      </c>
      <c r="D32" s="264">
        <v>2247363.4</v>
      </c>
      <c r="E32" s="80">
        <f>SUM(E33:E39)</f>
        <v>1113683.46</v>
      </c>
      <c r="F32" s="78"/>
      <c r="G32" s="83"/>
      <c r="H32" s="78"/>
      <c r="I32" s="78"/>
      <c r="J32" s="83"/>
    </row>
    <row r="33" spans="2:10">
      <c r="B33" s="127" t="s">
        <v>4</v>
      </c>
      <c r="C33" s="6" t="s">
        <v>25</v>
      </c>
      <c r="D33" s="265">
        <v>2178898.86</v>
      </c>
      <c r="E33" s="103">
        <v>1038137.26</v>
      </c>
      <c r="F33" s="78"/>
      <c r="G33" s="78"/>
      <c r="H33" s="78"/>
      <c r="I33" s="78"/>
      <c r="J33" s="83"/>
    </row>
    <row r="34" spans="2:10">
      <c r="B34" s="127" t="s">
        <v>6</v>
      </c>
      <c r="C34" s="6" t="s">
        <v>26</v>
      </c>
      <c r="D34" s="265"/>
      <c r="E34" s="103"/>
      <c r="F34" s="78"/>
      <c r="G34" s="78"/>
      <c r="H34" s="78"/>
      <c r="I34" s="78"/>
      <c r="J34" s="83"/>
    </row>
    <row r="35" spans="2:10">
      <c r="B35" s="127" t="s">
        <v>8</v>
      </c>
      <c r="C35" s="6" t="s">
        <v>27</v>
      </c>
      <c r="D35" s="265">
        <v>66499.11</v>
      </c>
      <c r="E35" s="103">
        <v>49182.25</v>
      </c>
      <c r="F35" s="78"/>
      <c r="G35" s="78"/>
      <c r="H35" s="78"/>
      <c r="I35" s="78"/>
      <c r="J35" s="83"/>
    </row>
    <row r="36" spans="2:10">
      <c r="B36" s="127" t="s">
        <v>9</v>
      </c>
      <c r="C36" s="6" t="s">
        <v>28</v>
      </c>
      <c r="D36" s="265"/>
      <c r="E36" s="103"/>
      <c r="F36" s="78"/>
      <c r="G36" s="78"/>
      <c r="H36" s="78"/>
      <c r="I36" s="78"/>
      <c r="J36" s="83"/>
    </row>
    <row r="37" spans="2:10" ht="25.5">
      <c r="B37" s="127" t="s">
        <v>29</v>
      </c>
      <c r="C37" s="6" t="s">
        <v>30</v>
      </c>
      <c r="D37" s="265"/>
      <c r="E37" s="103"/>
      <c r="F37" s="78"/>
      <c r="G37" s="78"/>
      <c r="H37" s="78"/>
      <c r="I37" s="78"/>
      <c r="J37" s="83"/>
    </row>
    <row r="38" spans="2:10">
      <c r="B38" s="127" t="s">
        <v>31</v>
      </c>
      <c r="C38" s="6" t="s">
        <v>32</v>
      </c>
      <c r="D38" s="265"/>
      <c r="E38" s="103"/>
      <c r="F38" s="78"/>
      <c r="G38" s="78"/>
      <c r="H38" s="78"/>
      <c r="I38" s="78"/>
      <c r="J38" s="83"/>
    </row>
    <row r="39" spans="2:10">
      <c r="B39" s="128" t="s">
        <v>33</v>
      </c>
      <c r="C39" s="13" t="s">
        <v>34</v>
      </c>
      <c r="D39" s="266">
        <v>1965.43</v>
      </c>
      <c r="E39" s="174">
        <v>26363.95</v>
      </c>
      <c r="F39" s="78"/>
      <c r="G39" s="78"/>
      <c r="H39" s="78"/>
      <c r="I39" s="78"/>
      <c r="J39" s="83"/>
    </row>
    <row r="40" spans="2:10" ht="13.5" thickBot="1">
      <c r="B40" s="119" t="s">
        <v>35</v>
      </c>
      <c r="C40" s="120" t="s">
        <v>36</v>
      </c>
      <c r="D40" s="267">
        <v>-170966.88</v>
      </c>
      <c r="E40" s="121">
        <v>483729.84</v>
      </c>
      <c r="G40" s="83"/>
    </row>
    <row r="41" spans="2:10" ht="13.5" thickBot="1">
      <c r="B41" s="122" t="s">
        <v>37</v>
      </c>
      <c r="C41" s="123" t="s">
        <v>38</v>
      </c>
      <c r="D41" s="268">
        <v>13124110.039999999</v>
      </c>
      <c r="E41" s="173">
        <f>E26+E27+E40</f>
        <v>11497302.690000001</v>
      </c>
      <c r="F41" s="88"/>
      <c r="G41" s="83"/>
    </row>
    <row r="42" spans="2:10">
      <c r="B42" s="114"/>
      <c r="C42" s="114"/>
      <c r="D42" s="115"/>
      <c r="E42" s="115"/>
      <c r="F42" s="88"/>
      <c r="G42" s="71"/>
    </row>
    <row r="43" spans="2:10" ht="13.5">
      <c r="B43" s="338" t="s">
        <v>60</v>
      </c>
      <c r="C43" s="339"/>
      <c r="D43" s="339"/>
      <c r="E43" s="339"/>
      <c r="G43" s="78"/>
    </row>
    <row r="44" spans="2:10" ht="18" customHeight="1" thickBot="1">
      <c r="B44" s="336" t="s">
        <v>244</v>
      </c>
      <c r="C44" s="340"/>
      <c r="D44" s="340"/>
      <c r="E44" s="340"/>
      <c r="G44" s="78"/>
    </row>
    <row r="45" spans="2:10" ht="13.5" thickBot="1">
      <c r="B45" s="108"/>
      <c r="C45" s="31" t="s">
        <v>39</v>
      </c>
      <c r="D45" s="75" t="s">
        <v>264</v>
      </c>
      <c r="E45" s="30" t="s">
        <v>262</v>
      </c>
      <c r="G45" s="78"/>
    </row>
    <row r="46" spans="2:10">
      <c r="B46" s="14" t="s">
        <v>18</v>
      </c>
      <c r="C46" s="32" t="s">
        <v>218</v>
      </c>
      <c r="D46" s="124"/>
      <c r="E46" s="29"/>
      <c r="G46" s="78"/>
    </row>
    <row r="47" spans="2:10">
      <c r="B47" s="125" t="s">
        <v>4</v>
      </c>
      <c r="C47" s="16" t="s">
        <v>40</v>
      </c>
      <c r="D47" s="269">
        <v>1690287.5121830001</v>
      </c>
      <c r="E47" s="82">
        <v>1301651.2243349999</v>
      </c>
      <c r="G47" s="78"/>
    </row>
    <row r="48" spans="2:10">
      <c r="B48" s="146" t="s">
        <v>6</v>
      </c>
      <c r="C48" s="23" t="s">
        <v>41</v>
      </c>
      <c r="D48" s="270">
        <v>1445509.820695</v>
      </c>
      <c r="E48" s="82">
        <v>1188779.5804979999</v>
      </c>
      <c r="G48" s="78"/>
    </row>
    <row r="49" spans="2:7">
      <c r="B49" s="143" t="s">
        <v>23</v>
      </c>
      <c r="C49" s="147" t="s">
        <v>219</v>
      </c>
      <c r="D49" s="271"/>
      <c r="E49" s="148"/>
    </row>
    <row r="50" spans="2:7">
      <c r="B50" s="125" t="s">
        <v>4</v>
      </c>
      <c r="C50" s="16" t="s">
        <v>40</v>
      </c>
      <c r="D50" s="269">
        <v>9.1846099999999993</v>
      </c>
      <c r="E50" s="82">
        <v>9.2967530000000007</v>
      </c>
      <c r="G50" s="226"/>
    </row>
    <row r="51" spans="2:7">
      <c r="B51" s="125" t="s">
        <v>6</v>
      </c>
      <c r="C51" s="16" t="s">
        <v>220</v>
      </c>
      <c r="D51" s="272">
        <v>9.0615199999999998</v>
      </c>
      <c r="E51" s="84">
        <v>9.1789830000000006</v>
      </c>
      <c r="G51" s="226"/>
    </row>
    <row r="52" spans="2:7" ht="12.75" customHeight="1">
      <c r="B52" s="125" t="s">
        <v>8</v>
      </c>
      <c r="C52" s="16" t="s">
        <v>221</v>
      </c>
      <c r="D52" s="272">
        <v>9.1910969999999992</v>
      </c>
      <c r="E52" s="84">
        <v>9.7369289999999999</v>
      </c>
    </row>
    <row r="53" spans="2:7" ht="13.5" thickBot="1">
      <c r="B53" s="126" t="s">
        <v>9</v>
      </c>
      <c r="C53" s="18" t="s">
        <v>41</v>
      </c>
      <c r="D53" s="273">
        <v>9.0792260000000002</v>
      </c>
      <c r="E53" s="176">
        <v>9.6715180000000007</v>
      </c>
    </row>
    <row r="54" spans="2:7">
      <c r="B54" s="132"/>
      <c r="C54" s="133"/>
      <c r="D54" s="134"/>
      <c r="E54" s="134"/>
    </row>
    <row r="55" spans="2:7" ht="13.5">
      <c r="B55" s="338" t="s">
        <v>62</v>
      </c>
      <c r="C55" s="339"/>
      <c r="D55" s="339"/>
      <c r="E55" s="339"/>
    </row>
    <row r="56" spans="2:7" ht="14.25" thickBot="1">
      <c r="B56" s="336" t="s">
        <v>222</v>
      </c>
      <c r="C56" s="340"/>
      <c r="D56" s="340"/>
      <c r="E56" s="340"/>
    </row>
    <row r="57" spans="2:7" ht="23.25" thickBot="1">
      <c r="B57" s="331" t="s">
        <v>42</v>
      </c>
      <c r="C57" s="332"/>
      <c r="D57" s="19" t="s">
        <v>245</v>
      </c>
      <c r="E57" s="20" t="s">
        <v>223</v>
      </c>
    </row>
    <row r="58" spans="2:7">
      <c r="B58" s="21" t="s">
        <v>18</v>
      </c>
      <c r="C58" s="149" t="s">
        <v>43</v>
      </c>
      <c r="D58" s="150">
        <f>D64+D69</f>
        <v>11515842.279999999</v>
      </c>
      <c r="E58" s="33">
        <f>D58/E21</f>
        <v>1.0016125164745053</v>
      </c>
    </row>
    <row r="59" spans="2:7" ht="25.5">
      <c r="B59" s="146" t="s">
        <v>4</v>
      </c>
      <c r="C59" s="23" t="s">
        <v>44</v>
      </c>
      <c r="D59" s="95">
        <v>0</v>
      </c>
      <c r="E59" s="96">
        <v>0</v>
      </c>
    </row>
    <row r="60" spans="2:7" ht="24" customHeight="1">
      <c r="B60" s="125" t="s">
        <v>6</v>
      </c>
      <c r="C60" s="16" t="s">
        <v>45</v>
      </c>
      <c r="D60" s="93">
        <v>0</v>
      </c>
      <c r="E60" s="94">
        <v>0</v>
      </c>
    </row>
    <row r="61" spans="2:7">
      <c r="B61" s="125" t="s">
        <v>8</v>
      </c>
      <c r="C61" s="16" t="s">
        <v>46</v>
      </c>
      <c r="D61" s="93">
        <v>0</v>
      </c>
      <c r="E61" s="94">
        <v>0</v>
      </c>
    </row>
    <row r="62" spans="2:7">
      <c r="B62" s="125" t="s">
        <v>9</v>
      </c>
      <c r="C62" s="16" t="s">
        <v>47</v>
      </c>
      <c r="D62" s="93">
        <v>0</v>
      </c>
      <c r="E62" s="94">
        <v>0</v>
      </c>
    </row>
    <row r="63" spans="2:7">
      <c r="B63" s="125" t="s">
        <v>29</v>
      </c>
      <c r="C63" s="16" t="s">
        <v>48</v>
      </c>
      <c r="D63" s="93">
        <v>0</v>
      </c>
      <c r="E63" s="94">
        <v>0</v>
      </c>
    </row>
    <row r="64" spans="2:7">
      <c r="B64" s="146" t="s">
        <v>31</v>
      </c>
      <c r="C64" s="23" t="s">
        <v>49</v>
      </c>
      <c r="D64" s="95">
        <v>11494137.789999999</v>
      </c>
      <c r="E64" s="96">
        <f>D64/E21</f>
        <v>0.99972472673936352</v>
      </c>
    </row>
    <row r="65" spans="2:5">
      <c r="B65" s="146" t="s">
        <v>33</v>
      </c>
      <c r="C65" s="23" t="s">
        <v>224</v>
      </c>
      <c r="D65" s="95">
        <v>0</v>
      </c>
      <c r="E65" s="96">
        <v>0</v>
      </c>
    </row>
    <row r="66" spans="2:5">
      <c r="B66" s="146" t="s">
        <v>50</v>
      </c>
      <c r="C66" s="23" t="s">
        <v>51</v>
      </c>
      <c r="D66" s="95">
        <v>0</v>
      </c>
      <c r="E66" s="96">
        <v>0</v>
      </c>
    </row>
    <row r="67" spans="2:5">
      <c r="B67" s="125" t="s">
        <v>52</v>
      </c>
      <c r="C67" s="16" t="s">
        <v>53</v>
      </c>
      <c r="D67" s="93">
        <v>0</v>
      </c>
      <c r="E67" s="94">
        <v>0</v>
      </c>
    </row>
    <row r="68" spans="2:5">
      <c r="B68" s="125" t="s">
        <v>54</v>
      </c>
      <c r="C68" s="16" t="s">
        <v>55</v>
      </c>
      <c r="D68" s="93">
        <v>0</v>
      </c>
      <c r="E68" s="94">
        <v>0</v>
      </c>
    </row>
    <row r="69" spans="2:5">
      <c r="B69" s="125" t="s">
        <v>56</v>
      </c>
      <c r="C69" s="16" t="s">
        <v>57</v>
      </c>
      <c r="D69" s="93">
        <v>21704.49</v>
      </c>
      <c r="E69" s="94">
        <f>D69/E21</f>
        <v>1.8877897351417825E-3</v>
      </c>
    </row>
    <row r="70" spans="2:5">
      <c r="B70" s="153" t="s">
        <v>58</v>
      </c>
      <c r="C70" s="136" t="s">
        <v>59</v>
      </c>
      <c r="D70" s="137">
        <v>0</v>
      </c>
      <c r="E70" s="138">
        <v>0</v>
      </c>
    </row>
    <row r="71" spans="2:5">
      <c r="B71" s="154" t="s">
        <v>23</v>
      </c>
      <c r="C71" s="144" t="s">
        <v>61</v>
      </c>
      <c r="D71" s="145">
        <f>E13</f>
        <v>26126.080000000002</v>
      </c>
      <c r="E71" s="70">
        <f>D71/E21</f>
        <v>2.2723660239652266E-3</v>
      </c>
    </row>
    <row r="72" spans="2:5">
      <c r="B72" s="155" t="s">
        <v>60</v>
      </c>
      <c r="C72" s="140" t="s">
        <v>63</v>
      </c>
      <c r="D72" s="141">
        <f>E14</f>
        <v>258.36</v>
      </c>
      <c r="E72" s="142">
        <f>D72/E21</f>
        <v>2.2471357584132632E-5</v>
      </c>
    </row>
    <row r="73" spans="2:5">
      <c r="B73" s="156" t="s">
        <v>62</v>
      </c>
      <c r="C73" s="25" t="s">
        <v>65</v>
      </c>
      <c r="D73" s="26">
        <f>E17</f>
        <v>44924.03</v>
      </c>
      <c r="E73" s="27">
        <f>D73/E21</f>
        <v>3.9073538560547372E-3</v>
      </c>
    </row>
    <row r="74" spans="2:5">
      <c r="B74" s="154" t="s">
        <v>64</v>
      </c>
      <c r="C74" s="144" t="s">
        <v>66</v>
      </c>
      <c r="D74" s="145">
        <f>D58+D72-D73+D71</f>
        <v>11497302.689999999</v>
      </c>
      <c r="E74" s="70">
        <f>E58+E71+E72-E73</f>
        <v>0.99999999999999978</v>
      </c>
    </row>
    <row r="75" spans="2:5">
      <c r="B75" s="125" t="s">
        <v>4</v>
      </c>
      <c r="C75" s="16" t="s">
        <v>67</v>
      </c>
      <c r="D75" s="93">
        <f>D74</f>
        <v>11497302.689999999</v>
      </c>
      <c r="E75" s="94">
        <f>E74</f>
        <v>0.99999999999999978</v>
      </c>
    </row>
    <row r="76" spans="2:5">
      <c r="B76" s="125" t="s">
        <v>6</v>
      </c>
      <c r="C76" s="16" t="s">
        <v>225</v>
      </c>
      <c r="D76" s="93">
        <v>0</v>
      </c>
      <c r="E76" s="94">
        <v>0</v>
      </c>
    </row>
    <row r="77" spans="2:5" ht="13.5" thickBot="1">
      <c r="B77" s="126" t="s">
        <v>8</v>
      </c>
      <c r="C77" s="18" t="s">
        <v>226</v>
      </c>
      <c r="D77" s="97">
        <v>0</v>
      </c>
      <c r="E77" s="98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ageMargins left="0.70866141732283472" right="0.70866141732283472" top="0.74803149606299213" bottom="0.74803149606299213" header="0.31496062992125984" footer="0.31496062992125984"/>
  <pageSetup paperSize="9" scale="68" orientation="portrait" r:id="rId1"/>
  <rowBreaks count="1" manualBreakCount="1">
    <brk id="74" max="16383" man="1"/>
  </rowBreaks>
</worksheet>
</file>

<file path=xl/worksheets/sheet32.xml><?xml version="1.0" encoding="utf-8"?>
<worksheet xmlns="http://schemas.openxmlformats.org/spreadsheetml/2006/main" xmlns:r="http://schemas.openxmlformats.org/officeDocument/2006/relationships">
  <sheetPr codeName="Arkusz32"/>
  <dimension ref="A1:L81"/>
  <sheetViews>
    <sheetView zoomScale="80" zoomScaleNormal="80" workbookViewId="0">
      <selection activeCell="K26" sqref="K26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99" customWidth="1"/>
    <col min="6" max="6" width="7.42578125" customWidth="1"/>
    <col min="7" max="7" width="17.28515625" customWidth="1"/>
    <col min="8" max="8" width="19" customWidth="1"/>
    <col min="9" max="9" width="13.28515625" customWidth="1"/>
    <col min="10" max="10" width="13.5703125" customWidth="1"/>
  </cols>
  <sheetData>
    <row r="1" spans="2:12">
      <c r="B1" s="1"/>
      <c r="C1" s="1"/>
      <c r="D1" s="2"/>
      <c r="E1" s="2"/>
    </row>
    <row r="2" spans="2:12" ht="15.75">
      <c r="B2" s="333" t="s">
        <v>0</v>
      </c>
      <c r="C2" s="333"/>
      <c r="D2" s="333"/>
      <c r="E2" s="333"/>
      <c r="H2" s="188"/>
      <c r="I2" s="188"/>
      <c r="J2" s="190"/>
      <c r="L2" s="78"/>
    </row>
    <row r="3" spans="2:12" ht="15.75">
      <c r="B3" s="333" t="s">
        <v>263</v>
      </c>
      <c r="C3" s="333"/>
      <c r="D3" s="333"/>
      <c r="E3" s="333"/>
      <c r="H3" s="188"/>
      <c r="I3" s="188"/>
      <c r="J3" s="190"/>
    </row>
    <row r="4" spans="2:12" ht="15">
      <c r="B4" s="107"/>
      <c r="C4" s="107"/>
      <c r="D4" s="107"/>
      <c r="E4" s="107"/>
      <c r="H4" s="187"/>
      <c r="I4" s="187"/>
      <c r="J4" s="190"/>
    </row>
    <row r="5" spans="2:12" ht="21" customHeight="1">
      <c r="B5" s="334" t="s">
        <v>1</v>
      </c>
      <c r="C5" s="334"/>
      <c r="D5" s="334"/>
      <c r="E5" s="334"/>
    </row>
    <row r="6" spans="2:12" ht="14.25">
      <c r="B6" s="335" t="s">
        <v>171</v>
      </c>
      <c r="C6" s="335"/>
      <c r="D6" s="335"/>
      <c r="E6" s="335"/>
    </row>
    <row r="7" spans="2:12" ht="14.25">
      <c r="B7" s="109"/>
      <c r="C7" s="109"/>
      <c r="D7" s="109"/>
      <c r="E7" s="109"/>
    </row>
    <row r="8" spans="2:12" ht="13.5">
      <c r="B8" s="337" t="s">
        <v>18</v>
      </c>
      <c r="C8" s="339"/>
      <c r="D8" s="339"/>
      <c r="E8" s="339"/>
    </row>
    <row r="9" spans="2:12" ht="16.5" thickBot="1">
      <c r="B9" s="336" t="s">
        <v>209</v>
      </c>
      <c r="C9" s="336"/>
      <c r="D9" s="336"/>
      <c r="E9" s="336"/>
    </row>
    <row r="10" spans="2:12" ht="13.5" thickBot="1">
      <c r="B10" s="108"/>
      <c r="C10" s="87" t="s">
        <v>2</v>
      </c>
      <c r="D10" s="75" t="s">
        <v>246</v>
      </c>
      <c r="E10" s="30" t="s">
        <v>262</v>
      </c>
    </row>
    <row r="11" spans="2:12">
      <c r="B11" s="110" t="s">
        <v>3</v>
      </c>
      <c r="C11" s="151" t="s">
        <v>215</v>
      </c>
      <c r="D11" s="74">
        <v>6831000.0899999999</v>
      </c>
      <c r="E11" s="9">
        <f>E12</f>
        <v>0</v>
      </c>
    </row>
    <row r="12" spans="2:12">
      <c r="B12" s="129" t="s">
        <v>4</v>
      </c>
      <c r="C12" s="6" t="s">
        <v>5</v>
      </c>
      <c r="D12" s="89">
        <v>6831000.0899999999</v>
      </c>
      <c r="E12" s="100">
        <v>0</v>
      </c>
    </row>
    <row r="13" spans="2:12">
      <c r="B13" s="129" t="s">
        <v>6</v>
      </c>
      <c r="C13" s="72" t="s">
        <v>7</v>
      </c>
      <c r="D13" s="89"/>
      <c r="E13" s="100"/>
    </row>
    <row r="14" spans="2:12">
      <c r="B14" s="129" t="s">
        <v>8</v>
      </c>
      <c r="C14" s="72" t="s">
        <v>10</v>
      </c>
      <c r="D14" s="89"/>
      <c r="E14" s="100"/>
      <c r="G14" s="71"/>
    </row>
    <row r="15" spans="2:12">
      <c r="B15" s="129" t="s">
        <v>212</v>
      </c>
      <c r="C15" s="72" t="s">
        <v>11</v>
      </c>
      <c r="D15" s="89"/>
      <c r="E15" s="100"/>
    </row>
    <row r="16" spans="2:12">
      <c r="B16" s="130" t="s">
        <v>213</v>
      </c>
      <c r="C16" s="111" t="s">
        <v>12</v>
      </c>
      <c r="D16" s="90"/>
      <c r="E16" s="101"/>
    </row>
    <row r="17" spans="2:10">
      <c r="B17" s="10" t="s">
        <v>13</v>
      </c>
      <c r="C17" s="12" t="s">
        <v>65</v>
      </c>
      <c r="D17" s="152"/>
      <c r="E17" s="113"/>
    </row>
    <row r="18" spans="2:10">
      <c r="B18" s="129" t="s">
        <v>4</v>
      </c>
      <c r="C18" s="6" t="s">
        <v>11</v>
      </c>
      <c r="D18" s="89"/>
      <c r="E18" s="101"/>
    </row>
    <row r="19" spans="2:10" ht="13.5" customHeight="1">
      <c r="B19" s="129" t="s">
        <v>6</v>
      </c>
      <c r="C19" s="72" t="s">
        <v>214</v>
      </c>
      <c r="D19" s="89"/>
      <c r="E19" s="100"/>
    </row>
    <row r="20" spans="2:10" ht="13.5" thickBot="1">
      <c r="B20" s="131" t="s">
        <v>8</v>
      </c>
      <c r="C20" s="73" t="s">
        <v>14</v>
      </c>
      <c r="D20" s="91"/>
      <c r="E20" s="102"/>
    </row>
    <row r="21" spans="2:10" ht="13.5" thickBot="1">
      <c r="B21" s="343" t="s">
        <v>216</v>
      </c>
      <c r="C21" s="344"/>
      <c r="D21" s="92">
        <v>6831000.0899999999</v>
      </c>
      <c r="E21" s="173">
        <f>E11</f>
        <v>0</v>
      </c>
      <c r="F21" s="88"/>
      <c r="G21" s="88"/>
      <c r="H21" s="197"/>
      <c r="I21" s="71">
        <f>E21-E41</f>
        <v>0</v>
      </c>
    </row>
    <row r="22" spans="2:10">
      <c r="B22" s="3"/>
      <c r="C22" s="7"/>
      <c r="D22" s="8"/>
      <c r="E22" s="8"/>
      <c r="G22" s="78"/>
    </row>
    <row r="23" spans="2:10" ht="13.5">
      <c r="B23" s="337" t="s">
        <v>210</v>
      </c>
      <c r="C23" s="345"/>
      <c r="D23" s="345"/>
      <c r="E23" s="345"/>
      <c r="G23" s="78"/>
    </row>
    <row r="24" spans="2:10" ht="15.75" customHeight="1" thickBot="1">
      <c r="B24" s="336" t="s">
        <v>211</v>
      </c>
      <c r="C24" s="346"/>
      <c r="D24" s="346"/>
      <c r="E24" s="346"/>
    </row>
    <row r="25" spans="2:10" ht="13.5" thickBot="1">
      <c r="B25" s="108"/>
      <c r="C25" s="5" t="s">
        <v>2</v>
      </c>
      <c r="D25" s="75" t="s">
        <v>264</v>
      </c>
      <c r="E25" s="30" t="s">
        <v>262</v>
      </c>
    </row>
    <row r="26" spans="2:10">
      <c r="B26" s="116" t="s">
        <v>15</v>
      </c>
      <c r="C26" s="117" t="s">
        <v>16</v>
      </c>
      <c r="D26" s="263">
        <v>6612171.4900000002</v>
      </c>
      <c r="E26" s="118">
        <f>D21</f>
        <v>6831000.0899999999</v>
      </c>
      <c r="G26" s="83"/>
    </row>
    <row r="27" spans="2:10">
      <c r="B27" s="10" t="s">
        <v>17</v>
      </c>
      <c r="C27" s="11" t="s">
        <v>217</v>
      </c>
      <c r="D27" s="264">
        <v>-15801.75</v>
      </c>
      <c r="E27" s="172">
        <f>E28-E32</f>
        <v>-6487992.5599999996</v>
      </c>
      <c r="F27" s="78"/>
      <c r="G27" s="83"/>
      <c r="H27" s="78"/>
      <c r="I27" s="78"/>
      <c r="J27" s="83"/>
    </row>
    <row r="28" spans="2:10">
      <c r="B28" s="10" t="s">
        <v>18</v>
      </c>
      <c r="C28" s="11" t="s">
        <v>19</v>
      </c>
      <c r="D28" s="264">
        <v>0</v>
      </c>
      <c r="E28" s="80">
        <f>SUM(E29:E31)</f>
        <v>0</v>
      </c>
      <c r="F28" s="78"/>
      <c r="G28" s="78"/>
      <c r="H28" s="78"/>
      <c r="I28" s="78"/>
      <c r="J28" s="83"/>
    </row>
    <row r="29" spans="2:10">
      <c r="B29" s="127" t="s">
        <v>4</v>
      </c>
      <c r="C29" s="6" t="s">
        <v>20</v>
      </c>
      <c r="D29" s="265"/>
      <c r="E29" s="103"/>
      <c r="F29" s="78"/>
      <c r="G29" s="78"/>
      <c r="H29" s="78"/>
      <c r="I29" s="78"/>
      <c r="J29" s="83"/>
    </row>
    <row r="30" spans="2:10">
      <c r="B30" s="127" t="s">
        <v>6</v>
      </c>
      <c r="C30" s="6" t="s">
        <v>21</v>
      </c>
      <c r="D30" s="265"/>
      <c r="E30" s="103"/>
      <c r="F30" s="78"/>
      <c r="G30" s="78"/>
      <c r="H30" s="78"/>
      <c r="I30" s="78"/>
      <c r="J30" s="83"/>
    </row>
    <row r="31" spans="2:10">
      <c r="B31" s="127" t="s">
        <v>8</v>
      </c>
      <c r="C31" s="6" t="s">
        <v>22</v>
      </c>
      <c r="D31" s="265"/>
      <c r="E31" s="103"/>
      <c r="F31" s="78"/>
      <c r="G31" s="78"/>
      <c r="H31" s="78"/>
      <c r="I31" s="78"/>
      <c r="J31" s="83"/>
    </row>
    <row r="32" spans="2:10">
      <c r="B32" s="112" t="s">
        <v>23</v>
      </c>
      <c r="C32" s="12" t="s">
        <v>24</v>
      </c>
      <c r="D32" s="264">
        <v>15801.75</v>
      </c>
      <c r="E32" s="80">
        <f>SUM(E33:E39)</f>
        <v>6487992.5599999996</v>
      </c>
      <c r="F32" s="78"/>
      <c r="G32" s="83"/>
      <c r="H32" s="78"/>
      <c r="I32" s="78"/>
      <c r="J32" s="83"/>
    </row>
    <row r="33" spans="2:10">
      <c r="B33" s="127" t="s">
        <v>4</v>
      </c>
      <c r="C33" s="6" t="s">
        <v>25</v>
      </c>
      <c r="D33" s="265">
        <v>15801.75</v>
      </c>
      <c r="E33" s="103">
        <v>6487992.5599999996</v>
      </c>
      <c r="F33" s="78"/>
      <c r="G33" s="78"/>
      <c r="H33" s="78"/>
      <c r="I33" s="78"/>
      <c r="J33" s="83"/>
    </row>
    <row r="34" spans="2:10">
      <c r="B34" s="127" t="s">
        <v>6</v>
      </c>
      <c r="C34" s="6" t="s">
        <v>26</v>
      </c>
      <c r="D34" s="265"/>
      <c r="E34" s="103"/>
      <c r="F34" s="78"/>
      <c r="G34" s="78"/>
      <c r="H34" s="78"/>
      <c r="I34" s="78"/>
      <c r="J34" s="83"/>
    </row>
    <row r="35" spans="2:10">
      <c r="B35" s="127" t="s">
        <v>8</v>
      </c>
      <c r="C35" s="6" t="s">
        <v>27</v>
      </c>
      <c r="D35" s="265"/>
      <c r="E35" s="103"/>
      <c r="F35" s="78"/>
      <c r="G35" s="78"/>
      <c r="H35" s="78"/>
      <c r="I35" s="78"/>
      <c r="J35" s="83"/>
    </row>
    <row r="36" spans="2:10">
      <c r="B36" s="127" t="s">
        <v>9</v>
      </c>
      <c r="C36" s="6" t="s">
        <v>28</v>
      </c>
      <c r="D36" s="265"/>
      <c r="E36" s="103"/>
      <c r="F36" s="78"/>
      <c r="G36" s="78"/>
      <c r="H36" s="78"/>
      <c r="I36" s="78"/>
      <c r="J36" s="83"/>
    </row>
    <row r="37" spans="2:10" ht="25.5">
      <c r="B37" s="127" t="s">
        <v>29</v>
      </c>
      <c r="C37" s="6" t="s">
        <v>30</v>
      </c>
      <c r="D37" s="265"/>
      <c r="E37" s="103"/>
      <c r="F37" s="78"/>
      <c r="G37" s="78"/>
      <c r="H37" s="78"/>
      <c r="I37" s="78"/>
      <c r="J37" s="83"/>
    </row>
    <row r="38" spans="2:10">
      <c r="B38" s="127" t="s">
        <v>31</v>
      </c>
      <c r="C38" s="6" t="s">
        <v>32</v>
      </c>
      <c r="D38" s="265"/>
      <c r="E38" s="103"/>
      <c r="F38" s="78"/>
      <c r="G38" s="78"/>
      <c r="H38" s="78"/>
      <c r="I38" s="78"/>
      <c r="J38" s="83"/>
    </row>
    <row r="39" spans="2:10">
      <c r="B39" s="128" t="s">
        <v>33</v>
      </c>
      <c r="C39" s="13" t="s">
        <v>34</v>
      </c>
      <c r="D39" s="266"/>
      <c r="E39" s="174"/>
      <c r="F39" s="78"/>
      <c r="G39" s="78"/>
      <c r="H39" s="78"/>
      <c r="I39" s="78"/>
      <c r="J39" s="83"/>
    </row>
    <row r="40" spans="2:10" ht="13.5" thickBot="1">
      <c r="B40" s="119" t="s">
        <v>35</v>
      </c>
      <c r="C40" s="120" t="s">
        <v>36</v>
      </c>
      <c r="D40" s="267">
        <v>266791.78000000003</v>
      </c>
      <c r="E40" s="121">
        <v>-343007.53</v>
      </c>
      <c r="G40" s="83"/>
    </row>
    <row r="41" spans="2:10" ht="13.5" thickBot="1">
      <c r="B41" s="122" t="s">
        <v>37</v>
      </c>
      <c r="C41" s="123" t="s">
        <v>38</v>
      </c>
      <c r="D41" s="268">
        <v>6863161.5200000005</v>
      </c>
      <c r="E41" s="173">
        <f>E26+E27+E40</f>
        <v>0</v>
      </c>
      <c r="F41" s="88"/>
      <c r="G41" s="83"/>
    </row>
    <row r="42" spans="2:10">
      <c r="B42" s="114"/>
      <c r="C42" s="114"/>
      <c r="D42" s="115"/>
      <c r="E42" s="115"/>
      <c r="F42" s="88"/>
      <c r="G42" s="71"/>
    </row>
    <row r="43" spans="2:10" ht="13.5">
      <c r="B43" s="338" t="s">
        <v>60</v>
      </c>
      <c r="C43" s="339"/>
      <c r="D43" s="339"/>
      <c r="E43" s="339"/>
      <c r="G43" s="78"/>
    </row>
    <row r="44" spans="2:10" ht="18" customHeight="1" thickBot="1">
      <c r="B44" s="336" t="s">
        <v>244</v>
      </c>
      <c r="C44" s="340"/>
      <c r="D44" s="340"/>
      <c r="E44" s="340"/>
      <c r="G44" s="78"/>
    </row>
    <row r="45" spans="2:10" ht="13.5" thickBot="1">
      <c r="B45" s="108"/>
      <c r="C45" s="31" t="s">
        <v>39</v>
      </c>
      <c r="D45" s="75" t="s">
        <v>264</v>
      </c>
      <c r="E45" s="30" t="s">
        <v>246</v>
      </c>
      <c r="G45" s="78"/>
    </row>
    <row r="46" spans="2:10">
      <c r="B46" s="14" t="s">
        <v>18</v>
      </c>
      <c r="C46" s="32" t="s">
        <v>218</v>
      </c>
      <c r="D46" s="124"/>
      <c r="E46" s="29"/>
      <c r="G46" s="78"/>
    </row>
    <row r="47" spans="2:10">
      <c r="B47" s="125" t="s">
        <v>4</v>
      </c>
      <c r="C47" s="16" t="s">
        <v>40</v>
      </c>
      <c r="D47" s="206"/>
      <c r="E47" s="211"/>
      <c r="G47" s="78"/>
    </row>
    <row r="48" spans="2:10">
      <c r="B48" s="146" t="s">
        <v>6</v>
      </c>
      <c r="C48" s="23" t="s">
        <v>41</v>
      </c>
      <c r="D48" s="207"/>
      <c r="E48" s="86"/>
      <c r="G48" s="78"/>
    </row>
    <row r="49" spans="2:7">
      <c r="B49" s="143" t="s">
        <v>23</v>
      </c>
      <c r="C49" s="147" t="s">
        <v>219</v>
      </c>
      <c r="D49" s="212"/>
      <c r="E49" s="148"/>
    </row>
    <row r="50" spans="2:7">
      <c r="B50" s="125" t="s">
        <v>4</v>
      </c>
      <c r="C50" s="16" t="s">
        <v>40</v>
      </c>
      <c r="D50" s="206"/>
      <c r="E50" s="257"/>
      <c r="G50" s="226"/>
    </row>
    <row r="51" spans="2:7">
      <c r="B51" s="125" t="s">
        <v>6</v>
      </c>
      <c r="C51" s="16" t="s">
        <v>220</v>
      </c>
      <c r="D51" s="206"/>
      <c r="E51" s="84"/>
      <c r="G51" s="226"/>
    </row>
    <row r="52" spans="2:7">
      <c r="B52" s="125" t="s">
        <v>8</v>
      </c>
      <c r="C52" s="16" t="s">
        <v>221</v>
      </c>
      <c r="D52" s="206"/>
      <c r="E52" s="84"/>
    </row>
    <row r="53" spans="2:7" ht="14.25" customHeight="1" thickBot="1">
      <c r="B53" s="126" t="s">
        <v>9</v>
      </c>
      <c r="C53" s="18" t="s">
        <v>41</v>
      </c>
      <c r="D53" s="213"/>
      <c r="E53" s="85"/>
    </row>
    <row r="54" spans="2:7">
      <c r="B54" s="132"/>
      <c r="C54" s="133"/>
      <c r="D54" s="134"/>
      <c r="E54" s="134"/>
    </row>
    <row r="55" spans="2:7" ht="13.5">
      <c r="B55" s="338" t="s">
        <v>62</v>
      </c>
      <c r="C55" s="339"/>
      <c r="D55" s="339"/>
      <c r="E55" s="339"/>
    </row>
    <row r="56" spans="2:7" ht="15.75" customHeight="1" thickBot="1">
      <c r="B56" s="336" t="s">
        <v>222</v>
      </c>
      <c r="C56" s="340"/>
      <c r="D56" s="340"/>
      <c r="E56" s="340"/>
    </row>
    <row r="57" spans="2:7" ht="23.25" thickBot="1">
      <c r="B57" s="331" t="s">
        <v>42</v>
      </c>
      <c r="C57" s="332"/>
      <c r="D57" s="19" t="s">
        <v>245</v>
      </c>
      <c r="E57" s="20" t="s">
        <v>223</v>
      </c>
    </row>
    <row r="58" spans="2:7">
      <c r="B58" s="21" t="s">
        <v>18</v>
      </c>
      <c r="C58" s="149" t="s">
        <v>43</v>
      </c>
      <c r="D58" s="150">
        <f>D64</f>
        <v>0</v>
      </c>
      <c r="E58" s="33">
        <v>0</v>
      </c>
    </row>
    <row r="59" spans="2:7" ht="25.5">
      <c r="B59" s="146" t="s">
        <v>4</v>
      </c>
      <c r="C59" s="23" t="s">
        <v>44</v>
      </c>
      <c r="D59" s="95">
        <v>0</v>
      </c>
      <c r="E59" s="96">
        <v>0</v>
      </c>
    </row>
    <row r="60" spans="2:7" ht="25.5">
      <c r="B60" s="125" t="s">
        <v>6</v>
      </c>
      <c r="C60" s="16" t="s">
        <v>45</v>
      </c>
      <c r="D60" s="93">
        <v>0</v>
      </c>
      <c r="E60" s="94">
        <v>0</v>
      </c>
    </row>
    <row r="61" spans="2:7" ht="13.5" customHeight="1">
      <c r="B61" s="125" t="s">
        <v>8</v>
      </c>
      <c r="C61" s="16" t="s">
        <v>46</v>
      </c>
      <c r="D61" s="93">
        <v>0</v>
      </c>
      <c r="E61" s="94">
        <v>0</v>
      </c>
    </row>
    <row r="62" spans="2:7">
      <c r="B62" s="125" t="s">
        <v>9</v>
      </c>
      <c r="C62" s="16" t="s">
        <v>47</v>
      </c>
      <c r="D62" s="93">
        <v>0</v>
      </c>
      <c r="E62" s="94">
        <v>0</v>
      </c>
    </row>
    <row r="63" spans="2:7">
      <c r="B63" s="125" t="s">
        <v>29</v>
      </c>
      <c r="C63" s="16" t="s">
        <v>48</v>
      </c>
      <c r="D63" s="93">
        <v>0</v>
      </c>
      <c r="E63" s="94">
        <v>0</v>
      </c>
    </row>
    <row r="64" spans="2:7">
      <c r="B64" s="146" t="s">
        <v>31</v>
      </c>
      <c r="C64" s="23" t="s">
        <v>49</v>
      </c>
      <c r="D64" s="95">
        <f>E21</f>
        <v>0</v>
      </c>
      <c r="E64" s="96">
        <v>0</v>
      </c>
    </row>
    <row r="65" spans="2:5">
      <c r="B65" s="146" t="s">
        <v>33</v>
      </c>
      <c r="C65" s="23" t="s">
        <v>224</v>
      </c>
      <c r="D65" s="95">
        <v>0</v>
      </c>
      <c r="E65" s="96">
        <v>0</v>
      </c>
    </row>
    <row r="66" spans="2:5">
      <c r="B66" s="146" t="s">
        <v>50</v>
      </c>
      <c r="C66" s="23" t="s">
        <v>51</v>
      </c>
      <c r="D66" s="95">
        <v>0</v>
      </c>
      <c r="E66" s="96">
        <v>0</v>
      </c>
    </row>
    <row r="67" spans="2:5">
      <c r="B67" s="125" t="s">
        <v>52</v>
      </c>
      <c r="C67" s="16" t="s">
        <v>53</v>
      </c>
      <c r="D67" s="93">
        <v>0</v>
      </c>
      <c r="E67" s="94">
        <v>0</v>
      </c>
    </row>
    <row r="68" spans="2:5">
      <c r="B68" s="125" t="s">
        <v>54</v>
      </c>
      <c r="C68" s="16" t="s">
        <v>55</v>
      </c>
      <c r="D68" s="93">
        <v>0</v>
      </c>
      <c r="E68" s="94">
        <v>0</v>
      </c>
    </row>
    <row r="69" spans="2:5">
      <c r="B69" s="125" t="s">
        <v>56</v>
      </c>
      <c r="C69" s="16" t="s">
        <v>57</v>
      </c>
      <c r="D69" s="93">
        <v>0</v>
      </c>
      <c r="E69" s="94">
        <v>0</v>
      </c>
    </row>
    <row r="70" spans="2:5">
      <c r="B70" s="153" t="s">
        <v>58</v>
      </c>
      <c r="C70" s="136" t="s">
        <v>59</v>
      </c>
      <c r="D70" s="137">
        <v>0</v>
      </c>
      <c r="E70" s="138">
        <v>0</v>
      </c>
    </row>
    <row r="71" spans="2:5">
      <c r="B71" s="154" t="s">
        <v>23</v>
      </c>
      <c r="C71" s="144" t="s">
        <v>61</v>
      </c>
      <c r="D71" s="145">
        <v>0</v>
      </c>
      <c r="E71" s="70">
        <v>0</v>
      </c>
    </row>
    <row r="72" spans="2:5">
      <c r="B72" s="155" t="s">
        <v>60</v>
      </c>
      <c r="C72" s="140" t="s">
        <v>63</v>
      </c>
      <c r="D72" s="141">
        <f>E14</f>
        <v>0</v>
      </c>
      <c r="E72" s="142">
        <v>0</v>
      </c>
    </row>
    <row r="73" spans="2:5">
      <c r="B73" s="156" t="s">
        <v>62</v>
      </c>
      <c r="C73" s="25" t="s">
        <v>65</v>
      </c>
      <c r="D73" s="26">
        <v>0</v>
      </c>
      <c r="E73" s="27">
        <v>0</v>
      </c>
    </row>
    <row r="74" spans="2:5">
      <c r="B74" s="154" t="s">
        <v>64</v>
      </c>
      <c r="C74" s="144" t="s">
        <v>66</v>
      </c>
      <c r="D74" s="145">
        <f>D58</f>
        <v>0</v>
      </c>
      <c r="E74" s="70">
        <f>E58+E72-E73</f>
        <v>0</v>
      </c>
    </row>
    <row r="75" spans="2:5">
      <c r="B75" s="125" t="s">
        <v>4</v>
      </c>
      <c r="C75" s="16" t="s">
        <v>67</v>
      </c>
      <c r="D75" s="93">
        <v>0</v>
      </c>
      <c r="E75" s="94">
        <v>0</v>
      </c>
    </row>
    <row r="76" spans="2:5">
      <c r="B76" s="125" t="s">
        <v>6</v>
      </c>
      <c r="C76" s="16" t="s">
        <v>225</v>
      </c>
      <c r="D76" s="93">
        <f>D74</f>
        <v>0</v>
      </c>
      <c r="E76" s="94">
        <f>E74</f>
        <v>0</v>
      </c>
    </row>
    <row r="77" spans="2:5" ht="13.5" thickBot="1">
      <c r="B77" s="126" t="s">
        <v>8</v>
      </c>
      <c r="C77" s="18" t="s">
        <v>226</v>
      </c>
      <c r="D77" s="97">
        <v>0</v>
      </c>
      <c r="E77" s="98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honeticPr fontId="7" type="noConversion"/>
  <pageMargins left="0.64" right="0.75" top="0.61" bottom="0.37" header="0.5" footer="0.5"/>
  <pageSetup paperSize="9" scale="70" orientation="portrait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>
  <sheetPr codeName="Arkusz33"/>
  <dimension ref="A1:L81"/>
  <sheetViews>
    <sheetView zoomScale="80" zoomScaleNormal="80" workbookViewId="0">
      <selection activeCell="K2" sqref="K2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99" customWidth="1"/>
    <col min="6" max="6" width="7.42578125" customWidth="1"/>
    <col min="7" max="7" width="17.28515625" customWidth="1"/>
    <col min="8" max="8" width="19" customWidth="1"/>
    <col min="9" max="9" width="13.28515625" customWidth="1"/>
    <col min="10" max="10" width="13.5703125" customWidth="1"/>
  </cols>
  <sheetData>
    <row r="1" spans="2:12">
      <c r="B1" s="1"/>
      <c r="C1" s="1"/>
      <c r="D1" s="2"/>
      <c r="E1" s="2"/>
    </row>
    <row r="2" spans="2:12" ht="15.75">
      <c r="B2" s="333" t="s">
        <v>0</v>
      </c>
      <c r="C2" s="333"/>
      <c r="D2" s="333"/>
      <c r="E2" s="333"/>
      <c r="H2" s="188"/>
      <c r="I2" s="188"/>
      <c r="J2" s="190"/>
      <c r="L2" s="78"/>
    </row>
    <row r="3" spans="2:12" ht="15.75">
      <c r="B3" s="333" t="s">
        <v>263</v>
      </c>
      <c r="C3" s="333"/>
      <c r="D3" s="333"/>
      <c r="E3" s="333"/>
      <c r="H3" s="188"/>
      <c r="I3" s="188"/>
      <c r="J3" s="190"/>
    </row>
    <row r="4" spans="2:12" ht="15">
      <c r="B4" s="107"/>
      <c r="C4" s="107"/>
      <c r="D4" s="107"/>
      <c r="E4" s="107"/>
      <c r="H4" s="187"/>
      <c r="I4" s="187"/>
      <c r="J4" s="190"/>
    </row>
    <row r="5" spans="2:12" ht="21" customHeight="1">
      <c r="B5" s="334" t="s">
        <v>1</v>
      </c>
      <c r="C5" s="334"/>
      <c r="D5" s="334"/>
      <c r="E5" s="334"/>
    </row>
    <row r="6" spans="2:12" ht="14.25">
      <c r="B6" s="335" t="s">
        <v>107</v>
      </c>
      <c r="C6" s="335"/>
      <c r="D6" s="335"/>
      <c r="E6" s="335"/>
    </row>
    <row r="7" spans="2:12" ht="14.25">
      <c r="B7" s="109"/>
      <c r="C7" s="109"/>
      <c r="D7" s="109"/>
      <c r="E7" s="109"/>
    </row>
    <row r="8" spans="2:12" ht="13.5">
      <c r="B8" s="337" t="s">
        <v>18</v>
      </c>
      <c r="C8" s="339"/>
      <c r="D8" s="339"/>
      <c r="E8" s="339"/>
    </row>
    <row r="9" spans="2:12" ht="16.5" thickBot="1">
      <c r="B9" s="336" t="s">
        <v>209</v>
      </c>
      <c r="C9" s="336"/>
      <c r="D9" s="336"/>
      <c r="E9" s="336"/>
    </row>
    <row r="10" spans="2:12" ht="13.5" thickBot="1">
      <c r="B10" s="108"/>
      <c r="C10" s="87" t="s">
        <v>2</v>
      </c>
      <c r="D10" s="75" t="s">
        <v>246</v>
      </c>
      <c r="E10" s="30" t="s">
        <v>262</v>
      </c>
    </row>
    <row r="11" spans="2:12">
      <c r="B11" s="110" t="s">
        <v>3</v>
      </c>
      <c r="C11" s="151" t="s">
        <v>215</v>
      </c>
      <c r="D11" s="74">
        <v>15531.71</v>
      </c>
      <c r="E11" s="313">
        <f>E12</f>
        <v>23662.959999999999</v>
      </c>
    </row>
    <row r="12" spans="2:12">
      <c r="B12" s="129" t="s">
        <v>4</v>
      </c>
      <c r="C12" s="6" t="s">
        <v>5</v>
      </c>
      <c r="D12" s="89">
        <v>15531.71</v>
      </c>
      <c r="E12" s="277">
        <v>23662.959999999999</v>
      </c>
    </row>
    <row r="13" spans="2:12">
      <c r="B13" s="129" t="s">
        <v>6</v>
      </c>
      <c r="C13" s="72" t="s">
        <v>7</v>
      </c>
      <c r="D13" s="89"/>
      <c r="E13" s="277"/>
    </row>
    <row r="14" spans="2:12">
      <c r="B14" s="129" t="s">
        <v>8</v>
      </c>
      <c r="C14" s="72" t="s">
        <v>10</v>
      </c>
      <c r="D14" s="89"/>
      <c r="E14" s="277"/>
      <c r="G14" s="71"/>
    </row>
    <row r="15" spans="2:12">
      <c r="B15" s="129" t="s">
        <v>212</v>
      </c>
      <c r="C15" s="72" t="s">
        <v>11</v>
      </c>
      <c r="D15" s="89"/>
      <c r="E15" s="277"/>
    </row>
    <row r="16" spans="2:12">
      <c r="B16" s="130" t="s">
        <v>213</v>
      </c>
      <c r="C16" s="111" t="s">
        <v>12</v>
      </c>
      <c r="D16" s="90"/>
      <c r="E16" s="174"/>
    </row>
    <row r="17" spans="2:10">
      <c r="B17" s="10" t="s">
        <v>13</v>
      </c>
      <c r="C17" s="12" t="s">
        <v>65</v>
      </c>
      <c r="D17" s="152"/>
      <c r="E17" s="172"/>
    </row>
    <row r="18" spans="2:10">
      <c r="B18" s="129" t="s">
        <v>4</v>
      </c>
      <c r="C18" s="6" t="s">
        <v>11</v>
      </c>
      <c r="D18" s="89"/>
      <c r="E18" s="174"/>
    </row>
    <row r="19" spans="2:10" ht="13.5" customHeight="1">
      <c r="B19" s="129" t="s">
        <v>6</v>
      </c>
      <c r="C19" s="72" t="s">
        <v>214</v>
      </c>
      <c r="D19" s="89"/>
      <c r="E19" s="277"/>
    </row>
    <row r="20" spans="2:10" ht="13.5" thickBot="1">
      <c r="B20" s="131" t="s">
        <v>8</v>
      </c>
      <c r="C20" s="73" t="s">
        <v>14</v>
      </c>
      <c r="D20" s="91"/>
      <c r="E20" s="314"/>
    </row>
    <row r="21" spans="2:10" ht="13.5" thickBot="1">
      <c r="B21" s="343" t="s">
        <v>216</v>
      </c>
      <c r="C21" s="344"/>
      <c r="D21" s="92">
        <f>D11-D17</f>
        <v>15531.71</v>
      </c>
      <c r="E21" s="296">
        <f>E11</f>
        <v>23662.959999999999</v>
      </c>
      <c r="F21" s="88"/>
      <c r="G21" s="88"/>
      <c r="H21" s="197"/>
      <c r="J21" s="71"/>
    </row>
    <row r="22" spans="2:10">
      <c r="B22" s="3"/>
      <c r="C22" s="7"/>
      <c r="D22" s="8"/>
      <c r="E22" s="8"/>
      <c r="G22" s="78"/>
    </row>
    <row r="23" spans="2:10" ht="13.5">
      <c r="B23" s="337" t="s">
        <v>210</v>
      </c>
      <c r="C23" s="345"/>
      <c r="D23" s="345"/>
      <c r="E23" s="345"/>
      <c r="G23" s="78"/>
    </row>
    <row r="24" spans="2:10" ht="15.75" customHeight="1" thickBot="1">
      <c r="B24" s="336" t="s">
        <v>211</v>
      </c>
      <c r="C24" s="346"/>
      <c r="D24" s="346"/>
      <c r="E24" s="346"/>
    </row>
    <row r="25" spans="2:10" ht="13.5" thickBot="1">
      <c r="B25" s="108"/>
      <c r="C25" s="5" t="s">
        <v>2</v>
      </c>
      <c r="D25" s="75" t="s">
        <v>264</v>
      </c>
      <c r="E25" s="30" t="s">
        <v>262</v>
      </c>
    </row>
    <row r="26" spans="2:10">
      <c r="B26" s="116" t="s">
        <v>15</v>
      </c>
      <c r="C26" s="117" t="s">
        <v>16</v>
      </c>
      <c r="D26" s="263">
        <v>4825.6400000000003</v>
      </c>
      <c r="E26" s="118">
        <f>D21</f>
        <v>15531.71</v>
      </c>
      <c r="G26" s="83"/>
      <c r="H26" s="104"/>
    </row>
    <row r="27" spans="2:10">
      <c r="B27" s="10" t="s">
        <v>17</v>
      </c>
      <c r="C27" s="11" t="s">
        <v>217</v>
      </c>
      <c r="D27" s="264">
        <v>14029.040000000008</v>
      </c>
      <c r="E27" s="172">
        <f>E28-E32</f>
        <v>6302.8799999999992</v>
      </c>
      <c r="F27" s="78"/>
      <c r="G27" s="83"/>
      <c r="H27" s="78"/>
      <c r="I27" s="78"/>
      <c r="J27" s="83"/>
    </row>
    <row r="28" spans="2:10">
      <c r="B28" s="10" t="s">
        <v>18</v>
      </c>
      <c r="C28" s="11" t="s">
        <v>19</v>
      </c>
      <c r="D28" s="264">
        <v>64235.19</v>
      </c>
      <c r="E28" s="80">
        <f>SUM(E29:E31)</f>
        <v>6468.4699999999993</v>
      </c>
      <c r="F28" s="78"/>
      <c r="G28" s="78"/>
      <c r="H28" s="78"/>
      <c r="I28" s="78"/>
      <c r="J28" s="83"/>
    </row>
    <row r="29" spans="2:10">
      <c r="B29" s="127" t="s">
        <v>4</v>
      </c>
      <c r="C29" s="6" t="s">
        <v>20</v>
      </c>
      <c r="D29" s="265">
        <v>120</v>
      </c>
      <c r="E29" s="103">
        <v>119.98</v>
      </c>
      <c r="F29" s="78"/>
      <c r="G29" s="78"/>
      <c r="H29" s="78"/>
      <c r="I29" s="78"/>
      <c r="J29" s="83"/>
    </row>
    <row r="30" spans="2:10">
      <c r="B30" s="127" t="s">
        <v>6</v>
      </c>
      <c r="C30" s="6" t="s">
        <v>21</v>
      </c>
      <c r="D30" s="265"/>
      <c r="E30" s="103"/>
      <c r="F30" s="78"/>
      <c r="G30" s="78"/>
      <c r="H30" s="78"/>
      <c r="I30" s="78"/>
      <c r="J30" s="83"/>
    </row>
    <row r="31" spans="2:10">
      <c r="B31" s="127" t="s">
        <v>8</v>
      </c>
      <c r="C31" s="6" t="s">
        <v>22</v>
      </c>
      <c r="D31" s="265">
        <v>64115.19</v>
      </c>
      <c r="E31" s="103">
        <v>6348.49</v>
      </c>
      <c r="F31" s="78"/>
      <c r="G31" s="78"/>
      <c r="H31" s="78"/>
      <c r="I31" s="78"/>
      <c r="J31" s="83"/>
    </row>
    <row r="32" spans="2:10">
      <c r="B32" s="112" t="s">
        <v>23</v>
      </c>
      <c r="C32" s="12" t="s">
        <v>24</v>
      </c>
      <c r="D32" s="264">
        <v>50206.149999999994</v>
      </c>
      <c r="E32" s="80">
        <f>SUM(E33:E39)</f>
        <v>165.58999999999997</v>
      </c>
      <c r="F32" s="78"/>
      <c r="G32" s="83"/>
      <c r="H32" s="78"/>
      <c r="I32" s="78"/>
      <c r="J32" s="83"/>
    </row>
    <row r="33" spans="2:10">
      <c r="B33" s="127" t="s">
        <v>4</v>
      </c>
      <c r="C33" s="6" t="s">
        <v>25</v>
      </c>
      <c r="D33" s="265"/>
      <c r="E33" s="103"/>
      <c r="F33" s="78"/>
      <c r="G33" s="78"/>
      <c r="H33" s="78"/>
      <c r="I33" s="78"/>
      <c r="J33" s="83"/>
    </row>
    <row r="34" spans="2:10">
      <c r="B34" s="127" t="s">
        <v>6</v>
      </c>
      <c r="C34" s="6" t="s">
        <v>26</v>
      </c>
      <c r="D34" s="265"/>
      <c r="E34" s="103"/>
      <c r="F34" s="78"/>
      <c r="G34" s="78"/>
      <c r="H34" s="78"/>
      <c r="I34" s="78"/>
      <c r="J34" s="83"/>
    </row>
    <row r="35" spans="2:10">
      <c r="B35" s="127" t="s">
        <v>8</v>
      </c>
      <c r="C35" s="6" t="s">
        <v>27</v>
      </c>
      <c r="D35" s="265">
        <v>13.6</v>
      </c>
      <c r="E35" s="103">
        <v>9.17</v>
      </c>
      <c r="F35" s="78"/>
      <c r="G35" s="78"/>
      <c r="H35" s="78"/>
      <c r="I35" s="78"/>
      <c r="J35" s="83"/>
    </row>
    <row r="36" spans="2:10">
      <c r="B36" s="127" t="s">
        <v>9</v>
      </c>
      <c r="C36" s="6" t="s">
        <v>28</v>
      </c>
      <c r="D36" s="265"/>
      <c r="E36" s="103"/>
      <c r="F36" s="78"/>
      <c r="G36" s="78"/>
      <c r="H36" s="78"/>
      <c r="I36" s="78"/>
      <c r="J36" s="83"/>
    </row>
    <row r="37" spans="2:10" ht="25.5">
      <c r="B37" s="127" t="s">
        <v>29</v>
      </c>
      <c r="C37" s="6" t="s">
        <v>30</v>
      </c>
      <c r="D37" s="265">
        <v>170.78</v>
      </c>
      <c r="E37" s="103">
        <v>156.41999999999999</v>
      </c>
      <c r="F37" s="78"/>
      <c r="G37" s="78"/>
      <c r="H37" s="78"/>
      <c r="I37" s="78"/>
      <c r="J37" s="83"/>
    </row>
    <row r="38" spans="2:10">
      <c r="B38" s="127" t="s">
        <v>31</v>
      </c>
      <c r="C38" s="6" t="s">
        <v>32</v>
      </c>
      <c r="D38" s="265"/>
      <c r="E38" s="103"/>
      <c r="F38" s="78"/>
      <c r="G38" s="78"/>
      <c r="H38" s="78"/>
      <c r="I38" s="78"/>
      <c r="J38" s="83"/>
    </row>
    <row r="39" spans="2:10">
      <c r="B39" s="128" t="s">
        <v>33</v>
      </c>
      <c r="C39" s="13" t="s">
        <v>34</v>
      </c>
      <c r="D39" s="266">
        <v>50021.77</v>
      </c>
      <c r="E39" s="174"/>
      <c r="F39" s="78"/>
      <c r="G39" s="78"/>
      <c r="H39" s="78"/>
      <c r="I39" s="78"/>
      <c r="J39" s="83"/>
    </row>
    <row r="40" spans="2:10" ht="13.5" thickBot="1">
      <c r="B40" s="119" t="s">
        <v>35</v>
      </c>
      <c r="C40" s="120" t="s">
        <v>36</v>
      </c>
      <c r="D40" s="267">
        <v>-2993.36</v>
      </c>
      <c r="E40" s="121">
        <v>1828.37</v>
      </c>
      <c r="G40" s="83"/>
    </row>
    <row r="41" spans="2:10" ht="13.5" thickBot="1">
      <c r="B41" s="122" t="s">
        <v>37</v>
      </c>
      <c r="C41" s="123" t="s">
        <v>38</v>
      </c>
      <c r="D41" s="268">
        <v>15861.320000000007</v>
      </c>
      <c r="E41" s="173">
        <f>E26+E27+E40</f>
        <v>23662.959999999995</v>
      </c>
      <c r="F41" s="88"/>
      <c r="G41" s="83"/>
    </row>
    <row r="42" spans="2:10">
      <c r="B42" s="114"/>
      <c r="C42" s="114"/>
      <c r="D42" s="115"/>
      <c r="E42" s="115"/>
      <c r="F42" s="88"/>
      <c r="G42" s="71"/>
    </row>
    <row r="43" spans="2:10" ht="13.5">
      <c r="B43" s="338" t="s">
        <v>60</v>
      </c>
      <c r="C43" s="339"/>
      <c r="D43" s="339"/>
      <c r="E43" s="339"/>
      <c r="G43" s="78"/>
    </row>
    <row r="44" spans="2:10" ht="18" customHeight="1" thickBot="1">
      <c r="B44" s="336" t="s">
        <v>244</v>
      </c>
      <c r="C44" s="340"/>
      <c r="D44" s="340"/>
      <c r="E44" s="340"/>
      <c r="G44" s="78"/>
    </row>
    <row r="45" spans="2:10" ht="13.5" thickBot="1">
      <c r="B45" s="108"/>
      <c r="C45" s="31" t="s">
        <v>39</v>
      </c>
      <c r="D45" s="75" t="s">
        <v>264</v>
      </c>
      <c r="E45" s="30" t="s">
        <v>262</v>
      </c>
      <c r="G45" s="78"/>
    </row>
    <row r="46" spans="2:10">
      <c r="B46" s="14" t="s">
        <v>18</v>
      </c>
      <c r="C46" s="32" t="s">
        <v>218</v>
      </c>
      <c r="D46" s="124"/>
      <c r="E46" s="29"/>
      <c r="G46" s="78"/>
    </row>
    <row r="47" spans="2:10">
      <c r="B47" s="125" t="s">
        <v>4</v>
      </c>
      <c r="C47" s="16" t="s">
        <v>40</v>
      </c>
      <c r="D47" s="269">
        <v>36.862299999999998</v>
      </c>
      <c r="E47" s="84">
        <v>112.1585</v>
      </c>
      <c r="G47" s="78"/>
    </row>
    <row r="48" spans="2:10">
      <c r="B48" s="146" t="s">
        <v>6</v>
      </c>
      <c r="C48" s="23" t="s">
        <v>41</v>
      </c>
      <c r="D48" s="270">
        <v>127.4002</v>
      </c>
      <c r="E48" s="225">
        <v>153.4563</v>
      </c>
      <c r="G48" s="78"/>
    </row>
    <row r="49" spans="2:7">
      <c r="B49" s="143" t="s">
        <v>23</v>
      </c>
      <c r="C49" s="147" t="s">
        <v>219</v>
      </c>
      <c r="D49" s="271"/>
      <c r="E49" s="84"/>
    </row>
    <row r="50" spans="2:7">
      <c r="B50" s="125" t="s">
        <v>4</v>
      </c>
      <c r="C50" s="16" t="s">
        <v>40</v>
      </c>
      <c r="D50" s="269">
        <v>130.91</v>
      </c>
      <c r="E50" s="84">
        <v>138.47999999999999</v>
      </c>
      <c r="G50" s="226"/>
    </row>
    <row r="51" spans="2:7">
      <c r="B51" s="125" t="s">
        <v>6</v>
      </c>
      <c r="C51" s="16" t="s">
        <v>220</v>
      </c>
      <c r="D51" s="272">
        <v>119.24000000000001</v>
      </c>
      <c r="E51" s="84">
        <v>138.47999999999999</v>
      </c>
      <c r="G51" s="226"/>
    </row>
    <row r="52" spans="2:7">
      <c r="B52" s="125" t="s">
        <v>8</v>
      </c>
      <c r="C52" s="16" t="s">
        <v>221</v>
      </c>
      <c r="D52" s="272">
        <v>136.66</v>
      </c>
      <c r="E52" s="84">
        <v>157.15</v>
      </c>
    </row>
    <row r="53" spans="2:7" ht="12.75" customHeight="1" thickBot="1">
      <c r="B53" s="126" t="s">
        <v>9</v>
      </c>
      <c r="C53" s="18" t="s">
        <v>41</v>
      </c>
      <c r="D53" s="273">
        <v>124.5</v>
      </c>
      <c r="E53" s="288">
        <v>154.19999999999999</v>
      </c>
    </row>
    <row r="54" spans="2:7">
      <c r="B54" s="132"/>
      <c r="C54" s="133"/>
      <c r="D54" s="134"/>
      <c r="E54" s="134"/>
    </row>
    <row r="55" spans="2:7" ht="13.5">
      <c r="B55" s="338" t="s">
        <v>62</v>
      </c>
      <c r="C55" s="339"/>
      <c r="D55" s="339"/>
      <c r="E55" s="339"/>
    </row>
    <row r="56" spans="2:7" ht="18" customHeight="1" thickBot="1">
      <c r="B56" s="336" t="s">
        <v>222</v>
      </c>
      <c r="C56" s="340"/>
      <c r="D56" s="340"/>
      <c r="E56" s="340"/>
    </row>
    <row r="57" spans="2:7" ht="23.25" thickBot="1">
      <c r="B57" s="331" t="s">
        <v>42</v>
      </c>
      <c r="C57" s="332"/>
      <c r="D57" s="19" t="s">
        <v>245</v>
      </c>
      <c r="E57" s="20" t="s">
        <v>223</v>
      </c>
    </row>
    <row r="58" spans="2:7">
      <c r="B58" s="21" t="s">
        <v>18</v>
      </c>
      <c r="C58" s="149" t="s">
        <v>43</v>
      </c>
      <c r="D58" s="150">
        <f>D64</f>
        <v>23662.959999999999</v>
      </c>
      <c r="E58" s="33">
        <f>D58/E21</f>
        <v>1</v>
      </c>
    </row>
    <row r="59" spans="2:7" ht="25.5">
      <c r="B59" s="146" t="s">
        <v>4</v>
      </c>
      <c r="C59" s="23" t="s">
        <v>44</v>
      </c>
      <c r="D59" s="95">
        <v>0</v>
      </c>
      <c r="E59" s="96">
        <v>0</v>
      </c>
    </row>
    <row r="60" spans="2:7" ht="25.5">
      <c r="B60" s="125" t="s">
        <v>6</v>
      </c>
      <c r="C60" s="16" t="s">
        <v>45</v>
      </c>
      <c r="D60" s="93">
        <v>0</v>
      </c>
      <c r="E60" s="94">
        <v>0</v>
      </c>
    </row>
    <row r="61" spans="2:7" ht="13.5" customHeight="1">
      <c r="B61" s="125" t="s">
        <v>8</v>
      </c>
      <c r="C61" s="16" t="s">
        <v>46</v>
      </c>
      <c r="D61" s="93">
        <v>0</v>
      </c>
      <c r="E61" s="94">
        <v>0</v>
      </c>
    </row>
    <row r="62" spans="2:7">
      <c r="B62" s="125" t="s">
        <v>9</v>
      </c>
      <c r="C62" s="16" t="s">
        <v>47</v>
      </c>
      <c r="D62" s="93">
        <v>0</v>
      </c>
      <c r="E62" s="94">
        <v>0</v>
      </c>
    </row>
    <row r="63" spans="2:7">
      <c r="B63" s="125" t="s">
        <v>29</v>
      </c>
      <c r="C63" s="16" t="s">
        <v>48</v>
      </c>
      <c r="D63" s="93">
        <v>0</v>
      </c>
      <c r="E63" s="94">
        <v>0</v>
      </c>
    </row>
    <row r="64" spans="2:7">
      <c r="B64" s="146" t="s">
        <v>31</v>
      </c>
      <c r="C64" s="23" t="s">
        <v>49</v>
      </c>
      <c r="D64" s="95">
        <f>E21</f>
        <v>23662.959999999999</v>
      </c>
      <c r="E64" s="96">
        <f>E58</f>
        <v>1</v>
      </c>
    </row>
    <row r="65" spans="2:5">
      <c r="B65" s="146" t="s">
        <v>33</v>
      </c>
      <c r="C65" s="23" t="s">
        <v>224</v>
      </c>
      <c r="D65" s="95">
        <v>0</v>
      </c>
      <c r="E65" s="96">
        <v>0</v>
      </c>
    </row>
    <row r="66" spans="2:5">
      <c r="B66" s="146" t="s">
        <v>50</v>
      </c>
      <c r="C66" s="23" t="s">
        <v>51</v>
      </c>
      <c r="D66" s="95">
        <v>0</v>
      </c>
      <c r="E66" s="96">
        <v>0</v>
      </c>
    </row>
    <row r="67" spans="2:5">
      <c r="B67" s="125" t="s">
        <v>52</v>
      </c>
      <c r="C67" s="16" t="s">
        <v>53</v>
      </c>
      <c r="D67" s="93">
        <v>0</v>
      </c>
      <c r="E67" s="94">
        <v>0</v>
      </c>
    </row>
    <row r="68" spans="2:5">
      <c r="B68" s="125" t="s">
        <v>54</v>
      </c>
      <c r="C68" s="16" t="s">
        <v>55</v>
      </c>
      <c r="D68" s="93">
        <v>0</v>
      </c>
      <c r="E68" s="94">
        <v>0</v>
      </c>
    </row>
    <row r="69" spans="2:5">
      <c r="B69" s="125" t="s">
        <v>56</v>
      </c>
      <c r="C69" s="16" t="s">
        <v>57</v>
      </c>
      <c r="D69" s="93">
        <v>0</v>
      </c>
      <c r="E69" s="94">
        <v>0</v>
      </c>
    </row>
    <row r="70" spans="2:5">
      <c r="B70" s="153" t="s">
        <v>58</v>
      </c>
      <c r="C70" s="136" t="s">
        <v>59</v>
      </c>
      <c r="D70" s="137">
        <v>0</v>
      </c>
      <c r="E70" s="138">
        <v>0</v>
      </c>
    </row>
    <row r="71" spans="2:5">
      <c r="B71" s="154" t="s">
        <v>23</v>
      </c>
      <c r="C71" s="144" t="s">
        <v>61</v>
      </c>
      <c r="D71" s="145">
        <v>0</v>
      </c>
      <c r="E71" s="70">
        <v>0</v>
      </c>
    </row>
    <row r="72" spans="2:5">
      <c r="B72" s="155" t="s">
        <v>60</v>
      </c>
      <c r="C72" s="140" t="s">
        <v>63</v>
      </c>
      <c r="D72" s="141">
        <f>E14</f>
        <v>0</v>
      </c>
      <c r="E72" s="142">
        <v>0</v>
      </c>
    </row>
    <row r="73" spans="2:5">
      <c r="B73" s="156" t="s">
        <v>62</v>
      </c>
      <c r="C73" s="25" t="s">
        <v>65</v>
      </c>
      <c r="D73" s="26">
        <v>0</v>
      </c>
      <c r="E73" s="27">
        <v>0</v>
      </c>
    </row>
    <row r="74" spans="2:5">
      <c r="B74" s="154" t="s">
        <v>64</v>
      </c>
      <c r="C74" s="144" t="s">
        <v>66</v>
      </c>
      <c r="D74" s="145">
        <f>D58</f>
        <v>23662.959999999999</v>
      </c>
      <c r="E74" s="70">
        <f>E58+E72-E73</f>
        <v>1</v>
      </c>
    </row>
    <row r="75" spans="2:5">
      <c r="B75" s="125" t="s">
        <v>4</v>
      </c>
      <c r="C75" s="16" t="s">
        <v>67</v>
      </c>
      <c r="D75" s="93">
        <f>D74</f>
        <v>23662.959999999999</v>
      </c>
      <c r="E75" s="94">
        <f>E74</f>
        <v>1</v>
      </c>
    </row>
    <row r="76" spans="2:5">
      <c r="B76" s="125" t="s">
        <v>6</v>
      </c>
      <c r="C76" s="16" t="s">
        <v>225</v>
      </c>
      <c r="D76" s="93">
        <v>0</v>
      </c>
      <c r="E76" s="94">
        <v>0</v>
      </c>
    </row>
    <row r="77" spans="2:5" ht="13.5" thickBot="1">
      <c r="B77" s="126" t="s">
        <v>8</v>
      </c>
      <c r="C77" s="18" t="s">
        <v>226</v>
      </c>
      <c r="D77" s="97">
        <v>0</v>
      </c>
      <c r="E77" s="98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honeticPr fontId="7" type="noConversion"/>
  <pageMargins left="0.56000000000000005" right="0.75" top="0.56999999999999995" bottom="0.45" header="0.5" footer="0.5"/>
  <pageSetup paperSize="9" scale="70" orientation="portrait" r:id="rId1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>
  <sheetPr codeName="Arkusz34"/>
  <dimension ref="A1:L81"/>
  <sheetViews>
    <sheetView zoomScale="80" zoomScaleNormal="80" workbookViewId="0">
      <selection activeCell="K2" sqref="K2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99" customWidth="1"/>
    <col min="6" max="6" width="7.42578125" customWidth="1"/>
    <col min="7" max="7" width="17.28515625" customWidth="1"/>
    <col min="8" max="8" width="19" customWidth="1"/>
    <col min="9" max="9" width="13.28515625" customWidth="1"/>
    <col min="10" max="10" width="13.5703125" customWidth="1"/>
  </cols>
  <sheetData>
    <row r="1" spans="2:12">
      <c r="B1" s="1"/>
      <c r="C1" s="1"/>
      <c r="D1" s="2"/>
      <c r="E1" s="2"/>
    </row>
    <row r="2" spans="2:12" ht="15.75">
      <c r="B2" s="333" t="s">
        <v>0</v>
      </c>
      <c r="C2" s="333"/>
      <c r="D2" s="333"/>
      <c r="E2" s="333"/>
      <c r="H2" s="188"/>
      <c r="I2" s="188"/>
      <c r="J2" s="190"/>
      <c r="L2" s="78"/>
    </row>
    <row r="3" spans="2:12" ht="15.75">
      <c r="B3" s="333" t="s">
        <v>263</v>
      </c>
      <c r="C3" s="333"/>
      <c r="D3" s="333"/>
      <c r="E3" s="333"/>
      <c r="H3" s="188"/>
      <c r="I3" s="188"/>
      <c r="J3" s="190"/>
    </row>
    <row r="4" spans="2:12" ht="15">
      <c r="B4" s="107"/>
      <c r="C4" s="107"/>
      <c r="D4" s="107"/>
      <c r="E4" s="107"/>
      <c r="H4" s="187"/>
      <c r="I4" s="187"/>
      <c r="J4" s="190"/>
    </row>
    <row r="5" spans="2:12" ht="21" customHeight="1">
      <c r="B5" s="334" t="s">
        <v>1</v>
      </c>
      <c r="C5" s="334"/>
      <c r="D5" s="334"/>
      <c r="E5" s="334"/>
    </row>
    <row r="6" spans="2:12" ht="14.25">
      <c r="B6" s="335" t="s">
        <v>112</v>
      </c>
      <c r="C6" s="335"/>
      <c r="D6" s="335"/>
      <c r="E6" s="335"/>
    </row>
    <row r="7" spans="2:12" ht="14.25">
      <c r="B7" s="109"/>
      <c r="C7" s="109"/>
      <c r="D7" s="109"/>
      <c r="E7" s="109"/>
    </row>
    <row r="8" spans="2:12" ht="13.5">
      <c r="B8" s="337" t="s">
        <v>18</v>
      </c>
      <c r="C8" s="339"/>
      <c r="D8" s="339"/>
      <c r="E8" s="339"/>
    </row>
    <row r="9" spans="2:12" ht="16.5" thickBot="1">
      <c r="B9" s="336" t="s">
        <v>209</v>
      </c>
      <c r="C9" s="336"/>
      <c r="D9" s="336"/>
      <c r="E9" s="336"/>
    </row>
    <row r="10" spans="2:12" ht="13.5" thickBot="1">
      <c r="B10" s="108"/>
      <c r="C10" s="87" t="s">
        <v>2</v>
      </c>
      <c r="D10" s="75" t="s">
        <v>246</v>
      </c>
      <c r="E10" s="30" t="s">
        <v>262</v>
      </c>
    </row>
    <row r="11" spans="2:12">
      <c r="B11" s="110" t="s">
        <v>3</v>
      </c>
      <c r="C11" s="151" t="s">
        <v>215</v>
      </c>
      <c r="D11" s="74">
        <v>453568.3</v>
      </c>
      <c r="E11" s="9">
        <f>E12</f>
        <v>447969.81</v>
      </c>
    </row>
    <row r="12" spans="2:12">
      <c r="B12" s="227" t="s">
        <v>4</v>
      </c>
      <c r="C12" s="228" t="s">
        <v>5</v>
      </c>
      <c r="D12" s="89">
        <v>453568.3</v>
      </c>
      <c r="E12" s="100">
        <v>447969.81</v>
      </c>
    </row>
    <row r="13" spans="2:12">
      <c r="B13" s="227" t="s">
        <v>6</v>
      </c>
      <c r="C13" s="229" t="s">
        <v>7</v>
      </c>
      <c r="D13" s="89"/>
      <c r="E13" s="100"/>
    </row>
    <row r="14" spans="2:12">
      <c r="B14" s="227" t="s">
        <v>8</v>
      </c>
      <c r="C14" s="229" t="s">
        <v>10</v>
      </c>
      <c r="D14" s="89"/>
      <c r="E14" s="100"/>
      <c r="G14" s="71"/>
    </row>
    <row r="15" spans="2:12">
      <c r="B15" s="227" t="s">
        <v>212</v>
      </c>
      <c r="C15" s="229" t="s">
        <v>11</v>
      </c>
      <c r="D15" s="89"/>
      <c r="E15" s="100"/>
    </row>
    <row r="16" spans="2:12">
      <c r="B16" s="230" t="s">
        <v>213</v>
      </c>
      <c r="C16" s="231" t="s">
        <v>12</v>
      </c>
      <c r="D16" s="90"/>
      <c r="E16" s="101"/>
    </row>
    <row r="17" spans="2:10">
      <c r="B17" s="10" t="s">
        <v>13</v>
      </c>
      <c r="C17" s="12" t="s">
        <v>65</v>
      </c>
      <c r="D17" s="152"/>
      <c r="E17" s="113"/>
    </row>
    <row r="18" spans="2:10">
      <c r="B18" s="227" t="s">
        <v>4</v>
      </c>
      <c r="C18" s="228" t="s">
        <v>11</v>
      </c>
      <c r="D18" s="89"/>
      <c r="E18" s="101"/>
    </row>
    <row r="19" spans="2:10" ht="13.5" customHeight="1">
      <c r="B19" s="227" t="s">
        <v>6</v>
      </c>
      <c r="C19" s="229" t="s">
        <v>214</v>
      </c>
      <c r="D19" s="89"/>
      <c r="E19" s="100"/>
    </row>
    <row r="20" spans="2:10" ht="13.5" thickBot="1">
      <c r="B20" s="232" t="s">
        <v>8</v>
      </c>
      <c r="C20" s="233" t="s">
        <v>14</v>
      </c>
      <c r="D20" s="91"/>
      <c r="E20" s="102"/>
    </row>
    <row r="21" spans="2:10" ht="13.5" thickBot="1">
      <c r="B21" s="343" t="s">
        <v>216</v>
      </c>
      <c r="C21" s="344"/>
      <c r="D21" s="92">
        <f>D11-D17</f>
        <v>453568.3</v>
      </c>
      <c r="E21" s="173">
        <f>E11</f>
        <v>447969.81</v>
      </c>
      <c r="F21" s="88"/>
      <c r="G21" s="88"/>
      <c r="H21" s="197"/>
      <c r="J21" s="71"/>
    </row>
    <row r="22" spans="2:10">
      <c r="B22" s="3"/>
      <c r="C22" s="7"/>
      <c r="D22" s="8"/>
      <c r="E22" s="8"/>
      <c r="G22" s="78"/>
    </row>
    <row r="23" spans="2:10" ht="13.5">
      <c r="B23" s="337" t="s">
        <v>210</v>
      </c>
      <c r="C23" s="349"/>
      <c r="D23" s="349"/>
      <c r="E23" s="349"/>
      <c r="G23" s="78"/>
    </row>
    <row r="24" spans="2:10" ht="15.75" customHeight="1" thickBot="1">
      <c r="B24" s="336" t="s">
        <v>211</v>
      </c>
      <c r="C24" s="350"/>
      <c r="D24" s="350"/>
      <c r="E24" s="350"/>
    </row>
    <row r="25" spans="2:10" ht="13.5" thickBot="1">
      <c r="B25" s="274"/>
      <c r="C25" s="234" t="s">
        <v>2</v>
      </c>
      <c r="D25" s="75" t="s">
        <v>264</v>
      </c>
      <c r="E25" s="30" t="s">
        <v>262</v>
      </c>
    </row>
    <row r="26" spans="2:10">
      <c r="B26" s="116" t="s">
        <v>15</v>
      </c>
      <c r="C26" s="117" t="s">
        <v>16</v>
      </c>
      <c r="D26" s="263">
        <v>501347.69</v>
      </c>
      <c r="E26" s="118">
        <f>D21</f>
        <v>453568.3</v>
      </c>
      <c r="G26" s="83"/>
    </row>
    <row r="27" spans="2:10">
      <c r="B27" s="10" t="s">
        <v>17</v>
      </c>
      <c r="C27" s="11" t="s">
        <v>217</v>
      </c>
      <c r="D27" s="264">
        <v>-24690.84</v>
      </c>
      <c r="E27" s="172">
        <f>E28-E32</f>
        <v>-29443.550000000003</v>
      </c>
      <c r="F27" s="78"/>
      <c r="G27" s="83"/>
      <c r="H27" s="78"/>
      <c r="I27" s="78"/>
      <c r="J27" s="83"/>
    </row>
    <row r="28" spans="2:10">
      <c r="B28" s="10" t="s">
        <v>18</v>
      </c>
      <c r="C28" s="11" t="s">
        <v>19</v>
      </c>
      <c r="D28" s="264">
        <v>4087.6</v>
      </c>
      <c r="E28" s="80">
        <f>SUM(E29:E31)</f>
        <v>3958.85</v>
      </c>
      <c r="F28" s="78"/>
      <c r="G28" s="78"/>
      <c r="H28" s="78"/>
      <c r="I28" s="78"/>
      <c r="J28" s="83"/>
    </row>
    <row r="29" spans="2:10">
      <c r="B29" s="235" t="s">
        <v>4</v>
      </c>
      <c r="C29" s="228" t="s">
        <v>20</v>
      </c>
      <c r="D29" s="265">
        <v>4087.6</v>
      </c>
      <c r="E29" s="103">
        <v>3958.85</v>
      </c>
      <c r="F29" s="78"/>
      <c r="G29" s="78"/>
      <c r="H29" s="78"/>
      <c r="I29" s="78"/>
      <c r="J29" s="83"/>
    </row>
    <row r="30" spans="2:10">
      <c r="B30" s="235" t="s">
        <v>6</v>
      </c>
      <c r="C30" s="228" t="s">
        <v>21</v>
      </c>
      <c r="D30" s="265"/>
      <c r="E30" s="103"/>
      <c r="F30" s="78"/>
      <c r="G30" s="78"/>
      <c r="H30" s="78"/>
      <c r="I30" s="78"/>
      <c r="J30" s="83"/>
    </row>
    <row r="31" spans="2:10">
      <c r="B31" s="235" t="s">
        <v>8</v>
      </c>
      <c r="C31" s="228" t="s">
        <v>22</v>
      </c>
      <c r="D31" s="265"/>
      <c r="E31" s="103"/>
      <c r="F31" s="78"/>
      <c r="G31" s="78"/>
      <c r="H31" s="78"/>
      <c r="I31" s="78"/>
      <c r="J31" s="83"/>
    </row>
    <row r="32" spans="2:10">
      <c r="B32" s="112" t="s">
        <v>23</v>
      </c>
      <c r="C32" s="12" t="s">
        <v>24</v>
      </c>
      <c r="D32" s="264">
        <v>28778.44</v>
      </c>
      <c r="E32" s="80">
        <f>SUM(E33:E39)</f>
        <v>33402.400000000001</v>
      </c>
      <c r="F32" s="78"/>
      <c r="G32" s="83"/>
      <c r="H32" s="78"/>
      <c r="I32" s="78"/>
      <c r="J32" s="83"/>
    </row>
    <row r="33" spans="2:10">
      <c r="B33" s="235" t="s">
        <v>4</v>
      </c>
      <c r="C33" s="228" t="s">
        <v>25</v>
      </c>
      <c r="D33" s="265">
        <v>23207.42</v>
      </c>
      <c r="E33" s="103">
        <v>28880.61</v>
      </c>
      <c r="F33" s="78"/>
      <c r="G33" s="78"/>
      <c r="H33" s="78"/>
      <c r="I33" s="78"/>
      <c r="J33" s="83"/>
    </row>
    <row r="34" spans="2:10">
      <c r="B34" s="235" t="s">
        <v>6</v>
      </c>
      <c r="C34" s="228" t="s">
        <v>26</v>
      </c>
      <c r="D34" s="265"/>
      <c r="E34" s="103"/>
      <c r="F34" s="78"/>
      <c r="G34" s="78"/>
      <c r="H34" s="78"/>
      <c r="I34" s="78"/>
      <c r="J34" s="83"/>
    </row>
    <row r="35" spans="2:10">
      <c r="B35" s="235" t="s">
        <v>8</v>
      </c>
      <c r="C35" s="228" t="s">
        <v>27</v>
      </c>
      <c r="D35" s="265">
        <v>293.2</v>
      </c>
      <c r="E35" s="103">
        <v>223.1</v>
      </c>
      <c r="F35" s="78"/>
      <c r="G35" s="78"/>
      <c r="H35" s="78"/>
      <c r="I35" s="78"/>
      <c r="J35" s="83"/>
    </row>
    <row r="36" spans="2:10">
      <c r="B36" s="235" t="s">
        <v>9</v>
      </c>
      <c r="C36" s="228" t="s">
        <v>28</v>
      </c>
      <c r="D36" s="265"/>
      <c r="E36" s="103"/>
      <c r="F36" s="78"/>
      <c r="G36" s="78"/>
      <c r="H36" s="78"/>
      <c r="I36" s="78"/>
      <c r="J36" s="83"/>
    </row>
    <row r="37" spans="2:10" ht="25.5">
      <c r="B37" s="235" t="s">
        <v>29</v>
      </c>
      <c r="C37" s="228" t="s">
        <v>30</v>
      </c>
      <c r="D37" s="265">
        <v>4590.79</v>
      </c>
      <c r="E37" s="103">
        <v>4298.6899999999996</v>
      </c>
      <c r="F37" s="78"/>
      <c r="G37" s="78"/>
      <c r="H37" s="78"/>
      <c r="I37" s="78"/>
      <c r="J37" s="83"/>
    </row>
    <row r="38" spans="2:10">
      <c r="B38" s="235" t="s">
        <v>31</v>
      </c>
      <c r="C38" s="228" t="s">
        <v>32</v>
      </c>
      <c r="D38" s="265"/>
      <c r="E38" s="103"/>
      <c r="F38" s="78"/>
      <c r="G38" s="78"/>
      <c r="H38" s="78"/>
      <c r="I38" s="78"/>
      <c r="J38" s="83"/>
    </row>
    <row r="39" spans="2:10">
      <c r="B39" s="236" t="s">
        <v>33</v>
      </c>
      <c r="C39" s="237" t="s">
        <v>34</v>
      </c>
      <c r="D39" s="266">
        <v>687.03</v>
      </c>
      <c r="E39" s="174"/>
      <c r="F39" s="78"/>
      <c r="G39" s="78"/>
      <c r="H39" s="78"/>
      <c r="I39" s="78"/>
      <c r="J39" s="83"/>
    </row>
    <row r="40" spans="2:10" ht="13.5" thickBot="1">
      <c r="B40" s="119" t="s">
        <v>35</v>
      </c>
      <c r="C40" s="120" t="s">
        <v>36</v>
      </c>
      <c r="D40" s="267">
        <v>-6030.99</v>
      </c>
      <c r="E40" s="121">
        <v>23845.06</v>
      </c>
      <c r="G40" s="83"/>
    </row>
    <row r="41" spans="2:10" ht="13.5" thickBot="1">
      <c r="B41" s="122" t="s">
        <v>37</v>
      </c>
      <c r="C41" s="123" t="s">
        <v>38</v>
      </c>
      <c r="D41" s="268">
        <v>470625.86</v>
      </c>
      <c r="E41" s="173">
        <f>E26+E27+E40</f>
        <v>447969.81</v>
      </c>
      <c r="F41" s="88"/>
      <c r="G41" s="83"/>
    </row>
    <row r="42" spans="2:10">
      <c r="B42" s="114"/>
      <c r="C42" s="114"/>
      <c r="D42" s="115"/>
      <c r="E42" s="115"/>
      <c r="F42" s="88"/>
      <c r="G42" s="71"/>
    </row>
    <row r="43" spans="2:10" ht="13.5">
      <c r="B43" s="338" t="s">
        <v>60</v>
      </c>
      <c r="C43" s="339"/>
      <c r="D43" s="339"/>
      <c r="E43" s="339"/>
      <c r="G43" s="78"/>
    </row>
    <row r="44" spans="2:10" ht="18" customHeight="1" thickBot="1">
      <c r="B44" s="336" t="s">
        <v>244</v>
      </c>
      <c r="C44" s="340"/>
      <c r="D44" s="340"/>
      <c r="E44" s="340"/>
      <c r="G44" s="78"/>
    </row>
    <row r="45" spans="2:10" ht="13.5" thickBot="1">
      <c r="B45" s="108"/>
      <c r="C45" s="31" t="s">
        <v>39</v>
      </c>
      <c r="D45" s="75" t="s">
        <v>264</v>
      </c>
      <c r="E45" s="30" t="s">
        <v>262</v>
      </c>
      <c r="G45" s="78"/>
    </row>
    <row r="46" spans="2:10">
      <c r="B46" s="14" t="s">
        <v>18</v>
      </c>
      <c r="C46" s="32" t="s">
        <v>218</v>
      </c>
      <c r="D46" s="124"/>
      <c r="E46" s="29"/>
      <c r="G46" s="78"/>
    </row>
    <row r="47" spans="2:10">
      <c r="B47" s="125" t="s">
        <v>4</v>
      </c>
      <c r="C47" s="16" t="s">
        <v>40</v>
      </c>
      <c r="D47" s="269">
        <v>4064.4319999999998</v>
      </c>
      <c r="E47" s="84">
        <v>3629.4175</v>
      </c>
      <c r="G47" s="78"/>
    </row>
    <row r="48" spans="2:10">
      <c r="B48" s="146" t="s">
        <v>6</v>
      </c>
      <c r="C48" s="23" t="s">
        <v>41</v>
      </c>
      <c r="D48" s="270">
        <v>3865.8276999999998</v>
      </c>
      <c r="E48" s="84">
        <v>3406.0965000000001</v>
      </c>
      <c r="G48" s="78"/>
    </row>
    <row r="49" spans="2:7">
      <c r="B49" s="143" t="s">
        <v>23</v>
      </c>
      <c r="C49" s="147" t="s">
        <v>219</v>
      </c>
      <c r="D49" s="271"/>
      <c r="E49" s="84"/>
    </row>
    <row r="50" spans="2:7">
      <c r="B50" s="125" t="s">
        <v>4</v>
      </c>
      <c r="C50" s="16" t="s">
        <v>40</v>
      </c>
      <c r="D50" s="269">
        <v>123.35</v>
      </c>
      <c r="E50" s="84">
        <v>124.97</v>
      </c>
      <c r="G50" s="226"/>
    </row>
    <row r="51" spans="2:7">
      <c r="B51" s="125" t="s">
        <v>6</v>
      </c>
      <c r="C51" s="16" t="s">
        <v>220</v>
      </c>
      <c r="D51" s="272">
        <v>119.04</v>
      </c>
      <c r="E51" s="84">
        <v>124.97</v>
      </c>
      <c r="G51" s="226"/>
    </row>
    <row r="52" spans="2:7">
      <c r="B52" s="125" t="s">
        <v>8</v>
      </c>
      <c r="C52" s="16" t="s">
        <v>221</v>
      </c>
      <c r="D52" s="272">
        <v>125.46000000000001</v>
      </c>
      <c r="E52" s="84">
        <v>132.41</v>
      </c>
    </row>
    <row r="53" spans="2:7" ht="13.5" customHeight="1" thickBot="1">
      <c r="B53" s="126" t="s">
        <v>9</v>
      </c>
      <c r="C53" s="18" t="s">
        <v>41</v>
      </c>
      <c r="D53" s="273">
        <v>121.74</v>
      </c>
      <c r="E53" s="288">
        <v>131.52000000000001</v>
      </c>
    </row>
    <row r="54" spans="2:7">
      <c r="B54" s="132"/>
      <c r="C54" s="133"/>
      <c r="D54" s="134"/>
      <c r="E54" s="134"/>
    </row>
    <row r="55" spans="2:7" ht="13.5">
      <c r="B55" s="338" t="s">
        <v>62</v>
      </c>
      <c r="C55" s="339"/>
      <c r="D55" s="339"/>
      <c r="E55" s="339"/>
    </row>
    <row r="56" spans="2:7" ht="15.75" customHeight="1" thickBot="1">
      <c r="B56" s="336" t="s">
        <v>222</v>
      </c>
      <c r="C56" s="340"/>
      <c r="D56" s="340"/>
      <c r="E56" s="340"/>
    </row>
    <row r="57" spans="2:7" ht="23.25" thickBot="1">
      <c r="B57" s="331" t="s">
        <v>42</v>
      </c>
      <c r="C57" s="332"/>
      <c r="D57" s="19" t="s">
        <v>245</v>
      </c>
      <c r="E57" s="20" t="s">
        <v>223</v>
      </c>
    </row>
    <row r="58" spans="2:7">
      <c r="B58" s="21" t="s">
        <v>18</v>
      </c>
      <c r="C58" s="149" t="s">
        <v>43</v>
      </c>
      <c r="D58" s="150">
        <f>D64</f>
        <v>447969.81</v>
      </c>
      <c r="E58" s="33">
        <f>D58/E21</f>
        <v>1</v>
      </c>
    </row>
    <row r="59" spans="2:7" ht="25.5">
      <c r="B59" s="146" t="s">
        <v>4</v>
      </c>
      <c r="C59" s="23" t="s">
        <v>44</v>
      </c>
      <c r="D59" s="95">
        <v>0</v>
      </c>
      <c r="E59" s="96">
        <v>0</v>
      </c>
    </row>
    <row r="60" spans="2:7" ht="25.5">
      <c r="B60" s="125" t="s">
        <v>6</v>
      </c>
      <c r="C60" s="16" t="s">
        <v>45</v>
      </c>
      <c r="D60" s="93">
        <v>0</v>
      </c>
      <c r="E60" s="94">
        <v>0</v>
      </c>
    </row>
    <row r="61" spans="2:7" ht="12" customHeight="1">
      <c r="B61" s="125" t="s">
        <v>8</v>
      </c>
      <c r="C61" s="16" t="s">
        <v>46</v>
      </c>
      <c r="D61" s="93">
        <v>0</v>
      </c>
      <c r="E61" s="94">
        <v>0</v>
      </c>
    </row>
    <row r="62" spans="2:7">
      <c r="B62" s="125" t="s">
        <v>9</v>
      </c>
      <c r="C62" s="16" t="s">
        <v>47</v>
      </c>
      <c r="D62" s="93">
        <v>0</v>
      </c>
      <c r="E62" s="94">
        <v>0</v>
      </c>
    </row>
    <row r="63" spans="2:7">
      <c r="B63" s="125" t="s">
        <v>29</v>
      </c>
      <c r="C63" s="16" t="s">
        <v>48</v>
      </c>
      <c r="D63" s="93">
        <v>0</v>
      </c>
      <c r="E63" s="94">
        <v>0</v>
      </c>
    </row>
    <row r="64" spans="2:7">
      <c r="B64" s="146" t="s">
        <v>31</v>
      </c>
      <c r="C64" s="23" t="s">
        <v>49</v>
      </c>
      <c r="D64" s="95">
        <f>E21</f>
        <v>447969.81</v>
      </c>
      <c r="E64" s="96">
        <f>E58</f>
        <v>1</v>
      </c>
    </row>
    <row r="65" spans="2:5">
      <c r="B65" s="146" t="s">
        <v>33</v>
      </c>
      <c r="C65" s="23" t="s">
        <v>224</v>
      </c>
      <c r="D65" s="95">
        <v>0</v>
      </c>
      <c r="E65" s="96">
        <v>0</v>
      </c>
    </row>
    <row r="66" spans="2:5">
      <c r="B66" s="146" t="s">
        <v>50</v>
      </c>
      <c r="C66" s="23" t="s">
        <v>51</v>
      </c>
      <c r="D66" s="95">
        <v>0</v>
      </c>
      <c r="E66" s="96">
        <v>0</v>
      </c>
    </row>
    <row r="67" spans="2:5">
      <c r="B67" s="125" t="s">
        <v>52</v>
      </c>
      <c r="C67" s="16" t="s">
        <v>53</v>
      </c>
      <c r="D67" s="93">
        <v>0</v>
      </c>
      <c r="E67" s="94">
        <v>0</v>
      </c>
    </row>
    <row r="68" spans="2:5">
      <c r="B68" s="125" t="s">
        <v>54</v>
      </c>
      <c r="C68" s="16" t="s">
        <v>55</v>
      </c>
      <c r="D68" s="93">
        <v>0</v>
      </c>
      <c r="E68" s="94">
        <v>0</v>
      </c>
    </row>
    <row r="69" spans="2:5">
      <c r="B69" s="125" t="s">
        <v>56</v>
      </c>
      <c r="C69" s="16" t="s">
        <v>57</v>
      </c>
      <c r="D69" s="93">
        <v>0</v>
      </c>
      <c r="E69" s="94">
        <v>0</v>
      </c>
    </row>
    <row r="70" spans="2:5">
      <c r="B70" s="153" t="s">
        <v>58</v>
      </c>
      <c r="C70" s="136" t="s">
        <v>59</v>
      </c>
      <c r="D70" s="137">
        <v>0</v>
      </c>
      <c r="E70" s="138">
        <v>0</v>
      </c>
    </row>
    <row r="71" spans="2:5">
      <c r="B71" s="154" t="s">
        <v>23</v>
      </c>
      <c r="C71" s="144" t="s">
        <v>61</v>
      </c>
      <c r="D71" s="145">
        <v>0</v>
      </c>
      <c r="E71" s="70">
        <v>0</v>
      </c>
    </row>
    <row r="72" spans="2:5">
      <c r="B72" s="155" t="s">
        <v>60</v>
      </c>
      <c r="C72" s="140" t="s">
        <v>63</v>
      </c>
      <c r="D72" s="141">
        <f>E14</f>
        <v>0</v>
      </c>
      <c r="E72" s="142">
        <v>0</v>
      </c>
    </row>
    <row r="73" spans="2:5">
      <c r="B73" s="156" t="s">
        <v>62</v>
      </c>
      <c r="C73" s="25" t="s">
        <v>65</v>
      </c>
      <c r="D73" s="26">
        <v>0</v>
      </c>
      <c r="E73" s="27">
        <v>0</v>
      </c>
    </row>
    <row r="74" spans="2:5">
      <c r="B74" s="154" t="s">
        <v>64</v>
      </c>
      <c r="C74" s="144" t="s">
        <v>66</v>
      </c>
      <c r="D74" s="145">
        <f>D58</f>
        <v>447969.81</v>
      </c>
      <c r="E74" s="70">
        <f>E58+E72-E73</f>
        <v>1</v>
      </c>
    </row>
    <row r="75" spans="2:5">
      <c r="B75" s="125" t="s">
        <v>4</v>
      </c>
      <c r="C75" s="16" t="s">
        <v>67</v>
      </c>
      <c r="D75" s="93">
        <f>D74</f>
        <v>447969.81</v>
      </c>
      <c r="E75" s="94">
        <f>E74</f>
        <v>1</v>
      </c>
    </row>
    <row r="76" spans="2:5">
      <c r="B76" s="125" t="s">
        <v>6</v>
      </c>
      <c r="C76" s="16" t="s">
        <v>225</v>
      </c>
      <c r="D76" s="93">
        <v>0</v>
      </c>
      <c r="E76" s="94">
        <v>0</v>
      </c>
    </row>
    <row r="77" spans="2:5" ht="13.5" thickBot="1">
      <c r="B77" s="126" t="s">
        <v>8</v>
      </c>
      <c r="C77" s="18" t="s">
        <v>226</v>
      </c>
      <c r="D77" s="97">
        <v>0</v>
      </c>
      <c r="E77" s="98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honeticPr fontId="7" type="noConversion"/>
  <pageMargins left="0.6692913385826772" right="0.74803149606299213" top="0.55118110236220474" bottom="0.39370078740157483" header="0.51181102362204722" footer="0.51181102362204722"/>
  <pageSetup paperSize="9" scale="70" orientation="portrait" r:id="rId1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>
  <sheetPr codeName="Arkusz35"/>
  <dimension ref="A1:L81"/>
  <sheetViews>
    <sheetView zoomScale="80" zoomScaleNormal="80" workbookViewId="0">
      <selection activeCell="K2" sqref="K2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99" customWidth="1"/>
    <col min="6" max="6" width="7.42578125" customWidth="1"/>
    <col min="7" max="7" width="17.28515625" customWidth="1"/>
    <col min="8" max="8" width="19" customWidth="1"/>
    <col min="9" max="9" width="13.28515625" customWidth="1"/>
    <col min="10" max="10" width="13.5703125" customWidth="1"/>
  </cols>
  <sheetData>
    <row r="1" spans="2:12">
      <c r="B1" s="1"/>
      <c r="C1" s="1"/>
      <c r="D1" s="2"/>
      <c r="E1" s="2"/>
    </row>
    <row r="2" spans="2:12" ht="15.75">
      <c r="B2" s="333" t="s">
        <v>0</v>
      </c>
      <c r="C2" s="333"/>
      <c r="D2" s="333"/>
      <c r="E2" s="333"/>
      <c r="H2" s="188"/>
      <c r="I2" s="188"/>
      <c r="J2" s="190"/>
      <c r="L2" s="78"/>
    </row>
    <row r="3" spans="2:12" ht="15.75">
      <c r="B3" s="333" t="s">
        <v>263</v>
      </c>
      <c r="C3" s="333"/>
      <c r="D3" s="333"/>
      <c r="E3" s="333"/>
      <c r="H3" s="188"/>
      <c r="I3" s="188"/>
      <c r="J3" s="190"/>
    </row>
    <row r="4" spans="2:12" ht="15">
      <c r="B4" s="107"/>
      <c r="C4" s="107"/>
      <c r="D4" s="107"/>
      <c r="E4" s="107"/>
      <c r="H4" s="187"/>
      <c r="I4" s="187"/>
      <c r="J4" s="190"/>
    </row>
    <row r="5" spans="2:12" ht="21" customHeight="1">
      <c r="B5" s="334" t="s">
        <v>1</v>
      </c>
      <c r="C5" s="334"/>
      <c r="D5" s="334"/>
      <c r="E5" s="334"/>
    </row>
    <row r="6" spans="2:12" ht="14.25">
      <c r="B6" s="335" t="s">
        <v>110</v>
      </c>
      <c r="C6" s="335"/>
      <c r="D6" s="335"/>
      <c r="E6" s="335"/>
    </row>
    <row r="7" spans="2:12" ht="14.25">
      <c r="B7" s="109"/>
      <c r="C7" s="109"/>
      <c r="D7" s="109"/>
      <c r="E7" s="109"/>
    </row>
    <row r="8" spans="2:12" ht="13.5">
      <c r="B8" s="337" t="s">
        <v>18</v>
      </c>
      <c r="C8" s="339"/>
      <c r="D8" s="339"/>
      <c r="E8" s="339"/>
    </row>
    <row r="9" spans="2:12" ht="16.5" thickBot="1">
      <c r="B9" s="336" t="s">
        <v>209</v>
      </c>
      <c r="C9" s="336"/>
      <c r="D9" s="336"/>
      <c r="E9" s="336"/>
    </row>
    <row r="10" spans="2:12" ht="13.5" thickBot="1">
      <c r="B10" s="108"/>
      <c r="C10" s="87" t="s">
        <v>2</v>
      </c>
      <c r="D10" s="75" t="s">
        <v>246</v>
      </c>
      <c r="E10" s="30" t="s">
        <v>262</v>
      </c>
    </row>
    <row r="11" spans="2:12">
      <c r="B11" s="110" t="s">
        <v>3</v>
      </c>
      <c r="C11" s="151" t="s">
        <v>215</v>
      </c>
      <c r="D11" s="74">
        <v>6583875.2999999998</v>
      </c>
      <c r="E11" s="9">
        <f>E12</f>
        <v>6091620.6100000003</v>
      </c>
    </row>
    <row r="12" spans="2:12">
      <c r="B12" s="129" t="s">
        <v>4</v>
      </c>
      <c r="C12" s="6" t="s">
        <v>5</v>
      </c>
      <c r="D12" s="89">
        <v>6583875.2999999998</v>
      </c>
      <c r="E12" s="100">
        <v>6091620.6100000003</v>
      </c>
    </row>
    <row r="13" spans="2:12">
      <c r="B13" s="129" t="s">
        <v>6</v>
      </c>
      <c r="C13" s="72" t="s">
        <v>7</v>
      </c>
      <c r="D13" s="89"/>
      <c r="E13" s="100"/>
    </row>
    <row r="14" spans="2:12">
      <c r="B14" s="129" t="s">
        <v>8</v>
      </c>
      <c r="C14" s="72" t="s">
        <v>10</v>
      </c>
      <c r="D14" s="89"/>
      <c r="E14" s="100"/>
      <c r="G14" s="71"/>
    </row>
    <row r="15" spans="2:12">
      <c r="B15" s="129" t="s">
        <v>212</v>
      </c>
      <c r="C15" s="72" t="s">
        <v>11</v>
      </c>
      <c r="D15" s="89"/>
      <c r="E15" s="100"/>
    </row>
    <row r="16" spans="2:12">
      <c r="B16" s="130" t="s">
        <v>213</v>
      </c>
      <c r="C16" s="111" t="s">
        <v>12</v>
      </c>
      <c r="D16" s="90"/>
      <c r="E16" s="101"/>
    </row>
    <row r="17" spans="2:10">
      <c r="B17" s="10" t="s">
        <v>13</v>
      </c>
      <c r="C17" s="12" t="s">
        <v>65</v>
      </c>
      <c r="D17" s="152"/>
      <c r="E17" s="113"/>
    </row>
    <row r="18" spans="2:10">
      <c r="B18" s="129" t="s">
        <v>4</v>
      </c>
      <c r="C18" s="6" t="s">
        <v>11</v>
      </c>
      <c r="D18" s="89"/>
      <c r="E18" s="101"/>
    </row>
    <row r="19" spans="2:10" ht="13.5" customHeight="1">
      <c r="B19" s="129" t="s">
        <v>6</v>
      </c>
      <c r="C19" s="72" t="s">
        <v>214</v>
      </c>
      <c r="D19" s="89"/>
      <c r="E19" s="100"/>
    </row>
    <row r="20" spans="2:10" ht="13.5" thickBot="1">
      <c r="B20" s="131" t="s">
        <v>8</v>
      </c>
      <c r="C20" s="73" t="s">
        <v>14</v>
      </c>
      <c r="D20" s="91"/>
      <c r="E20" s="102"/>
    </row>
    <row r="21" spans="2:10" ht="13.5" thickBot="1">
      <c r="B21" s="343" t="s">
        <v>216</v>
      </c>
      <c r="C21" s="344"/>
      <c r="D21" s="92">
        <f>D11-D17</f>
        <v>6583875.2999999998</v>
      </c>
      <c r="E21" s="173">
        <f>E11</f>
        <v>6091620.6100000003</v>
      </c>
      <c r="F21" s="88"/>
      <c r="G21" s="88"/>
      <c r="H21" s="197"/>
      <c r="J21" s="71"/>
    </row>
    <row r="22" spans="2:10">
      <c r="B22" s="3"/>
      <c r="C22" s="7"/>
      <c r="D22" s="8"/>
      <c r="E22" s="8"/>
      <c r="G22" s="78"/>
    </row>
    <row r="23" spans="2:10" ht="13.5">
      <c r="B23" s="337" t="s">
        <v>210</v>
      </c>
      <c r="C23" s="345"/>
      <c r="D23" s="345"/>
      <c r="E23" s="345"/>
      <c r="G23" s="78"/>
    </row>
    <row r="24" spans="2:10" ht="15.75" customHeight="1" thickBot="1">
      <c r="B24" s="336" t="s">
        <v>211</v>
      </c>
      <c r="C24" s="346"/>
      <c r="D24" s="346"/>
      <c r="E24" s="346"/>
    </row>
    <row r="25" spans="2:10" ht="13.5" thickBot="1">
      <c r="B25" s="108"/>
      <c r="C25" s="5" t="s">
        <v>2</v>
      </c>
      <c r="D25" s="75" t="s">
        <v>264</v>
      </c>
      <c r="E25" s="30" t="s">
        <v>246</v>
      </c>
    </row>
    <row r="26" spans="2:10">
      <c r="B26" s="116" t="s">
        <v>15</v>
      </c>
      <c r="C26" s="117" t="s">
        <v>16</v>
      </c>
      <c r="D26" s="263">
        <v>9871118.3200000003</v>
      </c>
      <c r="E26" s="118">
        <f>D21</f>
        <v>6583875.2999999998</v>
      </c>
      <c r="G26" s="83"/>
    </row>
    <row r="27" spans="2:10">
      <c r="B27" s="10" t="s">
        <v>17</v>
      </c>
      <c r="C27" s="11" t="s">
        <v>217</v>
      </c>
      <c r="D27" s="264">
        <v>-3548342.2100000004</v>
      </c>
      <c r="E27" s="172">
        <f>E28-E32</f>
        <v>-593630.49000000022</v>
      </c>
      <c r="F27" s="78"/>
      <c r="G27" s="83"/>
      <c r="H27" s="78"/>
      <c r="I27" s="78"/>
      <c r="J27" s="83"/>
    </row>
    <row r="28" spans="2:10">
      <c r="B28" s="10" t="s">
        <v>18</v>
      </c>
      <c r="C28" s="11" t="s">
        <v>19</v>
      </c>
      <c r="D28" s="264">
        <v>1250961.3599999999</v>
      </c>
      <c r="E28" s="80">
        <f>SUM(E29:E31)</f>
        <v>1696119.8599999999</v>
      </c>
      <c r="F28" s="78"/>
      <c r="G28" s="78"/>
      <c r="H28" s="78"/>
      <c r="I28" s="78"/>
      <c r="J28" s="83"/>
    </row>
    <row r="29" spans="2:10">
      <c r="B29" s="127" t="s">
        <v>4</v>
      </c>
      <c r="C29" s="6" t="s">
        <v>20</v>
      </c>
      <c r="D29" s="265">
        <v>193413.96</v>
      </c>
      <c r="E29" s="103">
        <v>12930.19</v>
      </c>
      <c r="F29" s="78"/>
      <c r="G29" s="78"/>
      <c r="H29" s="78"/>
      <c r="I29" s="78"/>
      <c r="J29" s="83"/>
    </row>
    <row r="30" spans="2:10">
      <c r="B30" s="127" t="s">
        <v>6</v>
      </c>
      <c r="C30" s="6" t="s">
        <v>21</v>
      </c>
      <c r="D30" s="265"/>
      <c r="E30" s="103"/>
      <c r="F30" s="78"/>
      <c r="G30" s="78"/>
      <c r="H30" s="78"/>
      <c r="I30" s="78"/>
      <c r="J30" s="83"/>
    </row>
    <row r="31" spans="2:10">
      <c r="B31" s="127" t="s">
        <v>8</v>
      </c>
      <c r="C31" s="6" t="s">
        <v>22</v>
      </c>
      <c r="D31" s="265">
        <v>1057547.3999999999</v>
      </c>
      <c r="E31" s="103">
        <v>1683189.67</v>
      </c>
      <c r="F31" s="78"/>
      <c r="G31" s="78"/>
      <c r="H31" s="78"/>
      <c r="I31" s="78"/>
      <c r="J31" s="83"/>
    </row>
    <row r="32" spans="2:10">
      <c r="B32" s="112" t="s">
        <v>23</v>
      </c>
      <c r="C32" s="12" t="s">
        <v>24</v>
      </c>
      <c r="D32" s="264">
        <v>4799303.57</v>
      </c>
      <c r="E32" s="80">
        <f>SUM(E33:E39)</f>
        <v>2289750.35</v>
      </c>
      <c r="F32" s="78"/>
      <c r="G32" s="83"/>
      <c r="H32" s="78"/>
      <c r="I32" s="78"/>
      <c r="J32" s="83"/>
    </row>
    <row r="33" spans="2:10">
      <c r="B33" s="127" t="s">
        <v>4</v>
      </c>
      <c r="C33" s="6" t="s">
        <v>25</v>
      </c>
      <c r="D33" s="265">
        <v>220091.57</v>
      </c>
      <c r="E33" s="103">
        <v>1323533.6399999999</v>
      </c>
      <c r="F33" s="78"/>
      <c r="G33" s="78"/>
      <c r="H33" s="78"/>
      <c r="I33" s="78"/>
      <c r="J33" s="83"/>
    </row>
    <row r="34" spans="2:10">
      <c r="B34" s="127" t="s">
        <v>6</v>
      </c>
      <c r="C34" s="6" t="s">
        <v>26</v>
      </c>
      <c r="D34" s="265"/>
      <c r="E34" s="103"/>
      <c r="F34" s="78"/>
      <c r="G34" s="78"/>
      <c r="H34" s="78"/>
      <c r="I34" s="78"/>
      <c r="J34" s="83"/>
    </row>
    <row r="35" spans="2:10">
      <c r="B35" s="127" t="s">
        <v>8</v>
      </c>
      <c r="C35" s="6" t="s">
        <v>27</v>
      </c>
      <c r="D35" s="265">
        <v>4191.04</v>
      </c>
      <c r="E35" s="103">
        <v>3550.27</v>
      </c>
      <c r="F35" s="78"/>
      <c r="G35" s="78"/>
      <c r="H35" s="78"/>
      <c r="I35" s="78"/>
      <c r="J35" s="83"/>
    </row>
    <row r="36" spans="2:10">
      <c r="B36" s="127" t="s">
        <v>9</v>
      </c>
      <c r="C36" s="6" t="s">
        <v>28</v>
      </c>
      <c r="D36" s="265"/>
      <c r="E36" s="103"/>
      <c r="F36" s="78"/>
      <c r="G36" s="78"/>
      <c r="H36" s="78"/>
      <c r="I36" s="78"/>
      <c r="J36" s="83"/>
    </row>
    <row r="37" spans="2:10" ht="25.5">
      <c r="B37" s="127" t="s">
        <v>29</v>
      </c>
      <c r="C37" s="6" t="s">
        <v>30</v>
      </c>
      <c r="D37" s="265">
        <v>59335.48</v>
      </c>
      <c r="E37" s="103">
        <v>57455.53</v>
      </c>
      <c r="F37" s="78"/>
      <c r="G37" s="78"/>
      <c r="H37" s="78"/>
      <c r="I37" s="78"/>
      <c r="J37" s="83"/>
    </row>
    <row r="38" spans="2:10">
      <c r="B38" s="127" t="s">
        <v>31</v>
      </c>
      <c r="C38" s="6" t="s">
        <v>32</v>
      </c>
      <c r="D38" s="265"/>
      <c r="E38" s="103"/>
      <c r="F38" s="78"/>
      <c r="G38" s="78"/>
      <c r="H38" s="78"/>
      <c r="I38" s="78"/>
      <c r="J38" s="83"/>
    </row>
    <row r="39" spans="2:10">
      <c r="B39" s="128" t="s">
        <v>33</v>
      </c>
      <c r="C39" s="13" t="s">
        <v>34</v>
      </c>
      <c r="D39" s="266">
        <v>4515685.4800000004</v>
      </c>
      <c r="E39" s="174">
        <v>905210.91</v>
      </c>
      <c r="F39" s="78"/>
      <c r="G39" s="78"/>
      <c r="H39" s="78"/>
      <c r="I39" s="78"/>
      <c r="J39" s="83"/>
    </row>
    <row r="40" spans="2:10" ht="13.5" thickBot="1">
      <c r="B40" s="119" t="s">
        <v>35</v>
      </c>
      <c r="C40" s="120" t="s">
        <v>36</v>
      </c>
      <c r="D40" s="267">
        <v>77027.81</v>
      </c>
      <c r="E40" s="121">
        <v>101375.8</v>
      </c>
      <c r="G40" s="83"/>
    </row>
    <row r="41" spans="2:10" ht="13.5" thickBot="1">
      <c r="B41" s="122" t="s">
        <v>37</v>
      </c>
      <c r="C41" s="123" t="s">
        <v>38</v>
      </c>
      <c r="D41" s="268">
        <v>6399803.919999999</v>
      </c>
      <c r="E41" s="173">
        <f>E26+E27+E40</f>
        <v>6091620.6099999994</v>
      </c>
      <c r="F41" s="88"/>
      <c r="G41" s="83"/>
    </row>
    <row r="42" spans="2:10">
      <c r="B42" s="114"/>
      <c r="C42" s="114"/>
      <c r="D42" s="115"/>
      <c r="E42" s="115"/>
      <c r="F42" s="88"/>
      <c r="G42" s="71"/>
    </row>
    <row r="43" spans="2:10" ht="13.5">
      <c r="B43" s="338" t="s">
        <v>60</v>
      </c>
      <c r="C43" s="339"/>
      <c r="D43" s="339"/>
      <c r="E43" s="339"/>
      <c r="G43" s="78"/>
    </row>
    <row r="44" spans="2:10" ht="18" customHeight="1" thickBot="1">
      <c r="B44" s="336" t="s">
        <v>244</v>
      </c>
      <c r="C44" s="340"/>
      <c r="D44" s="340"/>
      <c r="E44" s="340"/>
      <c r="G44" s="78"/>
    </row>
    <row r="45" spans="2:10" ht="13.5" thickBot="1">
      <c r="B45" s="108"/>
      <c r="C45" s="31" t="s">
        <v>39</v>
      </c>
      <c r="D45" s="75" t="s">
        <v>264</v>
      </c>
      <c r="E45" s="30" t="s">
        <v>246</v>
      </c>
      <c r="G45" s="78"/>
    </row>
    <row r="46" spans="2:10">
      <c r="B46" s="14" t="s">
        <v>18</v>
      </c>
      <c r="C46" s="32" t="s">
        <v>218</v>
      </c>
      <c r="D46" s="124"/>
      <c r="E46" s="29"/>
      <c r="G46" s="78"/>
    </row>
    <row r="47" spans="2:10">
      <c r="B47" s="125" t="s">
        <v>4</v>
      </c>
      <c r="C47" s="16" t="s">
        <v>40</v>
      </c>
      <c r="D47" s="269">
        <v>62203.783000000003</v>
      </c>
      <c r="E47" s="175">
        <v>39962.8243</v>
      </c>
      <c r="G47" s="78"/>
    </row>
    <row r="48" spans="2:10">
      <c r="B48" s="146" t="s">
        <v>6</v>
      </c>
      <c r="C48" s="23" t="s">
        <v>41</v>
      </c>
      <c r="D48" s="270">
        <v>39600.296499999997</v>
      </c>
      <c r="E48" s="175">
        <v>36437.496200000001</v>
      </c>
      <c r="G48" s="78"/>
    </row>
    <row r="49" spans="2:7">
      <c r="B49" s="143" t="s">
        <v>23</v>
      </c>
      <c r="C49" s="147" t="s">
        <v>219</v>
      </c>
      <c r="D49" s="271"/>
      <c r="E49" s="175"/>
    </row>
    <row r="50" spans="2:7">
      <c r="B50" s="125" t="s">
        <v>4</v>
      </c>
      <c r="C50" s="16" t="s">
        <v>40</v>
      </c>
      <c r="D50" s="269">
        <v>158.69</v>
      </c>
      <c r="E50" s="175">
        <v>164.75</v>
      </c>
      <c r="G50" s="226"/>
    </row>
    <row r="51" spans="2:7">
      <c r="B51" s="125" t="s">
        <v>6</v>
      </c>
      <c r="C51" s="16" t="s">
        <v>220</v>
      </c>
      <c r="D51" s="272">
        <v>157.13</v>
      </c>
      <c r="E51" s="84">
        <v>164.75</v>
      </c>
      <c r="G51" s="226"/>
    </row>
    <row r="52" spans="2:7">
      <c r="B52" s="125" t="s">
        <v>8</v>
      </c>
      <c r="C52" s="16" t="s">
        <v>221</v>
      </c>
      <c r="D52" s="272">
        <v>161.84</v>
      </c>
      <c r="E52" s="84">
        <v>167.25</v>
      </c>
    </row>
    <row r="53" spans="2:7" ht="13.5" customHeight="1" thickBot="1">
      <c r="B53" s="126" t="s">
        <v>9</v>
      </c>
      <c r="C53" s="18" t="s">
        <v>41</v>
      </c>
      <c r="D53" s="273">
        <v>161.61000000000001</v>
      </c>
      <c r="E53" s="288">
        <v>167.18</v>
      </c>
    </row>
    <row r="54" spans="2:7">
      <c r="B54" s="132"/>
      <c r="C54" s="133"/>
      <c r="D54" s="134"/>
      <c r="E54" s="134"/>
    </row>
    <row r="55" spans="2:7" ht="13.5">
      <c r="B55" s="338" t="s">
        <v>62</v>
      </c>
      <c r="C55" s="339"/>
      <c r="D55" s="339"/>
      <c r="E55" s="339"/>
    </row>
    <row r="56" spans="2:7" ht="16.5" customHeight="1" thickBot="1">
      <c r="B56" s="336" t="s">
        <v>222</v>
      </c>
      <c r="C56" s="340"/>
      <c r="D56" s="340"/>
      <c r="E56" s="340"/>
    </row>
    <row r="57" spans="2:7" ht="23.25" thickBot="1">
      <c r="B57" s="331" t="s">
        <v>42</v>
      </c>
      <c r="C57" s="332"/>
      <c r="D57" s="19" t="s">
        <v>245</v>
      </c>
      <c r="E57" s="20" t="s">
        <v>223</v>
      </c>
    </row>
    <row r="58" spans="2:7">
      <c r="B58" s="21" t="s">
        <v>18</v>
      </c>
      <c r="C58" s="149" t="s">
        <v>43</v>
      </c>
      <c r="D58" s="150">
        <f>D64</f>
        <v>6091620.6100000003</v>
      </c>
      <c r="E58" s="33">
        <f>D58/E21</f>
        <v>1</v>
      </c>
    </row>
    <row r="59" spans="2:7" ht="25.5">
      <c r="B59" s="146" t="s">
        <v>4</v>
      </c>
      <c r="C59" s="23" t="s">
        <v>44</v>
      </c>
      <c r="D59" s="95">
        <v>0</v>
      </c>
      <c r="E59" s="96">
        <v>0</v>
      </c>
    </row>
    <row r="60" spans="2:7" ht="25.5">
      <c r="B60" s="125" t="s">
        <v>6</v>
      </c>
      <c r="C60" s="16" t="s">
        <v>45</v>
      </c>
      <c r="D60" s="93">
        <v>0</v>
      </c>
      <c r="E60" s="94">
        <v>0</v>
      </c>
    </row>
    <row r="61" spans="2:7" ht="12.75" customHeight="1">
      <c r="B61" s="125" t="s">
        <v>8</v>
      </c>
      <c r="C61" s="16" t="s">
        <v>46</v>
      </c>
      <c r="D61" s="93">
        <v>0</v>
      </c>
      <c r="E61" s="94">
        <v>0</v>
      </c>
    </row>
    <row r="62" spans="2:7">
      <c r="B62" s="125" t="s">
        <v>9</v>
      </c>
      <c r="C62" s="16" t="s">
        <v>47</v>
      </c>
      <c r="D62" s="93">
        <v>0</v>
      </c>
      <c r="E62" s="94">
        <v>0</v>
      </c>
    </row>
    <row r="63" spans="2:7">
      <c r="B63" s="125" t="s">
        <v>29</v>
      </c>
      <c r="C63" s="16" t="s">
        <v>48</v>
      </c>
      <c r="D63" s="93">
        <v>0</v>
      </c>
      <c r="E63" s="94">
        <v>0</v>
      </c>
    </row>
    <row r="64" spans="2:7">
      <c r="B64" s="146" t="s">
        <v>31</v>
      </c>
      <c r="C64" s="23" t="s">
        <v>49</v>
      </c>
      <c r="D64" s="95">
        <f>E21</f>
        <v>6091620.6100000003</v>
      </c>
      <c r="E64" s="96">
        <f>E58</f>
        <v>1</v>
      </c>
    </row>
    <row r="65" spans="2:5">
      <c r="B65" s="146" t="s">
        <v>33</v>
      </c>
      <c r="C65" s="23" t="s">
        <v>224</v>
      </c>
      <c r="D65" s="95">
        <v>0</v>
      </c>
      <c r="E65" s="96">
        <v>0</v>
      </c>
    </row>
    <row r="66" spans="2:5">
      <c r="B66" s="146" t="s">
        <v>50</v>
      </c>
      <c r="C66" s="23" t="s">
        <v>51</v>
      </c>
      <c r="D66" s="95">
        <v>0</v>
      </c>
      <c r="E66" s="96">
        <v>0</v>
      </c>
    </row>
    <row r="67" spans="2:5">
      <c r="B67" s="125" t="s">
        <v>52</v>
      </c>
      <c r="C67" s="16" t="s">
        <v>53</v>
      </c>
      <c r="D67" s="93">
        <v>0</v>
      </c>
      <c r="E67" s="94">
        <v>0</v>
      </c>
    </row>
    <row r="68" spans="2:5">
      <c r="B68" s="125" t="s">
        <v>54</v>
      </c>
      <c r="C68" s="16" t="s">
        <v>55</v>
      </c>
      <c r="D68" s="93">
        <v>0</v>
      </c>
      <c r="E68" s="94">
        <v>0</v>
      </c>
    </row>
    <row r="69" spans="2:5">
      <c r="B69" s="125" t="s">
        <v>56</v>
      </c>
      <c r="C69" s="16" t="s">
        <v>57</v>
      </c>
      <c r="D69" s="93">
        <v>0</v>
      </c>
      <c r="E69" s="94">
        <v>0</v>
      </c>
    </row>
    <row r="70" spans="2:5">
      <c r="B70" s="153" t="s">
        <v>58</v>
      </c>
      <c r="C70" s="136" t="s">
        <v>59</v>
      </c>
      <c r="D70" s="137">
        <v>0</v>
      </c>
      <c r="E70" s="138">
        <v>0</v>
      </c>
    </row>
    <row r="71" spans="2:5">
      <c r="B71" s="154" t="s">
        <v>23</v>
      </c>
      <c r="C71" s="144" t="s">
        <v>61</v>
      </c>
      <c r="D71" s="145">
        <v>0</v>
      </c>
      <c r="E71" s="70">
        <v>0</v>
      </c>
    </row>
    <row r="72" spans="2:5">
      <c r="B72" s="155" t="s">
        <v>60</v>
      </c>
      <c r="C72" s="140" t="s">
        <v>63</v>
      </c>
      <c r="D72" s="141">
        <f>E14</f>
        <v>0</v>
      </c>
      <c r="E72" s="142">
        <v>0</v>
      </c>
    </row>
    <row r="73" spans="2:5">
      <c r="B73" s="156" t="s">
        <v>62</v>
      </c>
      <c r="C73" s="25" t="s">
        <v>65</v>
      </c>
      <c r="D73" s="26">
        <v>0</v>
      </c>
      <c r="E73" s="27">
        <v>0</v>
      </c>
    </row>
    <row r="74" spans="2:5">
      <c r="B74" s="154" t="s">
        <v>64</v>
      </c>
      <c r="C74" s="144" t="s">
        <v>66</v>
      </c>
      <c r="D74" s="145">
        <f>D58</f>
        <v>6091620.6100000003</v>
      </c>
      <c r="E74" s="70">
        <f>E58+E72-E73</f>
        <v>1</v>
      </c>
    </row>
    <row r="75" spans="2:5">
      <c r="B75" s="125" t="s">
        <v>4</v>
      </c>
      <c r="C75" s="16" t="s">
        <v>67</v>
      </c>
      <c r="D75" s="93">
        <f>D74</f>
        <v>6091620.6100000003</v>
      </c>
      <c r="E75" s="94">
        <f>E74</f>
        <v>1</v>
      </c>
    </row>
    <row r="76" spans="2:5">
      <c r="B76" s="125" t="s">
        <v>6</v>
      </c>
      <c r="C76" s="16" t="s">
        <v>225</v>
      </c>
      <c r="D76" s="93">
        <v>0</v>
      </c>
      <c r="E76" s="94">
        <v>0</v>
      </c>
    </row>
    <row r="77" spans="2:5" ht="13.5" thickBot="1">
      <c r="B77" s="126" t="s">
        <v>8</v>
      </c>
      <c r="C77" s="18" t="s">
        <v>226</v>
      </c>
      <c r="D77" s="97">
        <v>0</v>
      </c>
      <c r="E77" s="98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honeticPr fontId="7" type="noConversion"/>
  <pageMargins left="0.62" right="0.75" top="0.6" bottom="0.56000000000000005" header="0.5" footer="0.5"/>
  <pageSetup paperSize="9" scale="70" orientation="portrait" r:id="rId1"/>
  <headerFooter alignWithMargins="0"/>
</worksheet>
</file>

<file path=xl/worksheets/sheet36.xml><?xml version="1.0" encoding="utf-8"?>
<worksheet xmlns="http://schemas.openxmlformats.org/spreadsheetml/2006/main" xmlns:r="http://schemas.openxmlformats.org/officeDocument/2006/relationships">
  <sheetPr codeName="Arkusz36"/>
  <dimension ref="A1:L81"/>
  <sheetViews>
    <sheetView zoomScale="80" zoomScaleNormal="80" workbookViewId="0">
      <selection activeCell="K2" sqref="K2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99" customWidth="1"/>
    <col min="6" max="6" width="7.42578125" customWidth="1"/>
    <col min="7" max="7" width="17.28515625" customWidth="1"/>
    <col min="8" max="8" width="19" customWidth="1"/>
    <col min="9" max="9" width="13.28515625" customWidth="1"/>
    <col min="10" max="10" width="13.5703125" customWidth="1"/>
  </cols>
  <sheetData>
    <row r="1" spans="2:12">
      <c r="B1" s="1"/>
      <c r="C1" s="1"/>
      <c r="D1" s="2"/>
      <c r="E1" s="2"/>
    </row>
    <row r="2" spans="2:12" ht="15.75">
      <c r="B2" s="333" t="s">
        <v>0</v>
      </c>
      <c r="C2" s="333"/>
      <c r="D2" s="333"/>
      <c r="E2" s="333"/>
      <c r="H2" s="188"/>
      <c r="I2" s="188"/>
      <c r="J2" s="190"/>
      <c r="L2" s="78"/>
    </row>
    <row r="3" spans="2:12" ht="15.75">
      <c r="B3" s="333" t="s">
        <v>263</v>
      </c>
      <c r="C3" s="333"/>
      <c r="D3" s="333"/>
      <c r="E3" s="333"/>
      <c r="H3" s="188"/>
      <c r="I3" s="188"/>
      <c r="J3" s="190"/>
    </row>
    <row r="4" spans="2:12" ht="15">
      <c r="B4" s="107"/>
      <c r="C4" s="107"/>
      <c r="D4" s="107"/>
      <c r="E4" s="107"/>
      <c r="H4" s="187"/>
      <c r="I4" s="187"/>
      <c r="J4" s="190"/>
    </row>
    <row r="5" spans="2:12" ht="21" customHeight="1">
      <c r="B5" s="334" t="s">
        <v>1</v>
      </c>
      <c r="C5" s="334"/>
      <c r="D5" s="334"/>
      <c r="E5" s="334"/>
    </row>
    <row r="6" spans="2:12" ht="14.25" customHeight="1">
      <c r="B6" s="335" t="s">
        <v>108</v>
      </c>
      <c r="C6" s="335"/>
      <c r="D6" s="335"/>
      <c r="E6" s="335"/>
    </row>
    <row r="7" spans="2:12" ht="14.25">
      <c r="B7" s="109"/>
      <c r="C7" s="109"/>
      <c r="D7" s="109"/>
      <c r="E7" s="109"/>
    </row>
    <row r="8" spans="2:12" ht="13.5" customHeight="1">
      <c r="B8" s="337" t="s">
        <v>18</v>
      </c>
      <c r="C8" s="337"/>
      <c r="D8" s="337"/>
      <c r="E8" s="337"/>
    </row>
    <row r="9" spans="2:12" ht="16.5" customHeight="1" thickBot="1">
      <c r="B9" s="336" t="s">
        <v>209</v>
      </c>
      <c r="C9" s="336"/>
      <c r="D9" s="336"/>
      <c r="E9" s="336"/>
    </row>
    <row r="10" spans="2:12" ht="13.5" thickBot="1">
      <c r="B10" s="108"/>
      <c r="C10" s="87" t="s">
        <v>2</v>
      </c>
      <c r="D10" s="75" t="s">
        <v>246</v>
      </c>
      <c r="E10" s="30" t="s">
        <v>262</v>
      </c>
    </row>
    <row r="11" spans="2:12">
      <c r="B11" s="110" t="s">
        <v>3</v>
      </c>
      <c r="C11" s="151" t="s">
        <v>215</v>
      </c>
      <c r="D11" s="74">
        <v>365306.71</v>
      </c>
      <c r="E11" s="9">
        <f>E12</f>
        <v>364057.97</v>
      </c>
    </row>
    <row r="12" spans="2:12">
      <c r="B12" s="227" t="s">
        <v>4</v>
      </c>
      <c r="C12" s="228" t="s">
        <v>5</v>
      </c>
      <c r="D12" s="89">
        <v>365306.71</v>
      </c>
      <c r="E12" s="100">
        <v>364057.97</v>
      </c>
    </row>
    <row r="13" spans="2:12">
      <c r="B13" s="227" t="s">
        <v>6</v>
      </c>
      <c r="C13" s="229" t="s">
        <v>7</v>
      </c>
      <c r="D13" s="89"/>
      <c r="E13" s="100"/>
    </row>
    <row r="14" spans="2:12">
      <c r="B14" s="227" t="s">
        <v>8</v>
      </c>
      <c r="C14" s="229" t="s">
        <v>10</v>
      </c>
      <c r="D14" s="89"/>
      <c r="E14" s="100"/>
      <c r="G14" s="71"/>
    </row>
    <row r="15" spans="2:12">
      <c r="B15" s="227" t="s">
        <v>212</v>
      </c>
      <c r="C15" s="229" t="s">
        <v>11</v>
      </c>
      <c r="D15" s="89"/>
      <c r="E15" s="100"/>
    </row>
    <row r="16" spans="2:12">
      <c r="B16" s="230" t="s">
        <v>213</v>
      </c>
      <c r="C16" s="231" t="s">
        <v>12</v>
      </c>
      <c r="D16" s="90"/>
      <c r="E16" s="101"/>
    </row>
    <row r="17" spans="2:10">
      <c r="B17" s="10" t="s">
        <v>13</v>
      </c>
      <c r="C17" s="12" t="s">
        <v>65</v>
      </c>
      <c r="D17" s="152"/>
      <c r="E17" s="113"/>
    </row>
    <row r="18" spans="2:10">
      <c r="B18" s="227" t="s">
        <v>4</v>
      </c>
      <c r="C18" s="228" t="s">
        <v>11</v>
      </c>
      <c r="D18" s="89"/>
      <c r="E18" s="101"/>
    </row>
    <row r="19" spans="2:10" ht="13.5" customHeight="1">
      <c r="B19" s="227" t="s">
        <v>6</v>
      </c>
      <c r="C19" s="229" t="s">
        <v>214</v>
      </c>
      <c r="D19" s="89"/>
      <c r="E19" s="100"/>
    </row>
    <row r="20" spans="2:10" ht="13.5" thickBot="1">
      <c r="B20" s="232" t="s">
        <v>8</v>
      </c>
      <c r="C20" s="233" t="s">
        <v>14</v>
      </c>
      <c r="D20" s="91"/>
      <c r="E20" s="102"/>
    </row>
    <row r="21" spans="2:10" ht="13.5" customHeight="1" thickBot="1">
      <c r="B21" s="341" t="s">
        <v>216</v>
      </c>
      <c r="C21" s="342"/>
      <c r="D21" s="92">
        <f>D11-D17</f>
        <v>365306.71</v>
      </c>
      <c r="E21" s="173">
        <f>E11</f>
        <v>364057.97</v>
      </c>
      <c r="F21" s="88"/>
      <c r="G21" s="88"/>
      <c r="H21" s="197"/>
      <c r="J21" s="71"/>
    </row>
    <row r="22" spans="2:10">
      <c r="B22" s="3"/>
      <c r="C22" s="7"/>
      <c r="D22" s="8"/>
      <c r="E22" s="8"/>
      <c r="G22" s="78"/>
    </row>
    <row r="23" spans="2:10" ht="13.5" customHeight="1">
      <c r="B23" s="337" t="s">
        <v>210</v>
      </c>
      <c r="C23" s="337"/>
      <c r="D23" s="337"/>
      <c r="E23" s="337"/>
      <c r="G23" s="78"/>
    </row>
    <row r="24" spans="2:10" ht="15.75" customHeight="1" thickBot="1">
      <c r="B24" s="336" t="s">
        <v>211</v>
      </c>
      <c r="C24" s="336"/>
      <c r="D24" s="336"/>
      <c r="E24" s="336"/>
    </row>
    <row r="25" spans="2:10" ht="13.5" thickBot="1">
      <c r="B25" s="274"/>
      <c r="C25" s="234" t="s">
        <v>2</v>
      </c>
      <c r="D25" s="75" t="s">
        <v>264</v>
      </c>
      <c r="E25" s="30" t="s">
        <v>262</v>
      </c>
    </row>
    <row r="26" spans="2:10">
      <c r="B26" s="116" t="s">
        <v>15</v>
      </c>
      <c r="C26" s="117" t="s">
        <v>16</v>
      </c>
      <c r="D26" s="263">
        <v>563116.12</v>
      </c>
      <c r="E26" s="118">
        <f>D21</f>
        <v>365306.71</v>
      </c>
      <c r="G26" s="83"/>
    </row>
    <row r="27" spans="2:10">
      <c r="B27" s="10" t="s">
        <v>17</v>
      </c>
      <c r="C27" s="11" t="s">
        <v>217</v>
      </c>
      <c r="D27" s="264">
        <v>-175998.94</v>
      </c>
      <c r="E27" s="172">
        <f>E28-E32</f>
        <v>-8820.5</v>
      </c>
      <c r="F27" s="78"/>
      <c r="G27" s="83"/>
      <c r="H27" s="78"/>
      <c r="I27" s="78"/>
      <c r="J27" s="83"/>
    </row>
    <row r="28" spans="2:10">
      <c r="B28" s="10" t="s">
        <v>18</v>
      </c>
      <c r="C28" s="11" t="s">
        <v>19</v>
      </c>
      <c r="D28" s="264">
        <v>1206.45</v>
      </c>
      <c r="E28" s="80">
        <f>SUM(E29:E31)</f>
        <v>1240.3599999999999</v>
      </c>
      <c r="F28" s="78"/>
      <c r="G28" s="78"/>
      <c r="H28" s="78"/>
      <c r="I28" s="78"/>
      <c r="J28" s="83"/>
    </row>
    <row r="29" spans="2:10">
      <c r="B29" s="235" t="s">
        <v>4</v>
      </c>
      <c r="C29" s="228" t="s">
        <v>20</v>
      </c>
      <c r="D29" s="265">
        <v>1206.45</v>
      </c>
      <c r="E29" s="103">
        <v>1240.3599999999999</v>
      </c>
      <c r="F29" s="78"/>
      <c r="G29" s="78"/>
      <c r="H29" s="78"/>
      <c r="I29" s="78"/>
      <c r="J29" s="83"/>
    </row>
    <row r="30" spans="2:10">
      <c r="B30" s="235" t="s">
        <v>6</v>
      </c>
      <c r="C30" s="228" t="s">
        <v>21</v>
      </c>
      <c r="D30" s="265"/>
      <c r="E30" s="103"/>
      <c r="F30" s="78"/>
      <c r="G30" s="78"/>
      <c r="H30" s="78"/>
      <c r="I30" s="78"/>
      <c r="J30" s="83"/>
    </row>
    <row r="31" spans="2:10">
      <c r="B31" s="235" t="s">
        <v>8</v>
      </c>
      <c r="C31" s="228" t="s">
        <v>22</v>
      </c>
      <c r="D31" s="265"/>
      <c r="E31" s="103"/>
      <c r="F31" s="78"/>
      <c r="G31" s="78"/>
      <c r="H31" s="78"/>
      <c r="I31" s="78"/>
      <c r="J31" s="83"/>
    </row>
    <row r="32" spans="2:10">
      <c r="B32" s="112" t="s">
        <v>23</v>
      </c>
      <c r="C32" s="12" t="s">
        <v>24</v>
      </c>
      <c r="D32" s="264">
        <v>177205.39</v>
      </c>
      <c r="E32" s="80">
        <f>SUM(E33:E39)</f>
        <v>10060.86</v>
      </c>
      <c r="F32" s="78"/>
      <c r="G32" s="83"/>
      <c r="H32" s="78"/>
      <c r="I32" s="78"/>
      <c r="J32" s="83"/>
    </row>
    <row r="33" spans="2:10">
      <c r="B33" s="235" t="s">
        <v>4</v>
      </c>
      <c r="C33" s="228" t="s">
        <v>25</v>
      </c>
      <c r="D33" s="265">
        <v>162879.57999999999</v>
      </c>
      <c r="E33" s="103">
        <v>6471.91</v>
      </c>
      <c r="F33" s="78"/>
      <c r="G33" s="78"/>
      <c r="H33" s="78"/>
      <c r="I33" s="78"/>
      <c r="J33" s="83"/>
    </row>
    <row r="34" spans="2:10">
      <c r="B34" s="235" t="s">
        <v>6</v>
      </c>
      <c r="C34" s="228" t="s">
        <v>26</v>
      </c>
      <c r="D34" s="265"/>
      <c r="E34" s="103"/>
      <c r="F34" s="78"/>
      <c r="G34" s="78"/>
      <c r="H34" s="78"/>
      <c r="I34" s="78"/>
      <c r="J34" s="83"/>
    </row>
    <row r="35" spans="2:10">
      <c r="B35" s="235" t="s">
        <v>8</v>
      </c>
      <c r="C35" s="228" t="s">
        <v>27</v>
      </c>
      <c r="D35" s="265">
        <v>364.51</v>
      </c>
      <c r="E35" s="103">
        <v>272.8</v>
      </c>
      <c r="F35" s="78"/>
      <c r="G35" s="78"/>
      <c r="H35" s="78"/>
      <c r="I35" s="78"/>
      <c r="J35" s="83"/>
    </row>
    <row r="36" spans="2:10">
      <c r="B36" s="235" t="s">
        <v>9</v>
      </c>
      <c r="C36" s="228" t="s">
        <v>28</v>
      </c>
      <c r="D36" s="265"/>
      <c r="E36" s="103"/>
      <c r="F36" s="78"/>
      <c r="G36" s="78"/>
      <c r="H36" s="78"/>
      <c r="I36" s="78"/>
      <c r="J36" s="83"/>
    </row>
    <row r="37" spans="2:10" ht="25.5">
      <c r="B37" s="235" t="s">
        <v>29</v>
      </c>
      <c r="C37" s="228" t="s">
        <v>30</v>
      </c>
      <c r="D37" s="265">
        <v>4111.8900000000003</v>
      </c>
      <c r="E37" s="103">
        <v>3316.15</v>
      </c>
      <c r="F37" s="78"/>
      <c r="G37" s="78"/>
      <c r="H37" s="78"/>
      <c r="I37" s="78"/>
      <c r="J37" s="83"/>
    </row>
    <row r="38" spans="2:10">
      <c r="B38" s="235" t="s">
        <v>31</v>
      </c>
      <c r="C38" s="228" t="s">
        <v>32</v>
      </c>
      <c r="D38" s="265"/>
      <c r="E38" s="103"/>
      <c r="F38" s="78"/>
      <c r="G38" s="78"/>
      <c r="H38" s="78"/>
      <c r="I38" s="78"/>
      <c r="J38" s="83"/>
    </row>
    <row r="39" spans="2:10">
      <c r="B39" s="236" t="s">
        <v>33</v>
      </c>
      <c r="C39" s="237" t="s">
        <v>34</v>
      </c>
      <c r="D39" s="266">
        <v>9849.41</v>
      </c>
      <c r="E39" s="174"/>
      <c r="F39" s="78"/>
      <c r="G39" s="78"/>
      <c r="H39" s="78"/>
      <c r="I39" s="78"/>
      <c r="J39" s="83"/>
    </row>
    <row r="40" spans="2:10" ht="13.5" thickBot="1">
      <c r="B40" s="119" t="s">
        <v>35</v>
      </c>
      <c r="C40" s="120" t="s">
        <v>36</v>
      </c>
      <c r="D40" s="267">
        <v>-15204.35</v>
      </c>
      <c r="E40" s="121">
        <v>7571.76</v>
      </c>
      <c r="G40" s="83"/>
    </row>
    <row r="41" spans="2:10" ht="13.5" thickBot="1">
      <c r="B41" s="122" t="s">
        <v>37</v>
      </c>
      <c r="C41" s="123" t="s">
        <v>38</v>
      </c>
      <c r="D41" s="268">
        <v>371912.83</v>
      </c>
      <c r="E41" s="173">
        <f>E26+E27+E40</f>
        <v>364057.97000000003</v>
      </c>
      <c r="F41" s="88"/>
      <c r="G41" s="83"/>
    </row>
    <row r="42" spans="2:10">
      <c r="B42" s="114"/>
      <c r="C42" s="114"/>
      <c r="D42" s="115"/>
      <c r="E42" s="115"/>
      <c r="F42" s="88"/>
      <c r="G42" s="71"/>
    </row>
    <row r="43" spans="2:10" ht="13.5" customHeight="1">
      <c r="B43" s="338" t="s">
        <v>60</v>
      </c>
      <c r="C43" s="338"/>
      <c r="D43" s="338"/>
      <c r="E43" s="338"/>
      <c r="G43" s="78"/>
    </row>
    <row r="44" spans="2:10" ht="18" customHeight="1" thickBot="1">
      <c r="B44" s="336" t="s">
        <v>244</v>
      </c>
      <c r="C44" s="336"/>
      <c r="D44" s="336"/>
      <c r="E44" s="336"/>
      <c r="G44" s="78"/>
    </row>
    <row r="45" spans="2:10" ht="13.5" thickBot="1">
      <c r="B45" s="108"/>
      <c r="C45" s="31" t="s">
        <v>39</v>
      </c>
      <c r="D45" s="75" t="s">
        <v>264</v>
      </c>
      <c r="E45" s="30" t="s">
        <v>262</v>
      </c>
      <c r="G45" s="78"/>
    </row>
    <row r="46" spans="2:10">
      <c r="B46" s="14" t="s">
        <v>18</v>
      </c>
      <c r="C46" s="32" t="s">
        <v>218</v>
      </c>
      <c r="D46" s="124"/>
      <c r="E46" s="29"/>
      <c r="G46" s="78"/>
    </row>
    <row r="47" spans="2:10">
      <c r="B47" s="125" t="s">
        <v>4</v>
      </c>
      <c r="C47" s="16" t="s">
        <v>40</v>
      </c>
      <c r="D47" s="269">
        <v>5409.3768</v>
      </c>
      <c r="E47" s="84">
        <v>3518.6545000000001</v>
      </c>
      <c r="G47" s="78"/>
    </row>
    <row r="48" spans="2:10">
      <c r="B48" s="146" t="s">
        <v>6</v>
      </c>
      <c r="C48" s="23" t="s">
        <v>41</v>
      </c>
      <c r="D48" s="270">
        <v>3694.009</v>
      </c>
      <c r="E48" s="84">
        <v>3436.13</v>
      </c>
      <c r="G48" s="78"/>
    </row>
    <row r="49" spans="2:7">
      <c r="B49" s="143" t="s">
        <v>23</v>
      </c>
      <c r="C49" s="147" t="s">
        <v>219</v>
      </c>
      <c r="D49" s="271"/>
      <c r="E49" s="84"/>
    </row>
    <row r="50" spans="2:7">
      <c r="B50" s="125" t="s">
        <v>4</v>
      </c>
      <c r="C50" s="16" t="s">
        <v>40</v>
      </c>
      <c r="D50" s="269">
        <v>104.1</v>
      </c>
      <c r="E50" s="84">
        <v>103.82</v>
      </c>
      <c r="G50" s="226"/>
    </row>
    <row r="51" spans="2:7">
      <c r="B51" s="125" t="s">
        <v>6</v>
      </c>
      <c r="C51" s="16" t="s">
        <v>220</v>
      </c>
      <c r="D51" s="272">
        <v>98.84</v>
      </c>
      <c r="E51" s="84">
        <v>103.82</v>
      </c>
      <c r="G51" s="226"/>
    </row>
    <row r="52" spans="2:7">
      <c r="B52" s="125" t="s">
        <v>8</v>
      </c>
      <c r="C52" s="16" t="s">
        <v>221</v>
      </c>
      <c r="D52" s="272">
        <v>104.10000000000001</v>
      </c>
      <c r="E52" s="84">
        <v>107.56</v>
      </c>
    </row>
    <row r="53" spans="2:7" ht="12.75" customHeight="1" thickBot="1">
      <c r="B53" s="126" t="s">
        <v>9</v>
      </c>
      <c r="C53" s="18" t="s">
        <v>41</v>
      </c>
      <c r="D53" s="273">
        <v>100.68</v>
      </c>
      <c r="E53" s="288">
        <v>105.95</v>
      </c>
    </row>
    <row r="54" spans="2:7">
      <c r="B54" s="132"/>
      <c r="C54" s="133"/>
      <c r="D54" s="134"/>
      <c r="E54" s="134"/>
    </row>
    <row r="55" spans="2:7" ht="13.5" customHeight="1">
      <c r="B55" s="338" t="s">
        <v>62</v>
      </c>
      <c r="C55" s="338"/>
      <c r="D55" s="338"/>
      <c r="E55" s="338"/>
    </row>
    <row r="56" spans="2:7" ht="14.25" customHeight="1" thickBot="1">
      <c r="B56" s="336" t="s">
        <v>222</v>
      </c>
      <c r="C56" s="336"/>
      <c r="D56" s="336"/>
      <c r="E56" s="336"/>
    </row>
    <row r="57" spans="2:7" ht="23.25" customHeight="1" thickBot="1">
      <c r="B57" s="351" t="s">
        <v>42</v>
      </c>
      <c r="C57" s="352"/>
      <c r="D57" s="19" t="s">
        <v>245</v>
      </c>
      <c r="E57" s="20" t="s">
        <v>223</v>
      </c>
    </row>
    <row r="58" spans="2:7">
      <c r="B58" s="21" t="s">
        <v>18</v>
      </c>
      <c r="C58" s="149" t="s">
        <v>43</v>
      </c>
      <c r="D58" s="150">
        <f>D64</f>
        <v>364057.97</v>
      </c>
      <c r="E58" s="33">
        <f>D58/E21</f>
        <v>1</v>
      </c>
    </row>
    <row r="59" spans="2:7" ht="25.5">
      <c r="B59" s="146" t="s">
        <v>4</v>
      </c>
      <c r="C59" s="23" t="s">
        <v>44</v>
      </c>
      <c r="D59" s="95">
        <v>0</v>
      </c>
      <c r="E59" s="96">
        <v>0</v>
      </c>
    </row>
    <row r="60" spans="2:7" ht="25.5">
      <c r="B60" s="125" t="s">
        <v>6</v>
      </c>
      <c r="C60" s="16" t="s">
        <v>45</v>
      </c>
      <c r="D60" s="93">
        <v>0</v>
      </c>
      <c r="E60" s="94">
        <v>0</v>
      </c>
    </row>
    <row r="61" spans="2:7" ht="12.75" customHeight="1">
      <c r="B61" s="125" t="s">
        <v>8</v>
      </c>
      <c r="C61" s="16" t="s">
        <v>46</v>
      </c>
      <c r="D61" s="93">
        <v>0</v>
      </c>
      <c r="E61" s="94">
        <v>0</v>
      </c>
    </row>
    <row r="62" spans="2:7">
      <c r="B62" s="125" t="s">
        <v>9</v>
      </c>
      <c r="C62" s="16" t="s">
        <v>47</v>
      </c>
      <c r="D62" s="93">
        <v>0</v>
      </c>
      <c r="E62" s="94">
        <v>0</v>
      </c>
    </row>
    <row r="63" spans="2:7">
      <c r="B63" s="125" t="s">
        <v>29</v>
      </c>
      <c r="C63" s="16" t="s">
        <v>48</v>
      </c>
      <c r="D63" s="93">
        <v>0</v>
      </c>
      <c r="E63" s="94">
        <v>0</v>
      </c>
    </row>
    <row r="64" spans="2:7">
      <c r="B64" s="146" t="s">
        <v>31</v>
      </c>
      <c r="C64" s="23" t="s">
        <v>49</v>
      </c>
      <c r="D64" s="95">
        <f>E21</f>
        <v>364057.97</v>
      </c>
      <c r="E64" s="96">
        <f>E58</f>
        <v>1</v>
      </c>
    </row>
    <row r="65" spans="2:5">
      <c r="B65" s="146" t="s">
        <v>33</v>
      </c>
      <c r="C65" s="23" t="s">
        <v>224</v>
      </c>
      <c r="D65" s="95">
        <v>0</v>
      </c>
      <c r="E65" s="96">
        <v>0</v>
      </c>
    </row>
    <row r="66" spans="2:5">
      <c r="B66" s="146" t="s">
        <v>50</v>
      </c>
      <c r="C66" s="23" t="s">
        <v>51</v>
      </c>
      <c r="D66" s="95">
        <v>0</v>
      </c>
      <c r="E66" s="96">
        <v>0</v>
      </c>
    </row>
    <row r="67" spans="2:5">
      <c r="B67" s="125" t="s">
        <v>52</v>
      </c>
      <c r="C67" s="16" t="s">
        <v>53</v>
      </c>
      <c r="D67" s="93">
        <v>0</v>
      </c>
      <c r="E67" s="94">
        <v>0</v>
      </c>
    </row>
    <row r="68" spans="2:5">
      <c r="B68" s="125" t="s">
        <v>54</v>
      </c>
      <c r="C68" s="16" t="s">
        <v>55</v>
      </c>
      <c r="D68" s="93">
        <v>0</v>
      </c>
      <c r="E68" s="94">
        <v>0</v>
      </c>
    </row>
    <row r="69" spans="2:5">
      <c r="B69" s="125" t="s">
        <v>56</v>
      </c>
      <c r="C69" s="16" t="s">
        <v>57</v>
      </c>
      <c r="D69" s="93">
        <v>0</v>
      </c>
      <c r="E69" s="94">
        <v>0</v>
      </c>
    </row>
    <row r="70" spans="2:5">
      <c r="B70" s="153" t="s">
        <v>58</v>
      </c>
      <c r="C70" s="136" t="s">
        <v>59</v>
      </c>
      <c r="D70" s="137">
        <v>0</v>
      </c>
      <c r="E70" s="138">
        <v>0</v>
      </c>
    </row>
    <row r="71" spans="2:5">
      <c r="B71" s="154" t="s">
        <v>23</v>
      </c>
      <c r="C71" s="144" t="s">
        <v>61</v>
      </c>
      <c r="D71" s="145">
        <v>0</v>
      </c>
      <c r="E71" s="70">
        <v>0</v>
      </c>
    </row>
    <row r="72" spans="2:5">
      <c r="B72" s="155" t="s">
        <v>60</v>
      </c>
      <c r="C72" s="140" t="s">
        <v>63</v>
      </c>
      <c r="D72" s="141">
        <f>E14</f>
        <v>0</v>
      </c>
      <c r="E72" s="142">
        <v>0</v>
      </c>
    </row>
    <row r="73" spans="2:5">
      <c r="B73" s="156" t="s">
        <v>62</v>
      </c>
      <c r="C73" s="25" t="s">
        <v>65</v>
      </c>
      <c r="D73" s="26">
        <v>0</v>
      </c>
      <c r="E73" s="27">
        <v>0</v>
      </c>
    </row>
    <row r="74" spans="2:5">
      <c r="B74" s="154" t="s">
        <v>64</v>
      </c>
      <c r="C74" s="144" t="s">
        <v>66</v>
      </c>
      <c r="D74" s="145">
        <f>D58</f>
        <v>364057.97</v>
      </c>
      <c r="E74" s="70">
        <f>E58+E72-E73</f>
        <v>1</v>
      </c>
    </row>
    <row r="75" spans="2:5">
      <c r="B75" s="125" t="s">
        <v>4</v>
      </c>
      <c r="C75" s="16" t="s">
        <v>67</v>
      </c>
      <c r="D75" s="93">
        <f>D74</f>
        <v>364057.97</v>
      </c>
      <c r="E75" s="94">
        <f>E74</f>
        <v>1</v>
      </c>
    </row>
    <row r="76" spans="2:5">
      <c r="B76" s="125" t="s">
        <v>6</v>
      </c>
      <c r="C76" s="16" t="s">
        <v>225</v>
      </c>
      <c r="D76" s="93">
        <v>0</v>
      </c>
      <c r="E76" s="94">
        <v>0</v>
      </c>
    </row>
    <row r="77" spans="2:5" ht="13.5" thickBot="1">
      <c r="B77" s="126" t="s">
        <v>8</v>
      </c>
      <c r="C77" s="18" t="s">
        <v>226</v>
      </c>
      <c r="D77" s="97">
        <v>0</v>
      </c>
      <c r="E77" s="98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honeticPr fontId="7" type="noConversion"/>
  <pageMargins left="0.56999999999999995" right="0.75" top="0.62" bottom="0.5" header="0.5" footer="0.5"/>
  <pageSetup paperSize="9" scale="70" orientation="portrait" r:id="rId1"/>
  <headerFooter alignWithMargins="0"/>
</worksheet>
</file>

<file path=xl/worksheets/sheet37.xml><?xml version="1.0" encoding="utf-8"?>
<worksheet xmlns="http://schemas.openxmlformats.org/spreadsheetml/2006/main" xmlns:r="http://schemas.openxmlformats.org/officeDocument/2006/relationships">
  <sheetPr codeName="Arkusz37"/>
  <dimension ref="A1:L81"/>
  <sheetViews>
    <sheetView zoomScale="80" zoomScaleNormal="80" workbookViewId="0">
      <selection activeCell="K2" sqref="K2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99" customWidth="1"/>
    <col min="6" max="6" width="7.42578125" customWidth="1"/>
    <col min="7" max="7" width="17.28515625" customWidth="1"/>
    <col min="8" max="8" width="19" customWidth="1"/>
    <col min="9" max="9" width="13.28515625" customWidth="1"/>
    <col min="10" max="10" width="13.5703125" customWidth="1"/>
  </cols>
  <sheetData>
    <row r="1" spans="2:12">
      <c r="B1" s="1"/>
      <c r="C1" s="1"/>
      <c r="D1" s="2"/>
      <c r="E1" s="2"/>
    </row>
    <row r="2" spans="2:12" ht="15.75">
      <c r="B2" s="333" t="s">
        <v>0</v>
      </c>
      <c r="C2" s="333"/>
      <c r="D2" s="333"/>
      <c r="E2" s="333"/>
      <c r="H2" s="188"/>
      <c r="I2" s="188"/>
      <c r="J2" s="190"/>
      <c r="L2" s="78"/>
    </row>
    <row r="3" spans="2:12" ht="15.75">
      <c r="B3" s="333" t="s">
        <v>263</v>
      </c>
      <c r="C3" s="333"/>
      <c r="D3" s="333"/>
      <c r="E3" s="333"/>
      <c r="H3" s="188"/>
      <c r="I3" s="188"/>
      <c r="J3" s="190"/>
    </row>
    <row r="4" spans="2:12" ht="15">
      <c r="B4" s="107"/>
      <c r="C4" s="107"/>
      <c r="D4" s="107"/>
      <c r="E4" s="107"/>
      <c r="H4" s="187"/>
      <c r="I4" s="187"/>
      <c r="J4" s="190"/>
    </row>
    <row r="5" spans="2:12" ht="21" customHeight="1">
      <c r="B5" s="334" t="s">
        <v>1</v>
      </c>
      <c r="C5" s="334"/>
      <c r="D5" s="334"/>
      <c r="E5" s="334"/>
    </row>
    <row r="6" spans="2:12" ht="14.25">
      <c r="B6" s="335" t="s">
        <v>109</v>
      </c>
      <c r="C6" s="335"/>
      <c r="D6" s="335"/>
      <c r="E6" s="335"/>
    </row>
    <row r="7" spans="2:12" ht="14.25">
      <c r="B7" s="109"/>
      <c r="C7" s="109"/>
      <c r="D7" s="109"/>
      <c r="E7" s="109"/>
    </row>
    <row r="8" spans="2:12" ht="13.5">
      <c r="B8" s="337" t="s">
        <v>18</v>
      </c>
      <c r="C8" s="339"/>
      <c r="D8" s="339"/>
      <c r="E8" s="339"/>
    </row>
    <row r="9" spans="2:12" ht="16.5" thickBot="1">
      <c r="B9" s="336" t="s">
        <v>209</v>
      </c>
      <c r="C9" s="336"/>
      <c r="D9" s="336"/>
      <c r="E9" s="336"/>
    </row>
    <row r="10" spans="2:12" ht="13.5" thickBot="1">
      <c r="B10" s="108"/>
      <c r="C10" s="87" t="s">
        <v>2</v>
      </c>
      <c r="D10" s="75" t="s">
        <v>246</v>
      </c>
      <c r="E10" s="30" t="s">
        <v>262</v>
      </c>
    </row>
    <row r="11" spans="2:12">
      <c r="B11" s="110" t="s">
        <v>3</v>
      </c>
      <c r="C11" s="151" t="s">
        <v>215</v>
      </c>
      <c r="D11" s="74">
        <v>2177830.7000000002</v>
      </c>
      <c r="E11" s="9">
        <f>E12</f>
        <v>1313329.3899999999</v>
      </c>
    </row>
    <row r="12" spans="2:12">
      <c r="B12" s="129" t="s">
        <v>4</v>
      </c>
      <c r="C12" s="6" t="s">
        <v>5</v>
      </c>
      <c r="D12" s="89">
        <v>2177830.7000000002</v>
      </c>
      <c r="E12" s="100">
        <f>1336109.25-22779.86</f>
        <v>1313329.3899999999</v>
      </c>
    </row>
    <row r="13" spans="2:12">
      <c r="B13" s="129" t="s">
        <v>6</v>
      </c>
      <c r="C13" s="72" t="s">
        <v>7</v>
      </c>
      <c r="D13" s="89"/>
      <c r="E13" s="100"/>
    </row>
    <row r="14" spans="2:12">
      <c r="B14" s="129" t="s">
        <v>8</v>
      </c>
      <c r="C14" s="72" t="s">
        <v>10</v>
      </c>
      <c r="D14" s="89"/>
      <c r="E14" s="100"/>
      <c r="G14" s="71"/>
    </row>
    <row r="15" spans="2:12">
      <c r="B15" s="129" t="s">
        <v>212</v>
      </c>
      <c r="C15" s="72" t="s">
        <v>11</v>
      </c>
      <c r="D15" s="89"/>
      <c r="E15" s="100"/>
    </row>
    <row r="16" spans="2:12">
      <c r="B16" s="130" t="s">
        <v>213</v>
      </c>
      <c r="C16" s="111" t="s">
        <v>12</v>
      </c>
      <c r="D16" s="90"/>
      <c r="E16" s="101"/>
    </row>
    <row r="17" spans="2:10">
      <c r="B17" s="10" t="s">
        <v>13</v>
      </c>
      <c r="C17" s="12" t="s">
        <v>65</v>
      </c>
      <c r="D17" s="152"/>
      <c r="E17" s="113"/>
    </row>
    <row r="18" spans="2:10">
      <c r="B18" s="129" t="s">
        <v>4</v>
      </c>
      <c r="C18" s="6" t="s">
        <v>11</v>
      </c>
      <c r="D18" s="89"/>
      <c r="E18" s="101"/>
    </row>
    <row r="19" spans="2:10" ht="13.5" customHeight="1">
      <c r="B19" s="129" t="s">
        <v>6</v>
      </c>
      <c r="C19" s="72" t="s">
        <v>214</v>
      </c>
      <c r="D19" s="89"/>
      <c r="E19" s="100"/>
    </row>
    <row r="20" spans="2:10" ht="13.5" thickBot="1">
      <c r="B20" s="131" t="s">
        <v>8</v>
      </c>
      <c r="C20" s="73" t="s">
        <v>14</v>
      </c>
      <c r="D20" s="91"/>
      <c r="E20" s="102"/>
    </row>
    <row r="21" spans="2:10" ht="13.5" thickBot="1">
      <c r="B21" s="343" t="s">
        <v>216</v>
      </c>
      <c r="C21" s="344"/>
      <c r="D21" s="92">
        <f>D11-D17</f>
        <v>2177830.7000000002</v>
      </c>
      <c r="E21" s="173">
        <f>E11</f>
        <v>1313329.3899999999</v>
      </c>
      <c r="F21" s="88"/>
      <c r="G21" s="88"/>
      <c r="H21" s="197"/>
      <c r="J21" s="71"/>
    </row>
    <row r="22" spans="2:10">
      <c r="B22" s="3"/>
      <c r="C22" s="7"/>
      <c r="D22" s="8"/>
      <c r="E22" s="8"/>
      <c r="G22" s="78"/>
    </row>
    <row r="23" spans="2:10" ht="13.5">
      <c r="B23" s="337" t="s">
        <v>210</v>
      </c>
      <c r="C23" s="345"/>
      <c r="D23" s="345"/>
      <c r="E23" s="345"/>
      <c r="G23" s="78"/>
    </row>
    <row r="24" spans="2:10" ht="15.75" customHeight="1" thickBot="1">
      <c r="B24" s="336" t="s">
        <v>211</v>
      </c>
      <c r="C24" s="346"/>
      <c r="D24" s="346"/>
      <c r="E24" s="346"/>
    </row>
    <row r="25" spans="2:10" ht="13.5" thickBot="1">
      <c r="B25" s="108"/>
      <c r="C25" s="5" t="s">
        <v>2</v>
      </c>
      <c r="D25" s="75" t="s">
        <v>264</v>
      </c>
      <c r="E25" s="30" t="s">
        <v>262</v>
      </c>
    </row>
    <row r="26" spans="2:10">
      <c r="B26" s="116" t="s">
        <v>15</v>
      </c>
      <c r="C26" s="117" t="s">
        <v>16</v>
      </c>
      <c r="D26" s="263">
        <v>2786389.56</v>
      </c>
      <c r="E26" s="118">
        <f>D21</f>
        <v>2177830.7000000002</v>
      </c>
      <c r="G26" s="83"/>
    </row>
    <row r="27" spans="2:10">
      <c r="B27" s="10" t="s">
        <v>17</v>
      </c>
      <c r="C27" s="11" t="s">
        <v>217</v>
      </c>
      <c r="D27" s="264">
        <v>-982969.12</v>
      </c>
      <c r="E27" s="172">
        <f>E28-E32</f>
        <v>-1129819.8600000001</v>
      </c>
      <c r="F27" s="78"/>
      <c r="G27" s="83"/>
      <c r="H27" s="78"/>
      <c r="I27" s="78"/>
      <c r="J27" s="83"/>
    </row>
    <row r="28" spans="2:10">
      <c r="B28" s="10" t="s">
        <v>18</v>
      </c>
      <c r="C28" s="11" t="s">
        <v>19</v>
      </c>
      <c r="D28" s="264">
        <v>26234.730000000003</v>
      </c>
      <c r="E28" s="80">
        <f>SUM(E29:E31)</f>
        <v>670462.01</v>
      </c>
      <c r="F28" s="78"/>
      <c r="G28" s="78"/>
      <c r="H28" s="78"/>
      <c r="I28" s="78"/>
      <c r="J28" s="83"/>
    </row>
    <row r="29" spans="2:10">
      <c r="B29" s="127" t="s">
        <v>4</v>
      </c>
      <c r="C29" s="6" t="s">
        <v>20</v>
      </c>
      <c r="D29" s="265">
        <v>4698.8999999999996</v>
      </c>
      <c r="E29" s="103">
        <v>6597.03</v>
      </c>
      <c r="F29" s="78"/>
      <c r="G29" s="78"/>
      <c r="H29" s="78"/>
      <c r="I29" s="78"/>
      <c r="J29" s="83"/>
    </row>
    <row r="30" spans="2:10">
      <c r="B30" s="127" t="s">
        <v>6</v>
      </c>
      <c r="C30" s="6" t="s">
        <v>21</v>
      </c>
      <c r="D30" s="265"/>
      <c r="E30" s="103"/>
      <c r="F30" s="78"/>
      <c r="G30" s="78"/>
      <c r="H30" s="78"/>
      <c r="I30" s="78"/>
      <c r="J30" s="83"/>
    </row>
    <row r="31" spans="2:10">
      <c r="B31" s="127" t="s">
        <v>8</v>
      </c>
      <c r="C31" s="6" t="s">
        <v>22</v>
      </c>
      <c r="D31" s="265">
        <v>21535.83</v>
      </c>
      <c r="E31" s="103">
        <v>663864.98</v>
      </c>
      <c r="F31" s="78"/>
      <c r="G31" s="78"/>
      <c r="H31" s="78"/>
      <c r="I31" s="78"/>
      <c r="J31" s="83"/>
    </row>
    <row r="32" spans="2:10">
      <c r="B32" s="112" t="s">
        <v>23</v>
      </c>
      <c r="C32" s="12" t="s">
        <v>24</v>
      </c>
      <c r="D32" s="264">
        <v>1009203.85</v>
      </c>
      <c r="E32" s="80">
        <f>SUM(E33:E39)</f>
        <v>1800281.87</v>
      </c>
      <c r="F32" s="78"/>
      <c r="G32" s="83"/>
      <c r="H32" s="78"/>
      <c r="I32" s="78"/>
      <c r="J32" s="83"/>
    </row>
    <row r="33" spans="2:10">
      <c r="B33" s="127" t="s">
        <v>4</v>
      </c>
      <c r="C33" s="6" t="s">
        <v>25</v>
      </c>
      <c r="D33" s="265">
        <v>70780.759999999995</v>
      </c>
      <c r="E33" s="103">
        <f>21019.03+22779.86</f>
        <v>43798.89</v>
      </c>
      <c r="F33" s="78"/>
      <c r="G33" s="78"/>
      <c r="H33" s="78"/>
      <c r="I33" s="78"/>
      <c r="J33" s="83"/>
    </row>
    <row r="34" spans="2:10">
      <c r="B34" s="127" t="s">
        <v>6</v>
      </c>
      <c r="C34" s="6" t="s">
        <v>26</v>
      </c>
      <c r="D34" s="265"/>
      <c r="E34" s="103"/>
      <c r="F34" s="78"/>
      <c r="G34" s="78"/>
      <c r="H34" s="78"/>
      <c r="I34" s="78"/>
      <c r="J34" s="83"/>
    </row>
    <row r="35" spans="2:10">
      <c r="B35" s="127" t="s">
        <v>8</v>
      </c>
      <c r="C35" s="6" t="s">
        <v>27</v>
      </c>
      <c r="D35" s="265">
        <v>1189.5899999999999</v>
      </c>
      <c r="E35" s="103">
        <v>246.89</v>
      </c>
      <c r="F35" s="78"/>
      <c r="G35" s="78"/>
      <c r="H35" s="78"/>
      <c r="I35" s="78"/>
      <c r="J35" s="83"/>
    </row>
    <row r="36" spans="2:10">
      <c r="B36" s="127" t="s">
        <v>9</v>
      </c>
      <c r="C36" s="6" t="s">
        <v>28</v>
      </c>
      <c r="D36" s="265"/>
      <c r="E36" s="103"/>
      <c r="F36" s="78"/>
      <c r="G36" s="78"/>
      <c r="H36" s="78"/>
      <c r="I36" s="78"/>
      <c r="J36" s="83"/>
    </row>
    <row r="37" spans="2:10" ht="25.5">
      <c r="B37" s="127" t="s">
        <v>29</v>
      </c>
      <c r="C37" s="6" t="s">
        <v>30</v>
      </c>
      <c r="D37" s="265">
        <v>20970.12</v>
      </c>
      <c r="E37" s="103">
        <v>14524.52</v>
      </c>
      <c r="F37" s="78"/>
      <c r="G37" s="78"/>
      <c r="H37" s="78"/>
      <c r="I37" s="78"/>
      <c r="J37" s="83"/>
    </row>
    <row r="38" spans="2:10">
      <c r="B38" s="127" t="s">
        <v>31</v>
      </c>
      <c r="C38" s="6" t="s">
        <v>32</v>
      </c>
      <c r="D38" s="265"/>
      <c r="E38" s="103"/>
      <c r="F38" s="78"/>
      <c r="G38" s="78"/>
      <c r="H38" s="78"/>
      <c r="I38" s="78"/>
      <c r="J38" s="83"/>
    </row>
    <row r="39" spans="2:10">
      <c r="B39" s="128" t="s">
        <v>33</v>
      </c>
      <c r="C39" s="13" t="s">
        <v>34</v>
      </c>
      <c r="D39" s="266">
        <v>916263.38</v>
      </c>
      <c r="E39" s="174">
        <v>1741711.57</v>
      </c>
      <c r="F39" s="78"/>
      <c r="G39" s="78"/>
      <c r="H39" s="78"/>
      <c r="I39" s="78"/>
      <c r="J39" s="83"/>
    </row>
    <row r="40" spans="2:10" ht="13.5" thickBot="1">
      <c r="B40" s="119" t="s">
        <v>35</v>
      </c>
      <c r="C40" s="120" t="s">
        <v>36</v>
      </c>
      <c r="D40" s="267">
        <v>-91469.55</v>
      </c>
      <c r="E40" s="121">
        <v>265318.55</v>
      </c>
      <c r="G40" s="83"/>
    </row>
    <row r="41" spans="2:10" ht="13.5" thickBot="1">
      <c r="B41" s="122" t="s">
        <v>37</v>
      </c>
      <c r="C41" s="123" t="s">
        <v>38</v>
      </c>
      <c r="D41" s="268">
        <v>1711950.89</v>
      </c>
      <c r="E41" s="173">
        <f>E26+E27+E40</f>
        <v>1313329.3900000001</v>
      </c>
      <c r="F41" s="88"/>
      <c r="G41" s="83"/>
    </row>
    <row r="42" spans="2:10">
      <c r="B42" s="114"/>
      <c r="C42" s="114"/>
      <c r="D42" s="115"/>
      <c r="E42" s="115"/>
      <c r="F42" s="88"/>
      <c r="G42" s="71"/>
    </row>
    <row r="43" spans="2:10" ht="13.5">
      <c r="B43" s="338" t="s">
        <v>60</v>
      </c>
      <c r="C43" s="339"/>
      <c r="D43" s="339"/>
      <c r="E43" s="339"/>
      <c r="G43" s="78"/>
    </row>
    <row r="44" spans="2:10" ht="18" customHeight="1" thickBot="1">
      <c r="B44" s="336" t="s">
        <v>244</v>
      </c>
      <c r="C44" s="340"/>
      <c r="D44" s="340"/>
      <c r="E44" s="340"/>
      <c r="G44" s="78"/>
    </row>
    <row r="45" spans="2:10" ht="13.5" thickBot="1">
      <c r="B45" s="108"/>
      <c r="C45" s="31" t="s">
        <v>39</v>
      </c>
      <c r="D45" s="75" t="s">
        <v>264</v>
      </c>
      <c r="E45" s="30" t="s">
        <v>262</v>
      </c>
      <c r="G45" s="78"/>
    </row>
    <row r="46" spans="2:10">
      <c r="B46" s="14" t="s">
        <v>18</v>
      </c>
      <c r="C46" s="32" t="s">
        <v>218</v>
      </c>
      <c r="D46" s="124"/>
      <c r="E46" s="29"/>
      <c r="G46" s="78"/>
    </row>
    <row r="47" spans="2:10">
      <c r="B47" s="125" t="s">
        <v>4</v>
      </c>
      <c r="C47" s="16" t="s">
        <v>40</v>
      </c>
      <c r="D47" s="269">
        <v>23330.734</v>
      </c>
      <c r="E47" s="175">
        <v>16681.9663</v>
      </c>
      <c r="G47" s="78"/>
    </row>
    <row r="48" spans="2:10">
      <c r="B48" s="146" t="s">
        <v>6</v>
      </c>
      <c r="C48" s="23" t="s">
        <v>41</v>
      </c>
      <c r="D48" s="270">
        <v>14921.5627</v>
      </c>
      <c r="E48" s="175">
        <v>8699.8502252252238</v>
      </c>
      <c r="G48" s="78"/>
    </row>
    <row r="49" spans="2:7">
      <c r="B49" s="143" t="s">
        <v>23</v>
      </c>
      <c r="C49" s="147" t="s">
        <v>219</v>
      </c>
      <c r="D49" s="271"/>
      <c r="E49" s="175"/>
    </row>
    <row r="50" spans="2:7">
      <c r="B50" s="125" t="s">
        <v>4</v>
      </c>
      <c r="C50" s="16" t="s">
        <v>40</v>
      </c>
      <c r="D50" s="269">
        <v>119.43</v>
      </c>
      <c r="E50" s="175">
        <v>130.55000000000001</v>
      </c>
      <c r="G50" s="226"/>
    </row>
    <row r="51" spans="2:7">
      <c r="B51" s="125" t="s">
        <v>6</v>
      </c>
      <c r="C51" s="16" t="s">
        <v>220</v>
      </c>
      <c r="D51" s="272">
        <v>107.83</v>
      </c>
      <c r="E51" s="84">
        <v>130.25</v>
      </c>
      <c r="G51" s="226"/>
    </row>
    <row r="52" spans="2:7">
      <c r="B52" s="125" t="s">
        <v>8</v>
      </c>
      <c r="C52" s="16" t="s">
        <v>221</v>
      </c>
      <c r="D52" s="272">
        <v>121.58</v>
      </c>
      <c r="E52" s="84">
        <v>151.9</v>
      </c>
    </row>
    <row r="53" spans="2:7" ht="13.5" customHeight="1" thickBot="1">
      <c r="B53" s="126" t="s">
        <v>9</v>
      </c>
      <c r="C53" s="18" t="s">
        <v>41</v>
      </c>
      <c r="D53" s="273">
        <v>114.73</v>
      </c>
      <c r="E53" s="176">
        <v>150.96</v>
      </c>
    </row>
    <row r="54" spans="2:7">
      <c r="B54" s="132"/>
      <c r="C54" s="133"/>
      <c r="D54" s="134"/>
      <c r="E54" s="134"/>
    </row>
    <row r="55" spans="2:7" ht="13.5">
      <c r="B55" s="338" t="s">
        <v>62</v>
      </c>
      <c r="C55" s="339"/>
      <c r="D55" s="339"/>
      <c r="E55" s="339"/>
    </row>
    <row r="56" spans="2:7" ht="16.5" customHeight="1" thickBot="1">
      <c r="B56" s="336" t="s">
        <v>222</v>
      </c>
      <c r="C56" s="340"/>
      <c r="D56" s="340"/>
      <c r="E56" s="340"/>
    </row>
    <row r="57" spans="2:7" ht="23.25" thickBot="1">
      <c r="B57" s="331" t="s">
        <v>42</v>
      </c>
      <c r="C57" s="332"/>
      <c r="D57" s="19" t="s">
        <v>245</v>
      </c>
      <c r="E57" s="20" t="s">
        <v>223</v>
      </c>
    </row>
    <row r="58" spans="2:7">
      <c r="B58" s="21" t="s">
        <v>18</v>
      </c>
      <c r="C58" s="149" t="s">
        <v>43</v>
      </c>
      <c r="D58" s="150">
        <f>D64</f>
        <v>1313329.3899999999</v>
      </c>
      <c r="E58" s="33">
        <f>D58/E21</f>
        <v>1</v>
      </c>
    </row>
    <row r="59" spans="2:7" ht="25.5">
      <c r="B59" s="146" t="s">
        <v>4</v>
      </c>
      <c r="C59" s="23" t="s">
        <v>44</v>
      </c>
      <c r="D59" s="95">
        <v>0</v>
      </c>
      <c r="E59" s="96">
        <v>0</v>
      </c>
    </row>
    <row r="60" spans="2:7" ht="25.5">
      <c r="B60" s="125" t="s">
        <v>6</v>
      </c>
      <c r="C60" s="16" t="s">
        <v>45</v>
      </c>
      <c r="D60" s="93">
        <v>0</v>
      </c>
      <c r="E60" s="94">
        <v>0</v>
      </c>
    </row>
    <row r="61" spans="2:7" ht="12.75" customHeight="1">
      <c r="B61" s="125" t="s">
        <v>8</v>
      </c>
      <c r="C61" s="16" t="s">
        <v>46</v>
      </c>
      <c r="D61" s="93">
        <v>0</v>
      </c>
      <c r="E61" s="94">
        <v>0</v>
      </c>
    </row>
    <row r="62" spans="2:7">
      <c r="B62" s="125" t="s">
        <v>9</v>
      </c>
      <c r="C62" s="16" t="s">
        <v>47</v>
      </c>
      <c r="D62" s="93">
        <v>0</v>
      </c>
      <c r="E62" s="94">
        <v>0</v>
      </c>
    </row>
    <row r="63" spans="2:7">
      <c r="B63" s="125" t="s">
        <v>29</v>
      </c>
      <c r="C63" s="16" t="s">
        <v>48</v>
      </c>
      <c r="D63" s="93">
        <v>0</v>
      </c>
      <c r="E63" s="94">
        <v>0</v>
      </c>
    </row>
    <row r="64" spans="2:7">
      <c r="B64" s="146" t="s">
        <v>31</v>
      </c>
      <c r="C64" s="23" t="s">
        <v>49</v>
      </c>
      <c r="D64" s="95">
        <f>E21</f>
        <v>1313329.3899999999</v>
      </c>
      <c r="E64" s="96">
        <f>E58</f>
        <v>1</v>
      </c>
    </row>
    <row r="65" spans="2:5">
      <c r="B65" s="146" t="s">
        <v>33</v>
      </c>
      <c r="C65" s="23" t="s">
        <v>224</v>
      </c>
      <c r="D65" s="95">
        <v>0</v>
      </c>
      <c r="E65" s="96">
        <v>0</v>
      </c>
    </row>
    <row r="66" spans="2:5">
      <c r="B66" s="146" t="s">
        <v>50</v>
      </c>
      <c r="C66" s="23" t="s">
        <v>51</v>
      </c>
      <c r="D66" s="95">
        <v>0</v>
      </c>
      <c r="E66" s="96">
        <v>0</v>
      </c>
    </row>
    <row r="67" spans="2:5">
      <c r="B67" s="125" t="s">
        <v>52</v>
      </c>
      <c r="C67" s="16" t="s">
        <v>53</v>
      </c>
      <c r="D67" s="93">
        <v>0</v>
      </c>
      <c r="E67" s="94">
        <v>0</v>
      </c>
    </row>
    <row r="68" spans="2:5">
      <c r="B68" s="125" t="s">
        <v>54</v>
      </c>
      <c r="C68" s="16" t="s">
        <v>55</v>
      </c>
      <c r="D68" s="93">
        <v>0</v>
      </c>
      <c r="E68" s="94">
        <v>0</v>
      </c>
    </row>
    <row r="69" spans="2:5">
      <c r="B69" s="125" t="s">
        <v>56</v>
      </c>
      <c r="C69" s="16" t="s">
        <v>57</v>
      </c>
      <c r="D69" s="93">
        <v>0</v>
      </c>
      <c r="E69" s="94">
        <v>0</v>
      </c>
    </row>
    <row r="70" spans="2:5">
      <c r="B70" s="153" t="s">
        <v>58</v>
      </c>
      <c r="C70" s="136" t="s">
        <v>59</v>
      </c>
      <c r="D70" s="137">
        <v>0</v>
      </c>
      <c r="E70" s="138">
        <v>0</v>
      </c>
    </row>
    <row r="71" spans="2:5">
      <c r="B71" s="154" t="s">
        <v>23</v>
      </c>
      <c r="C71" s="144" t="s">
        <v>61</v>
      </c>
      <c r="D71" s="145">
        <v>0</v>
      </c>
      <c r="E71" s="70">
        <v>0</v>
      </c>
    </row>
    <row r="72" spans="2:5">
      <c r="B72" s="155" t="s">
        <v>60</v>
      </c>
      <c r="C72" s="140" t="s">
        <v>63</v>
      </c>
      <c r="D72" s="141">
        <f>E14</f>
        <v>0</v>
      </c>
      <c r="E72" s="142">
        <v>0</v>
      </c>
    </row>
    <row r="73" spans="2:5">
      <c r="B73" s="156" t="s">
        <v>62</v>
      </c>
      <c r="C73" s="25" t="s">
        <v>65</v>
      </c>
      <c r="D73" s="26">
        <v>0</v>
      </c>
      <c r="E73" s="27">
        <v>0</v>
      </c>
    </row>
    <row r="74" spans="2:5">
      <c r="B74" s="154" t="s">
        <v>64</v>
      </c>
      <c r="C74" s="144" t="s">
        <v>66</v>
      </c>
      <c r="D74" s="145">
        <f>D58</f>
        <v>1313329.3899999999</v>
      </c>
      <c r="E74" s="70">
        <f>E58+E72-E73</f>
        <v>1</v>
      </c>
    </row>
    <row r="75" spans="2:5">
      <c r="B75" s="125" t="s">
        <v>4</v>
      </c>
      <c r="C75" s="16" t="s">
        <v>67</v>
      </c>
      <c r="D75" s="93">
        <f>D74</f>
        <v>1313329.3899999999</v>
      </c>
      <c r="E75" s="94">
        <f>E74</f>
        <v>1</v>
      </c>
    </row>
    <row r="76" spans="2:5">
      <c r="B76" s="125" t="s">
        <v>6</v>
      </c>
      <c r="C76" s="16" t="s">
        <v>225</v>
      </c>
      <c r="D76" s="93">
        <v>0</v>
      </c>
      <c r="E76" s="94">
        <v>0</v>
      </c>
    </row>
    <row r="77" spans="2:5" ht="13.5" thickBot="1">
      <c r="B77" s="126" t="s">
        <v>8</v>
      </c>
      <c r="C77" s="18" t="s">
        <v>226</v>
      </c>
      <c r="D77" s="97">
        <v>0</v>
      </c>
      <c r="E77" s="98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honeticPr fontId="7" type="noConversion"/>
  <pageMargins left="0.55000000000000004" right="0.75" top="0.59" bottom="0.4" header="0.5" footer="0.5"/>
  <pageSetup paperSize="9" scale="70" orientation="portrait" r:id="rId1"/>
  <headerFooter alignWithMargins="0"/>
</worksheet>
</file>

<file path=xl/worksheets/sheet38.xml><?xml version="1.0" encoding="utf-8"?>
<worksheet xmlns="http://schemas.openxmlformats.org/spreadsheetml/2006/main" xmlns:r="http://schemas.openxmlformats.org/officeDocument/2006/relationships">
  <sheetPr codeName="Arkusz38"/>
  <dimension ref="A1:L81"/>
  <sheetViews>
    <sheetView zoomScale="80" zoomScaleNormal="80" workbookViewId="0">
      <selection activeCell="K2" sqref="K2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99" customWidth="1"/>
    <col min="6" max="6" width="7.42578125" customWidth="1"/>
    <col min="7" max="7" width="17.28515625" customWidth="1"/>
    <col min="8" max="8" width="19" customWidth="1"/>
    <col min="9" max="9" width="13.28515625" customWidth="1"/>
    <col min="10" max="10" width="13.5703125" customWidth="1"/>
  </cols>
  <sheetData>
    <row r="1" spans="2:12">
      <c r="B1" s="1"/>
      <c r="C1" s="1"/>
      <c r="D1" s="2"/>
      <c r="E1" s="2"/>
    </row>
    <row r="2" spans="2:12" ht="15.75">
      <c r="B2" s="333" t="s">
        <v>0</v>
      </c>
      <c r="C2" s="333"/>
      <c r="D2" s="333"/>
      <c r="E2" s="333"/>
      <c r="H2" s="188"/>
      <c r="I2" s="188"/>
      <c r="J2" s="190"/>
      <c r="L2" s="78"/>
    </row>
    <row r="3" spans="2:12" ht="15.75">
      <c r="B3" s="333" t="s">
        <v>263</v>
      </c>
      <c r="C3" s="333"/>
      <c r="D3" s="333"/>
      <c r="E3" s="333"/>
      <c r="H3" s="188"/>
      <c r="I3" s="188"/>
      <c r="J3" s="190"/>
    </row>
    <row r="4" spans="2:12" ht="15">
      <c r="B4" s="107"/>
      <c r="C4" s="107"/>
      <c r="D4" s="107"/>
      <c r="E4" s="107"/>
      <c r="H4" s="187"/>
      <c r="I4" s="187"/>
      <c r="J4" s="190"/>
    </row>
    <row r="5" spans="2:12" ht="21" customHeight="1">
      <c r="B5" s="334" t="s">
        <v>1</v>
      </c>
      <c r="C5" s="334"/>
      <c r="D5" s="334"/>
      <c r="E5" s="334"/>
    </row>
    <row r="6" spans="2:12" ht="14.25">
      <c r="B6" s="335" t="s">
        <v>229</v>
      </c>
      <c r="C6" s="335"/>
      <c r="D6" s="335"/>
      <c r="E6" s="335"/>
    </row>
    <row r="7" spans="2:12" ht="14.25">
      <c r="B7" s="109"/>
      <c r="C7" s="109"/>
      <c r="D7" s="109"/>
      <c r="E7" s="109"/>
    </row>
    <row r="8" spans="2:12" ht="13.5">
      <c r="B8" s="337" t="s">
        <v>18</v>
      </c>
      <c r="C8" s="339"/>
      <c r="D8" s="339"/>
      <c r="E8" s="339"/>
    </row>
    <row r="9" spans="2:12" ht="16.5" thickBot="1">
      <c r="B9" s="336" t="s">
        <v>209</v>
      </c>
      <c r="C9" s="336"/>
      <c r="D9" s="336"/>
      <c r="E9" s="336"/>
    </row>
    <row r="10" spans="2:12" ht="13.5" thickBot="1">
      <c r="B10" s="108"/>
      <c r="C10" s="87" t="s">
        <v>2</v>
      </c>
      <c r="D10" s="75" t="s">
        <v>246</v>
      </c>
      <c r="E10" s="30" t="s">
        <v>262</v>
      </c>
    </row>
    <row r="11" spans="2:12">
      <c r="B11" s="110" t="s">
        <v>3</v>
      </c>
      <c r="C11" s="151" t="s">
        <v>215</v>
      </c>
      <c r="D11" s="74">
        <v>31800525.960000001</v>
      </c>
      <c r="E11" s="9">
        <f>E12</f>
        <v>24311921.699999999</v>
      </c>
    </row>
    <row r="12" spans="2:12">
      <c r="B12" s="227" t="s">
        <v>4</v>
      </c>
      <c r="C12" s="228" t="s">
        <v>5</v>
      </c>
      <c r="D12" s="89">
        <v>31800525.960000001</v>
      </c>
      <c r="E12" s="100">
        <v>24311921.699999999</v>
      </c>
    </row>
    <row r="13" spans="2:12">
      <c r="B13" s="227" t="s">
        <v>6</v>
      </c>
      <c r="C13" s="229" t="s">
        <v>7</v>
      </c>
      <c r="D13" s="89"/>
      <c r="E13" s="100"/>
    </row>
    <row r="14" spans="2:12">
      <c r="B14" s="227" t="s">
        <v>8</v>
      </c>
      <c r="C14" s="229" t="s">
        <v>10</v>
      </c>
      <c r="D14" s="89"/>
      <c r="E14" s="100"/>
      <c r="G14" s="71"/>
    </row>
    <row r="15" spans="2:12">
      <c r="B15" s="227" t="s">
        <v>212</v>
      </c>
      <c r="C15" s="229" t="s">
        <v>11</v>
      </c>
      <c r="D15" s="89"/>
      <c r="E15" s="100"/>
    </row>
    <row r="16" spans="2:12">
      <c r="B16" s="230" t="s">
        <v>213</v>
      </c>
      <c r="C16" s="231" t="s">
        <v>12</v>
      </c>
      <c r="D16" s="90"/>
      <c r="E16" s="101"/>
    </row>
    <row r="17" spans="2:10">
      <c r="B17" s="10" t="s">
        <v>13</v>
      </c>
      <c r="C17" s="12" t="s">
        <v>65</v>
      </c>
      <c r="D17" s="152"/>
      <c r="E17" s="113"/>
    </row>
    <row r="18" spans="2:10">
      <c r="B18" s="227" t="s">
        <v>4</v>
      </c>
      <c r="C18" s="228" t="s">
        <v>11</v>
      </c>
      <c r="D18" s="89"/>
      <c r="E18" s="101"/>
    </row>
    <row r="19" spans="2:10" ht="13.5" customHeight="1">
      <c r="B19" s="227" t="s">
        <v>6</v>
      </c>
      <c r="C19" s="229" t="s">
        <v>214</v>
      </c>
      <c r="D19" s="89"/>
      <c r="E19" s="100"/>
    </row>
    <row r="20" spans="2:10" ht="13.5" thickBot="1">
      <c r="B20" s="232" t="s">
        <v>8</v>
      </c>
      <c r="C20" s="233" t="s">
        <v>14</v>
      </c>
      <c r="D20" s="91"/>
      <c r="E20" s="102"/>
    </row>
    <row r="21" spans="2:10" ht="13.5" thickBot="1">
      <c r="B21" s="343" t="s">
        <v>216</v>
      </c>
      <c r="C21" s="344"/>
      <c r="D21" s="92">
        <f>D11-D17</f>
        <v>31800525.960000001</v>
      </c>
      <c r="E21" s="173">
        <f>E12</f>
        <v>24311921.699999999</v>
      </c>
      <c r="F21" s="88"/>
      <c r="G21" s="88"/>
      <c r="H21" s="88"/>
      <c r="J21" s="71"/>
    </row>
    <row r="22" spans="2:10">
      <c r="B22" s="3"/>
      <c r="C22" s="7"/>
      <c r="D22" s="8"/>
      <c r="E22" s="8"/>
      <c r="G22" s="78"/>
    </row>
    <row r="23" spans="2:10" ht="13.5">
      <c r="B23" s="337" t="s">
        <v>210</v>
      </c>
      <c r="C23" s="349"/>
      <c r="D23" s="349"/>
      <c r="E23" s="349"/>
      <c r="G23" s="78"/>
    </row>
    <row r="24" spans="2:10" ht="15.75" customHeight="1" thickBot="1">
      <c r="B24" s="336" t="s">
        <v>211</v>
      </c>
      <c r="C24" s="350"/>
      <c r="D24" s="350"/>
      <c r="E24" s="350"/>
    </row>
    <row r="25" spans="2:10" ht="13.5" thickBot="1">
      <c r="B25" s="274"/>
      <c r="C25" s="234" t="s">
        <v>2</v>
      </c>
      <c r="D25" s="75" t="s">
        <v>264</v>
      </c>
      <c r="E25" s="30" t="s">
        <v>246</v>
      </c>
    </row>
    <row r="26" spans="2:10">
      <c r="B26" s="116" t="s">
        <v>15</v>
      </c>
      <c r="C26" s="117" t="s">
        <v>16</v>
      </c>
      <c r="D26" s="263">
        <v>38997310.090000004</v>
      </c>
      <c r="E26" s="118">
        <f>D21</f>
        <v>31800525.960000001</v>
      </c>
      <c r="G26" s="83"/>
    </row>
    <row r="27" spans="2:10">
      <c r="B27" s="10" t="s">
        <v>17</v>
      </c>
      <c r="C27" s="11" t="s">
        <v>217</v>
      </c>
      <c r="D27" s="264">
        <v>-7972686.7199999988</v>
      </c>
      <c r="E27" s="172">
        <f>E28-E32</f>
        <v>-7843558.4799999995</v>
      </c>
      <c r="F27" s="78"/>
      <c r="G27" s="83"/>
      <c r="H27" s="78"/>
      <c r="I27" s="78"/>
      <c r="J27" s="83"/>
    </row>
    <row r="28" spans="2:10">
      <c r="B28" s="10" t="s">
        <v>18</v>
      </c>
      <c r="C28" s="11" t="s">
        <v>19</v>
      </c>
      <c r="D28" s="264">
        <v>3983793.08</v>
      </c>
      <c r="E28" s="80">
        <f>SUM(E29:E31)</f>
        <v>2784806.55</v>
      </c>
      <c r="F28" s="78"/>
      <c r="G28" s="78"/>
      <c r="H28" s="78"/>
      <c r="I28" s="78"/>
      <c r="J28" s="83"/>
    </row>
    <row r="29" spans="2:10">
      <c r="B29" s="235" t="s">
        <v>4</v>
      </c>
      <c r="C29" s="228" t="s">
        <v>20</v>
      </c>
      <c r="D29" s="265">
        <v>38395.35</v>
      </c>
      <c r="E29" s="103">
        <v>810348.55</v>
      </c>
      <c r="F29" s="78"/>
      <c r="G29" s="78"/>
      <c r="H29" s="78"/>
      <c r="I29" s="78"/>
      <c r="J29" s="83"/>
    </row>
    <row r="30" spans="2:10">
      <c r="B30" s="235" t="s">
        <v>6</v>
      </c>
      <c r="C30" s="228" t="s">
        <v>21</v>
      </c>
      <c r="D30" s="265"/>
      <c r="E30" s="103"/>
      <c r="F30" s="78"/>
      <c r="G30" s="78"/>
      <c r="H30" s="78"/>
      <c r="I30" s="78"/>
      <c r="J30" s="83"/>
    </row>
    <row r="31" spans="2:10">
      <c r="B31" s="235" t="s">
        <v>8</v>
      </c>
      <c r="C31" s="228" t="s">
        <v>22</v>
      </c>
      <c r="D31" s="265">
        <v>3945397.73</v>
      </c>
      <c r="E31" s="103">
        <v>1974458</v>
      </c>
      <c r="F31" s="78"/>
      <c r="G31" s="78"/>
      <c r="H31" s="78"/>
      <c r="I31" s="78"/>
      <c r="J31" s="83"/>
    </row>
    <row r="32" spans="2:10">
      <c r="B32" s="112" t="s">
        <v>23</v>
      </c>
      <c r="C32" s="12" t="s">
        <v>24</v>
      </c>
      <c r="D32" s="264">
        <v>11956479.799999999</v>
      </c>
      <c r="E32" s="80">
        <f>SUM(E33:E39)</f>
        <v>10628365.029999999</v>
      </c>
      <c r="F32" s="78"/>
      <c r="G32" s="83"/>
      <c r="H32" s="78"/>
      <c r="I32" s="78"/>
      <c r="J32" s="83"/>
    </row>
    <row r="33" spans="2:10">
      <c r="B33" s="235" t="s">
        <v>4</v>
      </c>
      <c r="C33" s="228" t="s">
        <v>25</v>
      </c>
      <c r="D33" s="265">
        <v>8731798.1999999993</v>
      </c>
      <c r="E33" s="103">
        <v>3491919.91</v>
      </c>
      <c r="F33" s="78"/>
      <c r="G33" s="78"/>
      <c r="H33" s="78"/>
      <c r="I33" s="78"/>
      <c r="J33" s="83"/>
    </row>
    <row r="34" spans="2:10">
      <c r="B34" s="235" t="s">
        <v>6</v>
      </c>
      <c r="C34" s="228" t="s">
        <v>26</v>
      </c>
      <c r="D34" s="265"/>
      <c r="E34" s="103"/>
      <c r="F34" s="78"/>
      <c r="G34" s="78"/>
      <c r="H34" s="78"/>
      <c r="I34" s="78"/>
      <c r="J34" s="83"/>
    </row>
    <row r="35" spans="2:10">
      <c r="B35" s="235" t="s">
        <v>8</v>
      </c>
      <c r="C35" s="228" t="s">
        <v>27</v>
      </c>
      <c r="D35" s="265">
        <v>25439.59</v>
      </c>
      <c r="E35" s="103">
        <v>15006.67</v>
      </c>
      <c r="F35" s="78"/>
      <c r="G35" s="78"/>
      <c r="H35" s="78"/>
      <c r="I35" s="78"/>
      <c r="J35" s="83"/>
    </row>
    <row r="36" spans="2:10">
      <c r="B36" s="235" t="s">
        <v>9</v>
      </c>
      <c r="C36" s="228" t="s">
        <v>28</v>
      </c>
      <c r="D36" s="265"/>
      <c r="E36" s="103"/>
      <c r="F36" s="78"/>
      <c r="G36" s="78"/>
      <c r="H36" s="78"/>
      <c r="I36" s="78"/>
      <c r="J36" s="83"/>
    </row>
    <row r="37" spans="2:10" ht="25.5">
      <c r="B37" s="235" t="s">
        <v>29</v>
      </c>
      <c r="C37" s="228" t="s">
        <v>30</v>
      </c>
      <c r="D37" s="265">
        <v>274623.84999999998</v>
      </c>
      <c r="E37" s="103">
        <v>208605.39</v>
      </c>
      <c r="F37" s="78"/>
      <c r="G37" s="78"/>
      <c r="H37" s="78"/>
      <c r="I37" s="78"/>
      <c r="J37" s="83"/>
    </row>
    <row r="38" spans="2:10">
      <c r="B38" s="235" t="s">
        <v>31</v>
      </c>
      <c r="C38" s="228" t="s">
        <v>32</v>
      </c>
      <c r="D38" s="265"/>
      <c r="E38" s="103"/>
      <c r="F38" s="78"/>
      <c r="G38" s="78"/>
      <c r="H38" s="78"/>
      <c r="I38" s="78"/>
      <c r="J38" s="83"/>
    </row>
    <row r="39" spans="2:10">
      <c r="B39" s="236" t="s">
        <v>33</v>
      </c>
      <c r="C39" s="237" t="s">
        <v>34</v>
      </c>
      <c r="D39" s="266">
        <v>2924618.16</v>
      </c>
      <c r="E39" s="174">
        <v>6912833.0599999996</v>
      </c>
      <c r="F39" s="78"/>
      <c r="G39" s="78"/>
      <c r="H39" s="78"/>
      <c r="I39" s="78"/>
      <c r="J39" s="83"/>
    </row>
    <row r="40" spans="2:10" ht="13.5" thickBot="1">
      <c r="B40" s="119" t="s">
        <v>35</v>
      </c>
      <c r="C40" s="120" t="s">
        <v>36</v>
      </c>
      <c r="D40" s="267">
        <v>437722.26</v>
      </c>
      <c r="E40" s="121">
        <v>354954.22</v>
      </c>
      <c r="G40" s="83"/>
    </row>
    <row r="41" spans="2:10" ht="13.5" thickBot="1">
      <c r="B41" s="122" t="s">
        <v>37</v>
      </c>
      <c r="C41" s="123" t="s">
        <v>38</v>
      </c>
      <c r="D41" s="268">
        <v>31462345.630000006</v>
      </c>
      <c r="E41" s="173">
        <f>E26+E27+E40</f>
        <v>24311921.699999999</v>
      </c>
      <c r="F41" s="88"/>
      <c r="G41" s="83"/>
    </row>
    <row r="42" spans="2:10">
      <c r="B42" s="114"/>
      <c r="C42" s="114"/>
      <c r="D42" s="115"/>
      <c r="E42" s="115"/>
      <c r="F42" s="88"/>
      <c r="G42" s="71"/>
    </row>
    <row r="43" spans="2:10" ht="13.5">
      <c r="B43" s="338" t="s">
        <v>60</v>
      </c>
      <c r="C43" s="339"/>
      <c r="D43" s="339"/>
      <c r="E43" s="339"/>
      <c r="G43" s="78"/>
    </row>
    <row r="44" spans="2:10" ht="18" customHeight="1" thickBot="1">
      <c r="B44" s="336" t="s">
        <v>244</v>
      </c>
      <c r="C44" s="340"/>
      <c r="D44" s="340"/>
      <c r="E44" s="340"/>
      <c r="G44" s="78"/>
    </row>
    <row r="45" spans="2:10" ht="13.5" thickBot="1">
      <c r="B45" s="108"/>
      <c r="C45" s="31" t="s">
        <v>39</v>
      </c>
      <c r="D45" s="75" t="s">
        <v>264</v>
      </c>
      <c r="E45" s="30" t="s">
        <v>246</v>
      </c>
      <c r="G45" s="78"/>
    </row>
    <row r="46" spans="2:10">
      <c r="B46" s="14" t="s">
        <v>18</v>
      </c>
      <c r="C46" s="32" t="s">
        <v>218</v>
      </c>
      <c r="D46" s="124"/>
      <c r="E46" s="29"/>
      <c r="G46" s="78"/>
    </row>
    <row r="47" spans="2:10">
      <c r="B47" s="125" t="s">
        <v>4</v>
      </c>
      <c r="C47" s="16" t="s">
        <v>40</v>
      </c>
      <c r="D47" s="269">
        <v>263744.82679999998</v>
      </c>
      <c r="E47" s="175">
        <v>210962.7568</v>
      </c>
      <c r="G47" s="78"/>
    </row>
    <row r="48" spans="2:10">
      <c r="B48" s="146" t="s">
        <v>6</v>
      </c>
      <c r="C48" s="23" t="s">
        <v>41</v>
      </c>
      <c r="D48" s="270">
        <v>209972.94200000001</v>
      </c>
      <c r="E48" s="175">
        <v>159015.77410000001</v>
      </c>
      <c r="G48" s="78"/>
    </row>
    <row r="49" spans="2:7">
      <c r="B49" s="143" t="s">
        <v>23</v>
      </c>
      <c r="C49" s="147" t="s">
        <v>219</v>
      </c>
      <c r="D49" s="271"/>
      <c r="E49" s="175"/>
    </row>
    <row r="50" spans="2:7">
      <c r="B50" s="125" t="s">
        <v>4</v>
      </c>
      <c r="C50" s="16" t="s">
        <v>40</v>
      </c>
      <c r="D50" s="269">
        <v>147.86000000000001</v>
      </c>
      <c r="E50" s="175">
        <v>150.74</v>
      </c>
      <c r="G50" s="226"/>
    </row>
    <row r="51" spans="2:7">
      <c r="B51" s="125" t="s">
        <v>6</v>
      </c>
      <c r="C51" s="16" t="s">
        <v>220</v>
      </c>
      <c r="D51" s="272">
        <v>147.81</v>
      </c>
      <c r="E51" s="84">
        <v>150.61000000000001</v>
      </c>
      <c r="G51" s="226"/>
    </row>
    <row r="52" spans="2:7">
      <c r="B52" s="125" t="s">
        <v>8</v>
      </c>
      <c r="C52" s="16" t="s">
        <v>221</v>
      </c>
      <c r="D52" s="272">
        <v>149.84</v>
      </c>
      <c r="E52" s="84">
        <v>152.88999999999999</v>
      </c>
    </row>
    <row r="53" spans="2:7" ht="12.75" customHeight="1" thickBot="1">
      <c r="B53" s="126" t="s">
        <v>9</v>
      </c>
      <c r="C53" s="18" t="s">
        <v>41</v>
      </c>
      <c r="D53" s="273">
        <v>149.84</v>
      </c>
      <c r="E53" s="299">
        <v>152.88999999999999</v>
      </c>
    </row>
    <row r="54" spans="2:7">
      <c r="B54" s="132"/>
      <c r="C54" s="133"/>
      <c r="D54" s="134"/>
      <c r="E54" s="134"/>
    </row>
    <row r="55" spans="2:7" ht="13.5">
      <c r="B55" s="338" t="s">
        <v>62</v>
      </c>
      <c r="C55" s="339"/>
      <c r="D55" s="339"/>
      <c r="E55" s="339"/>
    </row>
    <row r="56" spans="2:7" ht="15.75" customHeight="1" thickBot="1">
      <c r="B56" s="336" t="s">
        <v>222</v>
      </c>
      <c r="C56" s="340"/>
      <c r="D56" s="340"/>
      <c r="E56" s="340"/>
    </row>
    <row r="57" spans="2:7" ht="23.25" thickBot="1">
      <c r="B57" s="331" t="s">
        <v>42</v>
      </c>
      <c r="C57" s="332"/>
      <c r="D57" s="19" t="s">
        <v>245</v>
      </c>
      <c r="E57" s="20" t="s">
        <v>223</v>
      </c>
    </row>
    <row r="58" spans="2:7">
      <c r="B58" s="21" t="s">
        <v>18</v>
      </c>
      <c r="C58" s="149" t="s">
        <v>43</v>
      </c>
      <c r="D58" s="150">
        <f>D64</f>
        <v>24311921.699999999</v>
      </c>
      <c r="E58" s="33">
        <f>D58/E21</f>
        <v>1</v>
      </c>
    </row>
    <row r="59" spans="2:7" ht="25.5">
      <c r="B59" s="146" t="s">
        <v>4</v>
      </c>
      <c r="C59" s="23" t="s">
        <v>44</v>
      </c>
      <c r="D59" s="95">
        <v>0</v>
      </c>
      <c r="E59" s="96">
        <v>0</v>
      </c>
    </row>
    <row r="60" spans="2:7" ht="25.5">
      <c r="B60" s="125" t="s">
        <v>6</v>
      </c>
      <c r="C60" s="16" t="s">
        <v>45</v>
      </c>
      <c r="D60" s="93">
        <v>0</v>
      </c>
      <c r="E60" s="94">
        <v>0</v>
      </c>
    </row>
    <row r="61" spans="2:7" ht="12.75" customHeight="1">
      <c r="B61" s="125" t="s">
        <v>8</v>
      </c>
      <c r="C61" s="16" t="s">
        <v>46</v>
      </c>
      <c r="D61" s="93">
        <v>0</v>
      </c>
      <c r="E61" s="94">
        <v>0</v>
      </c>
    </row>
    <row r="62" spans="2:7">
      <c r="B62" s="125" t="s">
        <v>9</v>
      </c>
      <c r="C62" s="16" t="s">
        <v>47</v>
      </c>
      <c r="D62" s="93">
        <v>0</v>
      </c>
      <c r="E62" s="94">
        <v>0</v>
      </c>
    </row>
    <row r="63" spans="2:7">
      <c r="B63" s="125" t="s">
        <v>29</v>
      </c>
      <c r="C63" s="16" t="s">
        <v>48</v>
      </c>
      <c r="D63" s="93">
        <v>0</v>
      </c>
      <c r="E63" s="94">
        <v>0</v>
      </c>
    </row>
    <row r="64" spans="2:7">
      <c r="B64" s="146" t="s">
        <v>31</v>
      </c>
      <c r="C64" s="23" t="s">
        <v>49</v>
      </c>
      <c r="D64" s="95">
        <f>E21</f>
        <v>24311921.699999999</v>
      </c>
      <c r="E64" s="96">
        <f>E58</f>
        <v>1</v>
      </c>
    </row>
    <row r="65" spans="2:5">
      <c r="B65" s="146" t="s">
        <v>33</v>
      </c>
      <c r="C65" s="23" t="s">
        <v>224</v>
      </c>
      <c r="D65" s="95">
        <v>0</v>
      </c>
      <c r="E65" s="96">
        <v>0</v>
      </c>
    </row>
    <row r="66" spans="2:5">
      <c r="B66" s="146" t="s">
        <v>50</v>
      </c>
      <c r="C66" s="23" t="s">
        <v>51</v>
      </c>
      <c r="D66" s="95">
        <v>0</v>
      </c>
      <c r="E66" s="96">
        <v>0</v>
      </c>
    </row>
    <row r="67" spans="2:5">
      <c r="B67" s="125" t="s">
        <v>52</v>
      </c>
      <c r="C67" s="16" t="s">
        <v>53</v>
      </c>
      <c r="D67" s="93">
        <v>0</v>
      </c>
      <c r="E67" s="94">
        <v>0</v>
      </c>
    </row>
    <row r="68" spans="2:5">
      <c r="B68" s="125" t="s">
        <v>54</v>
      </c>
      <c r="C68" s="16" t="s">
        <v>55</v>
      </c>
      <c r="D68" s="93">
        <v>0</v>
      </c>
      <c r="E68" s="94">
        <v>0</v>
      </c>
    </row>
    <row r="69" spans="2:5">
      <c r="B69" s="125" t="s">
        <v>56</v>
      </c>
      <c r="C69" s="16" t="s">
        <v>57</v>
      </c>
      <c r="D69" s="93">
        <v>0</v>
      </c>
      <c r="E69" s="94">
        <v>0</v>
      </c>
    </row>
    <row r="70" spans="2:5">
      <c r="B70" s="153" t="s">
        <v>58</v>
      </c>
      <c r="C70" s="136" t="s">
        <v>59</v>
      </c>
      <c r="D70" s="137">
        <v>0</v>
      </c>
      <c r="E70" s="138">
        <v>0</v>
      </c>
    </row>
    <row r="71" spans="2:5">
      <c r="B71" s="154" t="s">
        <v>23</v>
      </c>
      <c r="C71" s="144" t="s">
        <v>61</v>
      </c>
      <c r="D71" s="145">
        <v>0</v>
      </c>
      <c r="E71" s="70">
        <v>0</v>
      </c>
    </row>
    <row r="72" spans="2:5">
      <c r="B72" s="155" t="s">
        <v>60</v>
      </c>
      <c r="C72" s="140" t="s">
        <v>63</v>
      </c>
      <c r="D72" s="141">
        <f>E14</f>
        <v>0</v>
      </c>
      <c r="E72" s="142">
        <v>0</v>
      </c>
    </row>
    <row r="73" spans="2:5">
      <c r="B73" s="156" t="s">
        <v>62</v>
      </c>
      <c r="C73" s="25" t="s">
        <v>65</v>
      </c>
      <c r="D73" s="26">
        <v>0</v>
      </c>
      <c r="E73" s="27">
        <v>0</v>
      </c>
    </row>
    <row r="74" spans="2:5">
      <c r="B74" s="154" t="s">
        <v>64</v>
      </c>
      <c r="C74" s="144" t="s">
        <v>66</v>
      </c>
      <c r="D74" s="145">
        <f>D58</f>
        <v>24311921.699999999</v>
      </c>
      <c r="E74" s="70">
        <f>E58+E72-E73</f>
        <v>1</v>
      </c>
    </row>
    <row r="75" spans="2:5">
      <c r="B75" s="125" t="s">
        <v>4</v>
      </c>
      <c r="C75" s="16" t="s">
        <v>67</v>
      </c>
      <c r="D75" s="93">
        <f>D74</f>
        <v>24311921.699999999</v>
      </c>
      <c r="E75" s="94">
        <f>E74</f>
        <v>1</v>
      </c>
    </row>
    <row r="76" spans="2:5">
      <c r="B76" s="125" t="s">
        <v>6</v>
      </c>
      <c r="C76" s="16" t="s">
        <v>225</v>
      </c>
      <c r="D76" s="93">
        <v>0</v>
      </c>
      <c r="E76" s="94">
        <v>0</v>
      </c>
    </row>
    <row r="77" spans="2:5" ht="13.5" thickBot="1">
      <c r="B77" s="126" t="s">
        <v>8</v>
      </c>
      <c r="C77" s="18" t="s">
        <v>226</v>
      </c>
      <c r="D77" s="97">
        <v>0</v>
      </c>
      <c r="E77" s="98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honeticPr fontId="7" type="noConversion"/>
  <pageMargins left="0.6" right="0.75" top="0.56000000000000005" bottom="0.56000000000000005" header="0.5" footer="0.5"/>
  <pageSetup paperSize="9" scale="70" orientation="portrait" r:id="rId1"/>
  <headerFooter alignWithMargins="0"/>
</worksheet>
</file>

<file path=xl/worksheets/sheet39.xml><?xml version="1.0" encoding="utf-8"?>
<worksheet xmlns="http://schemas.openxmlformats.org/spreadsheetml/2006/main" xmlns:r="http://schemas.openxmlformats.org/officeDocument/2006/relationships">
  <sheetPr codeName="Arkusz39"/>
  <dimension ref="A1:L81"/>
  <sheetViews>
    <sheetView zoomScale="80" zoomScaleNormal="80" workbookViewId="0">
      <selection activeCell="K2" sqref="K2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99" customWidth="1"/>
    <col min="6" max="6" width="7.42578125" customWidth="1"/>
    <col min="7" max="7" width="17.28515625" customWidth="1"/>
    <col min="8" max="8" width="19" customWidth="1"/>
    <col min="9" max="9" width="13.28515625" customWidth="1"/>
    <col min="10" max="10" width="13.5703125" customWidth="1"/>
  </cols>
  <sheetData>
    <row r="1" spans="2:12">
      <c r="B1" s="1"/>
      <c r="C1" s="1"/>
      <c r="D1" s="2"/>
      <c r="E1" s="2"/>
    </row>
    <row r="2" spans="2:12" ht="15.75">
      <c r="B2" s="333" t="s">
        <v>0</v>
      </c>
      <c r="C2" s="333"/>
      <c r="D2" s="333"/>
      <c r="E2" s="333"/>
      <c r="H2" s="188"/>
      <c r="I2" s="188"/>
      <c r="J2" s="190"/>
      <c r="L2" s="78"/>
    </row>
    <row r="3" spans="2:12" ht="15.75">
      <c r="B3" s="333" t="s">
        <v>263</v>
      </c>
      <c r="C3" s="333"/>
      <c r="D3" s="333"/>
      <c r="E3" s="333"/>
      <c r="H3" s="188"/>
      <c r="I3" s="188"/>
      <c r="J3" s="190"/>
    </row>
    <row r="4" spans="2:12" ht="15">
      <c r="B4" s="107"/>
      <c r="C4" s="107"/>
      <c r="D4" s="107"/>
      <c r="E4" s="107"/>
      <c r="H4" s="187"/>
      <c r="I4" s="187"/>
      <c r="J4" s="190"/>
    </row>
    <row r="5" spans="2:12" ht="21" customHeight="1">
      <c r="B5" s="334" t="s">
        <v>1</v>
      </c>
      <c r="C5" s="334"/>
      <c r="D5" s="334"/>
      <c r="E5" s="334"/>
    </row>
    <row r="6" spans="2:12" ht="14.25">
      <c r="B6" s="335" t="s">
        <v>113</v>
      </c>
      <c r="C6" s="335"/>
      <c r="D6" s="335"/>
      <c r="E6" s="335"/>
    </row>
    <row r="7" spans="2:12" ht="14.25">
      <c r="B7" s="109"/>
      <c r="C7" s="109"/>
      <c r="D7" s="109"/>
      <c r="E7" s="109"/>
    </row>
    <row r="8" spans="2:12" ht="13.5">
      <c r="B8" s="337" t="s">
        <v>18</v>
      </c>
      <c r="C8" s="339"/>
      <c r="D8" s="339"/>
      <c r="E8" s="339"/>
    </row>
    <row r="9" spans="2:12" ht="16.5" thickBot="1">
      <c r="B9" s="336" t="s">
        <v>209</v>
      </c>
      <c r="C9" s="336"/>
      <c r="D9" s="336"/>
      <c r="E9" s="336"/>
    </row>
    <row r="10" spans="2:12" ht="13.5" thickBot="1">
      <c r="B10" s="108"/>
      <c r="C10" s="87" t="s">
        <v>2</v>
      </c>
      <c r="D10" s="75" t="s">
        <v>246</v>
      </c>
      <c r="E10" s="30" t="s">
        <v>262</v>
      </c>
      <c r="G10" s="78"/>
    </row>
    <row r="11" spans="2:12">
      <c r="B11" s="110" t="s">
        <v>3</v>
      </c>
      <c r="C11" s="151" t="s">
        <v>215</v>
      </c>
      <c r="D11" s="74">
        <v>48829406.219999999</v>
      </c>
      <c r="E11" s="9">
        <f>E12</f>
        <v>41662668.850000001</v>
      </c>
    </row>
    <row r="12" spans="2:12">
      <c r="B12" s="129" t="s">
        <v>4</v>
      </c>
      <c r="C12" s="6" t="s">
        <v>5</v>
      </c>
      <c r="D12" s="89">
        <v>48829406.219999999</v>
      </c>
      <c r="E12" s="100">
        <f>41909992.14-247323.29</f>
        <v>41662668.850000001</v>
      </c>
    </row>
    <row r="13" spans="2:12">
      <c r="B13" s="129" t="s">
        <v>6</v>
      </c>
      <c r="C13" s="72" t="s">
        <v>7</v>
      </c>
      <c r="D13" s="89"/>
      <c r="E13" s="100"/>
    </row>
    <row r="14" spans="2:12">
      <c r="B14" s="129" t="s">
        <v>8</v>
      </c>
      <c r="C14" s="72" t="s">
        <v>10</v>
      </c>
      <c r="D14" s="89"/>
      <c r="E14" s="100"/>
      <c r="G14" s="71"/>
    </row>
    <row r="15" spans="2:12">
      <c r="B15" s="129" t="s">
        <v>212</v>
      </c>
      <c r="C15" s="72" t="s">
        <v>11</v>
      </c>
      <c r="D15" s="89"/>
      <c r="E15" s="100"/>
    </row>
    <row r="16" spans="2:12">
      <c r="B16" s="130" t="s">
        <v>213</v>
      </c>
      <c r="C16" s="111" t="s">
        <v>12</v>
      </c>
      <c r="D16" s="90"/>
      <c r="E16" s="101"/>
    </row>
    <row r="17" spans="2:10">
      <c r="B17" s="10" t="s">
        <v>13</v>
      </c>
      <c r="C17" s="12" t="s">
        <v>65</v>
      </c>
      <c r="D17" s="152"/>
      <c r="E17" s="113"/>
    </row>
    <row r="18" spans="2:10">
      <c r="B18" s="129" t="s">
        <v>4</v>
      </c>
      <c r="C18" s="6" t="s">
        <v>11</v>
      </c>
      <c r="D18" s="89"/>
      <c r="E18" s="101"/>
    </row>
    <row r="19" spans="2:10" ht="13.5" customHeight="1">
      <c r="B19" s="129" t="s">
        <v>6</v>
      </c>
      <c r="C19" s="72" t="s">
        <v>214</v>
      </c>
      <c r="D19" s="89"/>
      <c r="E19" s="100"/>
    </row>
    <row r="20" spans="2:10" ht="13.5" thickBot="1">
      <c r="B20" s="131" t="s">
        <v>8</v>
      </c>
      <c r="C20" s="73" t="s">
        <v>14</v>
      </c>
      <c r="D20" s="91"/>
      <c r="E20" s="102"/>
    </row>
    <row r="21" spans="2:10" ht="13.5" thickBot="1">
      <c r="B21" s="343" t="s">
        <v>216</v>
      </c>
      <c r="C21" s="344"/>
      <c r="D21" s="92">
        <f>D11-D17</f>
        <v>48829406.219999999</v>
      </c>
      <c r="E21" s="173">
        <f>E11-E17</f>
        <v>41662668.850000001</v>
      </c>
      <c r="F21" s="88"/>
      <c r="G21" s="88"/>
      <c r="H21" s="198"/>
      <c r="J21" s="71"/>
    </row>
    <row r="22" spans="2:10">
      <c r="B22" s="3"/>
      <c r="C22" s="7"/>
      <c r="D22" s="8"/>
      <c r="E22" s="8"/>
      <c r="G22" s="78"/>
    </row>
    <row r="23" spans="2:10" ht="13.5">
      <c r="B23" s="337" t="s">
        <v>210</v>
      </c>
      <c r="C23" s="345"/>
      <c r="D23" s="345"/>
      <c r="E23" s="345"/>
      <c r="G23" s="78"/>
    </row>
    <row r="24" spans="2:10" ht="15.75" customHeight="1" thickBot="1">
      <c r="B24" s="336" t="s">
        <v>211</v>
      </c>
      <c r="C24" s="346"/>
      <c r="D24" s="346"/>
      <c r="E24" s="346"/>
    </row>
    <row r="25" spans="2:10" ht="13.5" thickBot="1">
      <c r="B25" s="108"/>
      <c r="C25" s="5" t="s">
        <v>2</v>
      </c>
      <c r="D25" s="75" t="s">
        <v>264</v>
      </c>
      <c r="E25" s="30" t="s">
        <v>262</v>
      </c>
    </row>
    <row r="26" spans="2:10">
      <c r="B26" s="116" t="s">
        <v>15</v>
      </c>
      <c r="C26" s="117" t="s">
        <v>16</v>
      </c>
      <c r="D26" s="263">
        <v>60221766.57</v>
      </c>
      <c r="E26" s="118">
        <f>D21</f>
        <v>48829406.219999999</v>
      </c>
      <c r="G26" s="83"/>
    </row>
    <row r="27" spans="2:10">
      <c r="B27" s="10" t="s">
        <v>17</v>
      </c>
      <c r="C27" s="11" t="s">
        <v>217</v>
      </c>
      <c r="D27" s="264">
        <v>-3128310.6900000009</v>
      </c>
      <c r="E27" s="172">
        <f>E28-E32</f>
        <v>-8049412.8899999997</v>
      </c>
      <c r="F27" s="78"/>
      <c r="G27" s="83"/>
      <c r="H27" s="78"/>
      <c r="I27" s="78"/>
      <c r="J27" s="83"/>
    </row>
    <row r="28" spans="2:10">
      <c r="B28" s="10" t="s">
        <v>18</v>
      </c>
      <c r="C28" s="11" t="s">
        <v>19</v>
      </c>
      <c r="D28" s="264">
        <v>3552378.9499999997</v>
      </c>
      <c r="E28" s="80">
        <f>SUM(E29:E31)</f>
        <v>526011.86</v>
      </c>
      <c r="F28" s="78"/>
      <c r="G28" s="78"/>
      <c r="H28" s="78"/>
      <c r="I28" s="78"/>
      <c r="J28" s="83"/>
    </row>
    <row r="29" spans="2:10">
      <c r="B29" s="127" t="s">
        <v>4</v>
      </c>
      <c r="C29" s="6" t="s">
        <v>20</v>
      </c>
      <c r="D29" s="265">
        <v>24136.13</v>
      </c>
      <c r="E29" s="103">
        <v>0</v>
      </c>
      <c r="F29" s="78"/>
      <c r="G29" s="78"/>
      <c r="H29" s="78"/>
      <c r="I29" s="78"/>
      <c r="J29" s="83"/>
    </row>
    <row r="30" spans="2:10">
      <c r="B30" s="127" t="s">
        <v>6</v>
      </c>
      <c r="C30" s="6" t="s">
        <v>21</v>
      </c>
      <c r="D30" s="265"/>
      <c r="E30" s="103"/>
      <c r="F30" s="78"/>
      <c r="G30" s="78"/>
      <c r="H30" s="78"/>
      <c r="I30" s="78"/>
      <c r="J30" s="83"/>
    </row>
    <row r="31" spans="2:10">
      <c r="B31" s="127" t="s">
        <v>8</v>
      </c>
      <c r="C31" s="6" t="s">
        <v>22</v>
      </c>
      <c r="D31" s="265">
        <v>3528242.82</v>
      </c>
      <c r="E31" s="103">
        <v>526011.86</v>
      </c>
      <c r="F31" s="78"/>
      <c r="G31" s="78"/>
      <c r="H31" s="78"/>
      <c r="I31" s="78"/>
      <c r="J31" s="83"/>
    </row>
    <row r="32" spans="2:10">
      <c r="B32" s="112" t="s">
        <v>23</v>
      </c>
      <c r="C32" s="12" t="s">
        <v>24</v>
      </c>
      <c r="D32" s="264">
        <v>6680689.6400000006</v>
      </c>
      <c r="E32" s="80">
        <f>SUM(E33:E39)</f>
        <v>8575424.75</v>
      </c>
      <c r="F32" s="78"/>
      <c r="G32" s="83"/>
      <c r="H32" s="78"/>
      <c r="I32" s="78"/>
      <c r="J32" s="83"/>
    </row>
    <row r="33" spans="2:10">
      <c r="B33" s="127" t="s">
        <v>4</v>
      </c>
      <c r="C33" s="6" t="s">
        <v>25</v>
      </c>
      <c r="D33" s="265">
        <v>5333453.0900000008</v>
      </c>
      <c r="E33" s="103">
        <f>5484166.51+160374.55</f>
        <v>5644541.0599999996</v>
      </c>
      <c r="F33" s="78"/>
      <c r="G33" s="78"/>
      <c r="H33" s="78"/>
      <c r="I33" s="78"/>
      <c r="J33" s="83"/>
    </row>
    <row r="34" spans="2:10">
      <c r="B34" s="127" t="s">
        <v>6</v>
      </c>
      <c r="C34" s="6" t="s">
        <v>26</v>
      </c>
      <c r="D34" s="265"/>
      <c r="E34" s="103"/>
      <c r="F34" s="78"/>
      <c r="G34" s="78"/>
      <c r="H34" s="78"/>
      <c r="I34" s="78"/>
      <c r="J34" s="83"/>
    </row>
    <row r="35" spans="2:10">
      <c r="B35" s="127" t="s">
        <v>8</v>
      </c>
      <c r="C35" s="6" t="s">
        <v>27</v>
      </c>
      <c r="D35" s="265">
        <v>42334.95</v>
      </c>
      <c r="E35" s="103">
        <v>26443.1</v>
      </c>
      <c r="F35" s="78"/>
      <c r="G35" s="78"/>
      <c r="H35" s="78"/>
      <c r="I35" s="78"/>
      <c r="J35" s="83"/>
    </row>
    <row r="36" spans="2:10">
      <c r="B36" s="127" t="s">
        <v>9</v>
      </c>
      <c r="C36" s="6" t="s">
        <v>28</v>
      </c>
      <c r="D36" s="265"/>
      <c r="E36" s="103"/>
      <c r="F36" s="78"/>
      <c r="G36" s="78"/>
      <c r="H36" s="78"/>
      <c r="I36" s="78"/>
      <c r="J36" s="83"/>
    </row>
    <row r="37" spans="2:10" ht="25.5">
      <c r="B37" s="127" t="s">
        <v>29</v>
      </c>
      <c r="C37" s="6" t="s">
        <v>30</v>
      </c>
      <c r="D37" s="265">
        <v>566696.41</v>
      </c>
      <c r="E37" s="103">
        <v>426071.77</v>
      </c>
      <c r="F37" s="78"/>
      <c r="G37" s="78"/>
      <c r="H37" s="78"/>
      <c r="I37" s="78"/>
      <c r="J37" s="83"/>
    </row>
    <row r="38" spans="2:10">
      <c r="B38" s="127" t="s">
        <v>31</v>
      </c>
      <c r="C38" s="6" t="s">
        <v>32</v>
      </c>
      <c r="D38" s="265"/>
      <c r="E38" s="103"/>
      <c r="F38" s="78"/>
      <c r="G38" s="78"/>
      <c r="H38" s="78"/>
      <c r="I38" s="78"/>
      <c r="J38" s="83"/>
    </row>
    <row r="39" spans="2:10">
      <c r="B39" s="128" t="s">
        <v>33</v>
      </c>
      <c r="C39" s="13" t="s">
        <v>34</v>
      </c>
      <c r="D39" s="266">
        <v>738205.19</v>
      </c>
      <c r="E39" s="174">
        <v>2478368.8199999998</v>
      </c>
      <c r="F39" s="78"/>
      <c r="G39" s="78"/>
      <c r="H39" s="78"/>
      <c r="I39" s="78"/>
      <c r="J39" s="83"/>
    </row>
    <row r="40" spans="2:10" ht="13.5" thickBot="1">
      <c r="B40" s="119" t="s">
        <v>35</v>
      </c>
      <c r="C40" s="120" t="s">
        <v>36</v>
      </c>
      <c r="D40" s="267">
        <v>979825.98</v>
      </c>
      <c r="E40" s="121">
        <v>882675.52</v>
      </c>
      <c r="G40" s="83"/>
    </row>
    <row r="41" spans="2:10" ht="13.5" thickBot="1">
      <c r="B41" s="122" t="s">
        <v>37</v>
      </c>
      <c r="C41" s="123" t="s">
        <v>38</v>
      </c>
      <c r="D41" s="268">
        <v>58073281.859999999</v>
      </c>
      <c r="E41" s="173">
        <f>E26+E27+E40</f>
        <v>41662668.850000001</v>
      </c>
      <c r="F41" s="88"/>
      <c r="G41" s="83"/>
    </row>
    <row r="42" spans="2:10">
      <c r="B42" s="114"/>
      <c r="C42" s="114"/>
      <c r="D42" s="115"/>
      <c r="E42" s="115"/>
      <c r="F42" s="88"/>
      <c r="G42" s="71"/>
    </row>
    <row r="43" spans="2:10" ht="13.5">
      <c r="B43" s="338" t="s">
        <v>60</v>
      </c>
      <c r="C43" s="339"/>
      <c r="D43" s="339"/>
      <c r="E43" s="339"/>
      <c r="G43" s="78"/>
    </row>
    <row r="44" spans="2:10" ht="18" customHeight="1" thickBot="1">
      <c r="B44" s="336" t="s">
        <v>244</v>
      </c>
      <c r="C44" s="340"/>
      <c r="D44" s="340"/>
      <c r="E44" s="340"/>
      <c r="G44" s="78"/>
    </row>
    <row r="45" spans="2:10" ht="13.5" thickBot="1">
      <c r="B45" s="108"/>
      <c r="C45" s="31" t="s">
        <v>39</v>
      </c>
      <c r="D45" s="75" t="s">
        <v>264</v>
      </c>
      <c r="E45" s="30" t="s">
        <v>262</v>
      </c>
      <c r="G45" s="78"/>
    </row>
    <row r="46" spans="2:10">
      <c r="B46" s="14" t="s">
        <v>18</v>
      </c>
      <c r="C46" s="32" t="s">
        <v>218</v>
      </c>
      <c r="D46" s="124"/>
      <c r="E46" s="29"/>
      <c r="G46" s="78"/>
    </row>
    <row r="47" spans="2:10">
      <c r="B47" s="125" t="s">
        <v>4</v>
      </c>
      <c r="C47" s="16" t="s">
        <v>40</v>
      </c>
      <c r="D47" s="269">
        <v>442027.05940000003</v>
      </c>
      <c r="E47" s="175">
        <v>354632.91609999997</v>
      </c>
      <c r="G47" s="78"/>
    </row>
    <row r="48" spans="2:10">
      <c r="B48" s="146" t="s">
        <v>6</v>
      </c>
      <c r="C48" s="23" t="s">
        <v>41</v>
      </c>
      <c r="D48" s="270">
        <v>419301.6741</v>
      </c>
      <c r="E48" s="175">
        <v>296658.13763884932</v>
      </c>
      <c r="G48" s="246"/>
    </row>
    <row r="49" spans="2:7">
      <c r="B49" s="143" t="s">
        <v>23</v>
      </c>
      <c r="C49" s="147" t="s">
        <v>219</v>
      </c>
      <c r="D49" s="271"/>
      <c r="E49" s="175"/>
    </row>
    <row r="50" spans="2:7">
      <c r="B50" s="125" t="s">
        <v>4</v>
      </c>
      <c r="C50" s="16" t="s">
        <v>40</v>
      </c>
      <c r="D50" s="269">
        <v>136.24</v>
      </c>
      <c r="E50" s="175">
        <v>137.69</v>
      </c>
      <c r="G50" s="226"/>
    </row>
    <row r="51" spans="2:7">
      <c r="B51" s="125" t="s">
        <v>6</v>
      </c>
      <c r="C51" s="16" t="s">
        <v>220</v>
      </c>
      <c r="D51" s="272">
        <v>135.21</v>
      </c>
      <c r="E51" s="84">
        <v>137.32</v>
      </c>
      <c r="G51" s="226"/>
    </row>
    <row r="52" spans="2:7">
      <c r="B52" s="125" t="s">
        <v>8</v>
      </c>
      <c r="C52" s="16" t="s">
        <v>221</v>
      </c>
      <c r="D52" s="272">
        <v>138.59</v>
      </c>
      <c r="E52" s="84">
        <v>140.74</v>
      </c>
    </row>
    <row r="53" spans="2:7" ht="12.75" customHeight="1" thickBot="1">
      <c r="B53" s="126" t="s">
        <v>9</v>
      </c>
      <c r="C53" s="18" t="s">
        <v>41</v>
      </c>
      <c r="D53" s="273">
        <v>138.5</v>
      </c>
      <c r="E53" s="176">
        <v>140.44</v>
      </c>
      <c r="G53" s="179"/>
    </row>
    <row r="54" spans="2:7">
      <c r="B54" s="132"/>
      <c r="C54" s="133"/>
      <c r="D54" s="134"/>
      <c r="E54" s="134"/>
    </row>
    <row r="55" spans="2:7" ht="13.5">
      <c r="B55" s="338" t="s">
        <v>62</v>
      </c>
      <c r="C55" s="339"/>
      <c r="D55" s="339"/>
      <c r="E55" s="339"/>
    </row>
    <row r="56" spans="2:7" ht="15.75" customHeight="1" thickBot="1">
      <c r="B56" s="336" t="s">
        <v>222</v>
      </c>
      <c r="C56" s="340"/>
      <c r="D56" s="340"/>
      <c r="E56" s="340"/>
    </row>
    <row r="57" spans="2:7" ht="23.25" thickBot="1">
      <c r="B57" s="331" t="s">
        <v>42</v>
      </c>
      <c r="C57" s="332"/>
      <c r="D57" s="19" t="s">
        <v>245</v>
      </c>
      <c r="E57" s="20" t="s">
        <v>223</v>
      </c>
    </row>
    <row r="58" spans="2:7">
      <c r="B58" s="21" t="s">
        <v>18</v>
      </c>
      <c r="C58" s="149" t="s">
        <v>43</v>
      </c>
      <c r="D58" s="150">
        <f>D64</f>
        <v>41662668.850000001</v>
      </c>
      <c r="E58" s="33">
        <f>D58/E21</f>
        <v>1</v>
      </c>
    </row>
    <row r="59" spans="2:7" ht="25.5">
      <c r="B59" s="146" t="s">
        <v>4</v>
      </c>
      <c r="C59" s="23" t="s">
        <v>44</v>
      </c>
      <c r="D59" s="95">
        <v>0</v>
      </c>
      <c r="E59" s="96">
        <v>0</v>
      </c>
    </row>
    <row r="60" spans="2:7" ht="25.5">
      <c r="B60" s="125" t="s">
        <v>6</v>
      </c>
      <c r="C60" s="16" t="s">
        <v>45</v>
      </c>
      <c r="D60" s="93">
        <v>0</v>
      </c>
      <c r="E60" s="94">
        <v>0</v>
      </c>
    </row>
    <row r="61" spans="2:7" ht="13.5" customHeight="1">
      <c r="B61" s="125" t="s">
        <v>8</v>
      </c>
      <c r="C61" s="16" t="s">
        <v>46</v>
      </c>
      <c r="D61" s="93">
        <v>0</v>
      </c>
      <c r="E61" s="94">
        <v>0</v>
      </c>
    </row>
    <row r="62" spans="2:7">
      <c r="B62" s="125" t="s">
        <v>9</v>
      </c>
      <c r="C62" s="16" t="s">
        <v>47</v>
      </c>
      <c r="D62" s="93">
        <v>0</v>
      </c>
      <c r="E62" s="94">
        <v>0</v>
      </c>
    </row>
    <row r="63" spans="2:7">
      <c r="B63" s="125" t="s">
        <v>29</v>
      </c>
      <c r="C63" s="16" t="s">
        <v>48</v>
      </c>
      <c r="D63" s="93">
        <v>0</v>
      </c>
      <c r="E63" s="94">
        <v>0</v>
      </c>
    </row>
    <row r="64" spans="2:7">
      <c r="B64" s="146" t="s">
        <v>31</v>
      </c>
      <c r="C64" s="23" t="s">
        <v>49</v>
      </c>
      <c r="D64" s="95">
        <f>E12</f>
        <v>41662668.850000001</v>
      </c>
      <c r="E64" s="96">
        <f>E58</f>
        <v>1</v>
      </c>
    </row>
    <row r="65" spans="2:5">
      <c r="B65" s="146" t="s">
        <v>33</v>
      </c>
      <c r="C65" s="23" t="s">
        <v>224</v>
      </c>
      <c r="D65" s="95">
        <v>0</v>
      </c>
      <c r="E65" s="96">
        <v>0</v>
      </c>
    </row>
    <row r="66" spans="2:5">
      <c r="B66" s="146" t="s">
        <v>50</v>
      </c>
      <c r="C66" s="23" t="s">
        <v>51</v>
      </c>
      <c r="D66" s="95">
        <v>0</v>
      </c>
      <c r="E66" s="96">
        <v>0</v>
      </c>
    </row>
    <row r="67" spans="2:5">
      <c r="B67" s="125" t="s">
        <v>52</v>
      </c>
      <c r="C67" s="16" t="s">
        <v>53</v>
      </c>
      <c r="D67" s="93">
        <v>0</v>
      </c>
      <c r="E67" s="94">
        <v>0</v>
      </c>
    </row>
    <row r="68" spans="2:5">
      <c r="B68" s="125" t="s">
        <v>54</v>
      </c>
      <c r="C68" s="16" t="s">
        <v>55</v>
      </c>
      <c r="D68" s="93">
        <v>0</v>
      </c>
      <c r="E68" s="94">
        <v>0</v>
      </c>
    </row>
    <row r="69" spans="2:5">
      <c r="B69" s="125" t="s">
        <v>56</v>
      </c>
      <c r="C69" s="16" t="s">
        <v>57</v>
      </c>
      <c r="D69" s="93">
        <v>0</v>
      </c>
      <c r="E69" s="94">
        <v>0</v>
      </c>
    </row>
    <row r="70" spans="2:5">
      <c r="B70" s="153" t="s">
        <v>58</v>
      </c>
      <c r="C70" s="136" t="s">
        <v>59</v>
      </c>
      <c r="D70" s="137">
        <v>0</v>
      </c>
      <c r="E70" s="138">
        <v>0</v>
      </c>
    </row>
    <row r="71" spans="2:5">
      <c r="B71" s="154" t="s">
        <v>23</v>
      </c>
      <c r="C71" s="144" t="s">
        <v>61</v>
      </c>
      <c r="D71" s="145">
        <v>0</v>
      </c>
      <c r="E71" s="70">
        <v>0</v>
      </c>
    </row>
    <row r="72" spans="2:5">
      <c r="B72" s="155" t="s">
        <v>60</v>
      </c>
      <c r="C72" s="140" t="s">
        <v>63</v>
      </c>
      <c r="D72" s="141">
        <f>E14</f>
        <v>0</v>
      </c>
      <c r="E72" s="142">
        <v>0</v>
      </c>
    </row>
    <row r="73" spans="2:5">
      <c r="B73" s="156" t="s">
        <v>62</v>
      </c>
      <c r="C73" s="25" t="s">
        <v>65</v>
      </c>
      <c r="D73" s="26">
        <f>E17</f>
        <v>0</v>
      </c>
      <c r="E73" s="27">
        <f>D73/E21</f>
        <v>0</v>
      </c>
    </row>
    <row r="74" spans="2:5">
      <c r="B74" s="154" t="s">
        <v>64</v>
      </c>
      <c r="C74" s="144" t="s">
        <v>66</v>
      </c>
      <c r="D74" s="145">
        <f>D58-D73</f>
        <v>41662668.850000001</v>
      </c>
      <c r="E74" s="70">
        <f>E58+E72-E73</f>
        <v>1</v>
      </c>
    </row>
    <row r="75" spans="2:5">
      <c r="B75" s="125" t="s">
        <v>4</v>
      </c>
      <c r="C75" s="16" t="s">
        <v>67</v>
      </c>
      <c r="D75" s="93">
        <f>D74</f>
        <v>41662668.850000001</v>
      </c>
      <c r="E75" s="94">
        <f>E74</f>
        <v>1</v>
      </c>
    </row>
    <row r="76" spans="2:5">
      <c r="B76" s="125" t="s">
        <v>6</v>
      </c>
      <c r="C76" s="16" t="s">
        <v>225</v>
      </c>
      <c r="D76" s="93">
        <v>0</v>
      </c>
      <c r="E76" s="94">
        <v>0</v>
      </c>
    </row>
    <row r="77" spans="2:5" ht="13.5" thickBot="1">
      <c r="B77" s="126" t="s">
        <v>8</v>
      </c>
      <c r="C77" s="18" t="s">
        <v>226</v>
      </c>
      <c r="D77" s="97">
        <v>0</v>
      </c>
      <c r="E77" s="98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honeticPr fontId="7" type="noConversion"/>
  <pageMargins left="0.55000000000000004" right="0.75" top="0.6" bottom="0.33" header="0.5" footer="0.5"/>
  <pageSetup paperSize="9" scale="7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 codeName="Arkusz4"/>
  <dimension ref="A1:L81"/>
  <sheetViews>
    <sheetView zoomScale="80" zoomScaleNormal="80" workbookViewId="0">
      <selection activeCell="K26" sqref="K26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99" customWidth="1"/>
    <col min="6" max="6" width="7.42578125" customWidth="1"/>
    <col min="7" max="7" width="17.28515625" customWidth="1"/>
    <col min="8" max="8" width="19" customWidth="1"/>
    <col min="9" max="9" width="13.28515625" customWidth="1"/>
    <col min="10" max="10" width="13.5703125" customWidth="1"/>
  </cols>
  <sheetData>
    <row r="1" spans="2:12">
      <c r="B1" s="1"/>
      <c r="C1" s="1"/>
      <c r="D1" s="2"/>
      <c r="E1" s="2"/>
    </row>
    <row r="2" spans="2:12" ht="15.75">
      <c r="B2" s="333" t="s">
        <v>0</v>
      </c>
      <c r="C2" s="333"/>
      <c r="D2" s="333"/>
      <c r="E2" s="333"/>
      <c r="H2" s="188"/>
      <c r="I2" s="188"/>
      <c r="J2" s="190"/>
      <c r="L2" s="78"/>
    </row>
    <row r="3" spans="2:12" ht="15.75">
      <c r="B3" s="333" t="s">
        <v>263</v>
      </c>
      <c r="C3" s="333"/>
      <c r="D3" s="333"/>
      <c r="E3" s="333"/>
      <c r="H3" s="188"/>
      <c r="I3" s="188"/>
      <c r="J3" s="190"/>
    </row>
    <row r="4" spans="2:12" ht="15">
      <c r="B4" s="105"/>
      <c r="C4" s="105"/>
      <c r="D4" s="105"/>
      <c r="E4" s="105"/>
      <c r="H4" s="187"/>
      <c r="I4" s="187"/>
      <c r="J4" s="190"/>
    </row>
    <row r="5" spans="2:12" ht="21" customHeight="1">
      <c r="B5" s="334" t="s">
        <v>1</v>
      </c>
      <c r="C5" s="334"/>
      <c r="D5" s="334"/>
      <c r="E5" s="334"/>
    </row>
    <row r="6" spans="2:12" ht="14.25">
      <c r="B6" s="335" t="s">
        <v>174</v>
      </c>
      <c r="C6" s="335"/>
      <c r="D6" s="335"/>
      <c r="E6" s="335"/>
    </row>
    <row r="7" spans="2:12" ht="14.25">
      <c r="B7" s="109"/>
      <c r="C7" s="109"/>
      <c r="D7" s="109"/>
      <c r="E7" s="109"/>
    </row>
    <row r="8" spans="2:12" ht="13.5">
      <c r="B8" s="337" t="s">
        <v>18</v>
      </c>
      <c r="C8" s="339"/>
      <c r="D8" s="339"/>
      <c r="E8" s="339"/>
    </row>
    <row r="9" spans="2:12" ht="16.5" thickBot="1">
      <c r="B9" s="336" t="s">
        <v>209</v>
      </c>
      <c r="C9" s="336"/>
      <c r="D9" s="336"/>
      <c r="E9" s="336"/>
    </row>
    <row r="10" spans="2:12" ht="13.5" thickBot="1">
      <c r="B10" s="106"/>
      <c r="C10" s="87" t="s">
        <v>2</v>
      </c>
      <c r="D10" s="75" t="s">
        <v>246</v>
      </c>
      <c r="E10" s="30" t="s">
        <v>262</v>
      </c>
      <c r="G10" s="78"/>
    </row>
    <row r="11" spans="2:12">
      <c r="B11" s="110" t="s">
        <v>3</v>
      </c>
      <c r="C11" s="151" t="s">
        <v>215</v>
      </c>
      <c r="D11" s="74">
        <v>64042528.780000001</v>
      </c>
      <c r="E11" s="9">
        <f>E12+E13+E14</f>
        <v>68463987.359999985</v>
      </c>
    </row>
    <row r="12" spans="2:12">
      <c r="B12" s="129" t="s">
        <v>4</v>
      </c>
      <c r="C12" s="6" t="s">
        <v>5</v>
      </c>
      <c r="D12" s="89">
        <v>63855278.690000005</v>
      </c>
      <c r="E12" s="100">
        <f>69353781.58+199028.97-1211380.01</f>
        <v>68341430.539999992</v>
      </c>
    </row>
    <row r="13" spans="2:12">
      <c r="B13" s="129" t="s">
        <v>6</v>
      </c>
      <c r="C13" s="72" t="s">
        <v>7</v>
      </c>
      <c r="D13" s="89">
        <v>53.79</v>
      </c>
      <c r="E13" s="100"/>
    </row>
    <row r="14" spans="2:12">
      <c r="B14" s="129" t="s">
        <v>8</v>
      </c>
      <c r="C14" s="72" t="s">
        <v>10</v>
      </c>
      <c r="D14" s="89">
        <v>187196.3</v>
      </c>
      <c r="E14" s="100">
        <f>E15</f>
        <v>122556.82</v>
      </c>
    </row>
    <row r="15" spans="2:12">
      <c r="B15" s="129" t="s">
        <v>212</v>
      </c>
      <c r="C15" s="72" t="s">
        <v>11</v>
      </c>
      <c r="D15" s="89">
        <v>187196.3</v>
      </c>
      <c r="E15" s="100">
        <v>122556.82</v>
      </c>
    </row>
    <row r="16" spans="2:12">
      <c r="B16" s="130" t="s">
        <v>213</v>
      </c>
      <c r="C16" s="111" t="s">
        <v>12</v>
      </c>
      <c r="D16" s="90"/>
      <c r="E16" s="101"/>
    </row>
    <row r="17" spans="2:10">
      <c r="B17" s="10" t="s">
        <v>13</v>
      </c>
      <c r="C17" s="12" t="s">
        <v>65</v>
      </c>
      <c r="D17" s="152">
        <v>82418.929999999993</v>
      </c>
      <c r="E17" s="113">
        <f>SUM(E18:E19)</f>
        <v>85834.74</v>
      </c>
    </row>
    <row r="18" spans="2:10">
      <c r="B18" s="129" t="s">
        <v>4</v>
      </c>
      <c r="C18" s="6" t="s">
        <v>11</v>
      </c>
      <c r="D18" s="89">
        <v>82418.929999999993</v>
      </c>
      <c r="E18" s="101">
        <v>85834.74</v>
      </c>
    </row>
    <row r="19" spans="2:10">
      <c r="B19" s="129" t="s">
        <v>6</v>
      </c>
      <c r="C19" s="72" t="s">
        <v>214</v>
      </c>
      <c r="D19" s="89"/>
      <c r="E19" s="100"/>
    </row>
    <row r="20" spans="2:10" ht="13.5" customHeight="1" thickBot="1">
      <c r="B20" s="131" t="s">
        <v>8</v>
      </c>
      <c r="C20" s="73" t="s">
        <v>14</v>
      </c>
      <c r="D20" s="91"/>
      <c r="E20" s="102"/>
    </row>
    <row r="21" spans="2:10" ht="13.5" thickBot="1">
      <c r="B21" s="343" t="s">
        <v>216</v>
      </c>
      <c r="C21" s="344"/>
      <c r="D21" s="92">
        <f>D11-D17</f>
        <v>63960109.850000001</v>
      </c>
      <c r="E21" s="173">
        <f>E11-E17</f>
        <v>68378152.61999999</v>
      </c>
      <c r="F21" s="88"/>
      <c r="G21" s="88"/>
      <c r="H21" s="197"/>
      <c r="J21" s="71"/>
    </row>
    <row r="22" spans="2:10">
      <c r="B22" s="3"/>
      <c r="C22" s="7"/>
      <c r="D22" s="8"/>
      <c r="E22" s="8"/>
      <c r="G22" s="78"/>
    </row>
    <row r="23" spans="2:10" ht="13.5">
      <c r="B23" s="337" t="s">
        <v>210</v>
      </c>
      <c r="C23" s="345"/>
      <c r="D23" s="345"/>
      <c r="E23" s="345"/>
      <c r="G23" s="78"/>
    </row>
    <row r="24" spans="2:10" ht="15.75" customHeight="1" thickBot="1">
      <c r="B24" s="336" t="s">
        <v>211</v>
      </c>
      <c r="C24" s="346"/>
      <c r="D24" s="346"/>
      <c r="E24" s="346"/>
    </row>
    <row r="25" spans="2:10" ht="13.5" thickBot="1">
      <c r="B25" s="106"/>
      <c r="C25" s="5" t="s">
        <v>2</v>
      </c>
      <c r="D25" s="75" t="s">
        <v>264</v>
      </c>
      <c r="E25" s="30" t="s">
        <v>262</v>
      </c>
    </row>
    <row r="26" spans="2:10">
      <c r="B26" s="116" t="s">
        <v>15</v>
      </c>
      <c r="C26" s="117" t="s">
        <v>16</v>
      </c>
      <c r="D26" s="263">
        <v>59477466.18999999</v>
      </c>
      <c r="E26" s="118">
        <f>D21</f>
        <v>63960109.850000001</v>
      </c>
      <c r="G26" s="83"/>
    </row>
    <row r="27" spans="2:10">
      <c r="B27" s="10" t="s">
        <v>17</v>
      </c>
      <c r="C27" s="11" t="s">
        <v>217</v>
      </c>
      <c r="D27" s="264">
        <v>1080582.4000000004</v>
      </c>
      <c r="E27" s="172">
        <f>E28-E32</f>
        <v>3606769.4700000007</v>
      </c>
      <c r="F27" s="78"/>
      <c r="G27" s="83"/>
      <c r="H27" s="78"/>
      <c r="I27" s="83"/>
      <c r="J27" s="83"/>
    </row>
    <row r="28" spans="2:10">
      <c r="B28" s="10" t="s">
        <v>18</v>
      </c>
      <c r="C28" s="11" t="s">
        <v>19</v>
      </c>
      <c r="D28" s="264">
        <v>6966412.2599999998</v>
      </c>
      <c r="E28" s="80">
        <f>SUM(E29:E31)</f>
        <v>9431059.1600000001</v>
      </c>
      <c r="F28" s="78"/>
      <c r="G28" s="78"/>
      <c r="H28" s="78"/>
      <c r="I28" s="83"/>
      <c r="J28" s="83"/>
    </row>
    <row r="29" spans="2:10">
      <c r="B29" s="127" t="s">
        <v>4</v>
      </c>
      <c r="C29" s="6" t="s">
        <v>20</v>
      </c>
      <c r="D29" s="265">
        <v>5844234.7000000002</v>
      </c>
      <c r="E29" s="103">
        <v>5847474.1400000006</v>
      </c>
      <c r="F29" s="78"/>
      <c r="G29" s="78"/>
      <c r="H29" s="78"/>
      <c r="I29" s="83"/>
      <c r="J29" s="83"/>
    </row>
    <row r="30" spans="2:10">
      <c r="B30" s="127" t="s">
        <v>6</v>
      </c>
      <c r="C30" s="6" t="s">
        <v>21</v>
      </c>
      <c r="D30" s="265"/>
      <c r="E30" s="103"/>
      <c r="F30" s="78"/>
      <c r="G30" s="78"/>
      <c r="H30" s="78"/>
      <c r="I30" s="83"/>
      <c r="J30" s="83"/>
    </row>
    <row r="31" spans="2:10">
      <c r="B31" s="127" t="s">
        <v>8</v>
      </c>
      <c r="C31" s="6" t="s">
        <v>22</v>
      </c>
      <c r="D31" s="265">
        <v>1122177.56</v>
      </c>
      <c r="E31" s="103">
        <v>3583585.02</v>
      </c>
      <c r="F31" s="78"/>
      <c r="G31" s="78"/>
      <c r="H31" s="78"/>
      <c r="I31" s="83"/>
      <c r="J31" s="83"/>
    </row>
    <row r="32" spans="2:10">
      <c r="B32" s="112" t="s">
        <v>23</v>
      </c>
      <c r="C32" s="12" t="s">
        <v>24</v>
      </c>
      <c r="D32" s="264">
        <v>5885829.8599999994</v>
      </c>
      <c r="E32" s="80">
        <f>SUM(E33:E39)</f>
        <v>5824289.6899999995</v>
      </c>
      <c r="F32" s="78"/>
      <c r="G32" s="83"/>
      <c r="H32" s="78"/>
      <c r="I32" s="83"/>
      <c r="J32" s="83"/>
    </row>
    <row r="33" spans="2:10">
      <c r="B33" s="127" t="s">
        <v>4</v>
      </c>
      <c r="C33" s="6" t="s">
        <v>25</v>
      </c>
      <c r="D33" s="265">
        <v>4621960.46</v>
      </c>
      <c r="E33" s="103">
        <f>4327762.35+22061.25</f>
        <v>4349823.5999999996</v>
      </c>
      <c r="F33" s="78"/>
      <c r="G33" s="78"/>
      <c r="H33" s="78"/>
      <c r="I33" s="83"/>
      <c r="J33" s="83"/>
    </row>
    <row r="34" spans="2:10">
      <c r="B34" s="127" t="s">
        <v>6</v>
      </c>
      <c r="C34" s="6" t="s">
        <v>26</v>
      </c>
      <c r="D34" s="265"/>
      <c r="E34" s="103"/>
      <c r="F34" s="78"/>
      <c r="G34" s="78"/>
      <c r="H34" s="78"/>
      <c r="I34" s="83"/>
      <c r="J34" s="83"/>
    </row>
    <row r="35" spans="2:10">
      <c r="B35" s="127" t="s">
        <v>8</v>
      </c>
      <c r="C35" s="6" t="s">
        <v>27</v>
      </c>
      <c r="D35" s="265">
        <v>712464.1</v>
      </c>
      <c r="E35" s="103">
        <v>665627.43999999994</v>
      </c>
      <c r="F35" s="78"/>
      <c r="G35" s="78"/>
      <c r="H35" s="78"/>
      <c r="I35" s="83"/>
      <c r="J35" s="83"/>
    </row>
    <row r="36" spans="2:10">
      <c r="B36" s="127" t="s">
        <v>9</v>
      </c>
      <c r="C36" s="6" t="s">
        <v>28</v>
      </c>
      <c r="D36" s="265"/>
      <c r="E36" s="103"/>
      <c r="F36" s="78"/>
      <c r="G36" s="78"/>
      <c r="H36" s="78"/>
      <c r="I36" s="83"/>
      <c r="J36" s="83"/>
    </row>
    <row r="37" spans="2:10" ht="25.5">
      <c r="B37" s="127" t="s">
        <v>29</v>
      </c>
      <c r="C37" s="6" t="s">
        <v>30</v>
      </c>
      <c r="D37" s="265"/>
      <c r="E37" s="103"/>
      <c r="F37" s="78"/>
      <c r="G37" s="78"/>
      <c r="H37" s="78"/>
      <c r="I37" s="83"/>
      <c r="J37" s="83"/>
    </row>
    <row r="38" spans="2:10">
      <c r="B38" s="127" t="s">
        <v>31</v>
      </c>
      <c r="C38" s="6" t="s">
        <v>32</v>
      </c>
      <c r="D38" s="265"/>
      <c r="E38" s="103"/>
      <c r="F38" s="78"/>
      <c r="G38" s="78"/>
      <c r="H38" s="78"/>
      <c r="I38" s="83"/>
      <c r="J38" s="83"/>
    </row>
    <row r="39" spans="2:10">
      <c r="B39" s="128" t="s">
        <v>33</v>
      </c>
      <c r="C39" s="13" t="s">
        <v>34</v>
      </c>
      <c r="D39" s="266">
        <v>551405.29999999993</v>
      </c>
      <c r="E39" s="174">
        <v>808838.65</v>
      </c>
      <c r="F39" s="78"/>
      <c r="G39" s="78"/>
      <c r="H39" s="78"/>
      <c r="I39" s="83"/>
      <c r="J39" s="83"/>
    </row>
    <row r="40" spans="2:10" ht="13.5" thickBot="1">
      <c r="B40" s="119" t="s">
        <v>35</v>
      </c>
      <c r="C40" s="120" t="s">
        <v>36</v>
      </c>
      <c r="D40" s="267">
        <v>942040.99</v>
      </c>
      <c r="E40" s="121">
        <v>811273.3</v>
      </c>
      <c r="G40" s="83"/>
    </row>
    <row r="41" spans="2:10" ht="13.5" thickBot="1">
      <c r="B41" s="122" t="s">
        <v>37</v>
      </c>
      <c r="C41" s="123" t="s">
        <v>38</v>
      </c>
      <c r="D41" s="268">
        <v>61500089.579999991</v>
      </c>
      <c r="E41" s="173">
        <f>E26+E27+E40</f>
        <v>68378152.620000005</v>
      </c>
      <c r="F41" s="88"/>
      <c r="G41" s="83"/>
    </row>
    <row r="42" spans="2:10">
      <c r="B42" s="114"/>
      <c r="C42" s="114"/>
      <c r="D42" s="115"/>
      <c r="E42" s="115"/>
      <c r="F42" s="88"/>
      <c r="G42" s="71"/>
    </row>
    <row r="43" spans="2:10" ht="13.5">
      <c r="B43" s="338" t="s">
        <v>60</v>
      </c>
      <c r="C43" s="339"/>
      <c r="D43" s="339"/>
      <c r="E43" s="339"/>
      <c r="G43" s="78"/>
    </row>
    <row r="44" spans="2:10" ht="18.75" customHeight="1" thickBot="1">
      <c r="B44" s="336" t="s">
        <v>244</v>
      </c>
      <c r="C44" s="340"/>
      <c r="D44" s="340"/>
      <c r="E44" s="340"/>
      <c r="G44" s="78"/>
    </row>
    <row r="45" spans="2:10" ht="13.5" thickBot="1">
      <c r="B45" s="106"/>
      <c r="C45" s="31" t="s">
        <v>39</v>
      </c>
      <c r="D45" s="75" t="s">
        <v>264</v>
      </c>
      <c r="E45" s="30" t="s">
        <v>262</v>
      </c>
      <c r="G45" s="78"/>
    </row>
    <row r="46" spans="2:10">
      <c r="B46" s="14" t="s">
        <v>18</v>
      </c>
      <c r="C46" s="32" t="s">
        <v>218</v>
      </c>
      <c r="D46" s="124"/>
      <c r="E46" s="29"/>
      <c r="G46" s="78"/>
    </row>
    <row r="47" spans="2:10">
      <c r="B47" s="125" t="s">
        <v>4</v>
      </c>
      <c r="C47" s="16" t="s">
        <v>40</v>
      </c>
      <c r="D47" s="269">
        <v>1365136.2043000001</v>
      </c>
      <c r="E47" s="82">
        <v>1421442.5252239953</v>
      </c>
      <c r="G47" s="247"/>
    </row>
    <row r="48" spans="2:10">
      <c r="B48" s="146" t="s">
        <v>6</v>
      </c>
      <c r="C48" s="23" t="s">
        <v>41</v>
      </c>
      <c r="D48" s="270">
        <v>1389591.916</v>
      </c>
      <c r="E48" s="82">
        <v>1501409.9515066755</v>
      </c>
      <c r="G48" s="249"/>
    </row>
    <row r="49" spans="2:7">
      <c r="B49" s="143" t="s">
        <v>23</v>
      </c>
      <c r="C49" s="147" t="s">
        <v>219</v>
      </c>
      <c r="D49" s="271"/>
      <c r="E49" s="148"/>
    </row>
    <row r="50" spans="2:7">
      <c r="B50" s="125" t="s">
        <v>4</v>
      </c>
      <c r="C50" s="16" t="s">
        <v>40</v>
      </c>
      <c r="D50" s="269">
        <v>43.568887853573699</v>
      </c>
      <c r="E50" s="82">
        <v>44.996620485883497</v>
      </c>
      <c r="G50" s="329"/>
    </row>
    <row r="51" spans="2:7">
      <c r="B51" s="125" t="s">
        <v>6</v>
      </c>
      <c r="C51" s="16" t="s">
        <v>220</v>
      </c>
      <c r="D51" s="269">
        <v>43.117800000000003</v>
      </c>
      <c r="E51" s="82">
        <v>44.996600000000001</v>
      </c>
      <c r="G51" s="226"/>
    </row>
    <row r="52" spans="2:7">
      <c r="B52" s="125" t="s">
        <v>8</v>
      </c>
      <c r="C52" s="16" t="s">
        <v>221</v>
      </c>
      <c r="D52" s="275">
        <v>44.2577</v>
      </c>
      <c r="E52" s="84">
        <v>45.5717</v>
      </c>
    </row>
    <row r="53" spans="2:7" ht="13.5" customHeight="1" thickBot="1">
      <c r="B53" s="126" t="s">
        <v>9</v>
      </c>
      <c r="C53" s="18" t="s">
        <v>41</v>
      </c>
      <c r="D53" s="273">
        <v>44.257662175403702</v>
      </c>
      <c r="E53" s="176">
        <v>45.542626483447798</v>
      </c>
    </row>
    <row r="54" spans="2:7">
      <c r="B54" s="132"/>
      <c r="C54" s="133"/>
      <c r="D54" s="134"/>
      <c r="E54" s="134"/>
    </row>
    <row r="55" spans="2:7" ht="13.5">
      <c r="B55" s="338" t="s">
        <v>62</v>
      </c>
      <c r="C55" s="339"/>
      <c r="D55" s="339"/>
      <c r="E55" s="339"/>
    </row>
    <row r="56" spans="2:7" ht="15.75" customHeight="1" thickBot="1">
      <c r="B56" s="336" t="s">
        <v>222</v>
      </c>
      <c r="C56" s="340"/>
      <c r="D56" s="340"/>
      <c r="E56" s="340"/>
    </row>
    <row r="57" spans="2:7" ht="23.25" thickBot="1">
      <c r="B57" s="331" t="s">
        <v>42</v>
      </c>
      <c r="C57" s="332"/>
      <c r="D57" s="19" t="s">
        <v>245</v>
      </c>
      <c r="E57" s="20" t="s">
        <v>223</v>
      </c>
    </row>
    <row r="58" spans="2:7">
      <c r="B58" s="21" t="s">
        <v>18</v>
      </c>
      <c r="C58" s="149" t="s">
        <v>43</v>
      </c>
      <c r="D58" s="150">
        <f>SUM(D59:D70)</f>
        <v>68341430.539999992</v>
      </c>
      <c r="E58" s="33">
        <f>D58/E21</f>
        <v>0.99946295595021295</v>
      </c>
    </row>
    <row r="59" spans="2:7" ht="25.5">
      <c r="B59" s="22" t="s">
        <v>4</v>
      </c>
      <c r="C59" s="23" t="s">
        <v>44</v>
      </c>
      <c r="D59" s="95">
        <v>0</v>
      </c>
      <c r="E59" s="96">
        <v>0</v>
      </c>
    </row>
    <row r="60" spans="2:7" ht="25.5">
      <c r="B60" s="15" t="s">
        <v>6</v>
      </c>
      <c r="C60" s="16" t="s">
        <v>45</v>
      </c>
      <c r="D60" s="93">
        <v>0</v>
      </c>
      <c r="E60" s="94">
        <v>0</v>
      </c>
    </row>
    <row r="61" spans="2:7" ht="12.75" customHeight="1">
      <c r="B61" s="15" t="s">
        <v>8</v>
      </c>
      <c r="C61" s="16" t="s">
        <v>46</v>
      </c>
      <c r="D61" s="93">
        <v>0</v>
      </c>
      <c r="E61" s="94">
        <v>0</v>
      </c>
    </row>
    <row r="62" spans="2:7">
      <c r="B62" s="15" t="s">
        <v>9</v>
      </c>
      <c r="C62" s="16" t="s">
        <v>47</v>
      </c>
      <c r="D62" s="93">
        <v>0</v>
      </c>
      <c r="E62" s="94">
        <v>0</v>
      </c>
    </row>
    <row r="63" spans="2:7">
      <c r="B63" s="15" t="s">
        <v>29</v>
      </c>
      <c r="C63" s="16" t="s">
        <v>48</v>
      </c>
      <c r="D63" s="93">
        <v>0</v>
      </c>
      <c r="E63" s="94">
        <v>0</v>
      </c>
    </row>
    <row r="64" spans="2:7">
      <c r="B64" s="22" t="s">
        <v>31</v>
      </c>
      <c r="C64" s="23" t="s">
        <v>49</v>
      </c>
      <c r="D64" s="95">
        <f>69353781.58-1211380.01</f>
        <v>68142401.569999993</v>
      </c>
      <c r="E64" s="96">
        <f>D64/E21</f>
        <v>0.99655224598842052</v>
      </c>
    </row>
    <row r="65" spans="2:5">
      <c r="B65" s="22" t="s">
        <v>33</v>
      </c>
      <c r="C65" s="23" t="s">
        <v>224</v>
      </c>
      <c r="D65" s="95">
        <v>0</v>
      </c>
      <c r="E65" s="96">
        <v>0</v>
      </c>
    </row>
    <row r="66" spans="2:5">
      <c r="B66" s="22" t="s">
        <v>50</v>
      </c>
      <c r="C66" s="23" t="s">
        <v>51</v>
      </c>
      <c r="D66" s="95">
        <v>0</v>
      </c>
      <c r="E66" s="96">
        <v>0</v>
      </c>
    </row>
    <row r="67" spans="2:5">
      <c r="B67" s="15" t="s">
        <v>52</v>
      </c>
      <c r="C67" s="16" t="s">
        <v>53</v>
      </c>
      <c r="D67" s="93">
        <v>0</v>
      </c>
      <c r="E67" s="94">
        <v>0</v>
      </c>
    </row>
    <row r="68" spans="2:5">
      <c r="B68" s="15" t="s">
        <v>54</v>
      </c>
      <c r="C68" s="16" t="s">
        <v>55</v>
      </c>
      <c r="D68" s="93">
        <v>0</v>
      </c>
      <c r="E68" s="94">
        <v>0</v>
      </c>
    </row>
    <row r="69" spans="2:5">
      <c r="B69" s="15" t="s">
        <v>56</v>
      </c>
      <c r="C69" s="16" t="s">
        <v>57</v>
      </c>
      <c r="D69" s="93">
        <v>199028.97</v>
      </c>
      <c r="E69" s="94">
        <f>D69/E21</f>
        <v>2.9107099617924721E-3</v>
      </c>
    </row>
    <row r="70" spans="2:5">
      <c r="B70" s="135" t="s">
        <v>58</v>
      </c>
      <c r="C70" s="136" t="s">
        <v>59</v>
      </c>
      <c r="D70" s="137">
        <v>0</v>
      </c>
      <c r="E70" s="138">
        <v>0</v>
      </c>
    </row>
    <row r="71" spans="2:5">
      <c r="B71" s="143" t="s">
        <v>23</v>
      </c>
      <c r="C71" s="144" t="s">
        <v>61</v>
      </c>
      <c r="D71" s="145">
        <f>E13</f>
        <v>0</v>
      </c>
      <c r="E71" s="70">
        <v>0</v>
      </c>
    </row>
    <row r="72" spans="2:5">
      <c r="B72" s="139" t="s">
        <v>60</v>
      </c>
      <c r="C72" s="140" t="s">
        <v>63</v>
      </c>
      <c r="D72" s="141">
        <f>E14</f>
        <v>122556.82</v>
      </c>
      <c r="E72" s="142">
        <f>D72/E21</f>
        <v>1.7923388583059386E-3</v>
      </c>
    </row>
    <row r="73" spans="2:5">
      <c r="B73" s="24" t="s">
        <v>62</v>
      </c>
      <c r="C73" s="25" t="s">
        <v>65</v>
      </c>
      <c r="D73" s="26">
        <f>E17</f>
        <v>85834.74</v>
      </c>
      <c r="E73" s="27">
        <f>D73/E21</f>
        <v>1.2552948085189147E-3</v>
      </c>
    </row>
    <row r="74" spans="2:5">
      <c r="B74" s="143" t="s">
        <v>64</v>
      </c>
      <c r="C74" s="144" t="s">
        <v>66</v>
      </c>
      <c r="D74" s="145">
        <f>D58++D71+D72-D73</f>
        <v>68378152.61999999</v>
      </c>
      <c r="E74" s="70">
        <f>E58+E72-E73</f>
        <v>1</v>
      </c>
    </row>
    <row r="75" spans="2:5">
      <c r="B75" s="15" t="s">
        <v>4</v>
      </c>
      <c r="C75" s="16" t="s">
        <v>67</v>
      </c>
      <c r="D75" s="93">
        <f>D74</f>
        <v>68378152.61999999</v>
      </c>
      <c r="E75" s="94">
        <f>E74</f>
        <v>1</v>
      </c>
    </row>
    <row r="76" spans="2:5">
      <c r="B76" s="15" t="s">
        <v>6</v>
      </c>
      <c r="C76" s="16" t="s">
        <v>225</v>
      </c>
      <c r="D76" s="93">
        <v>0</v>
      </c>
      <c r="E76" s="94">
        <v>0</v>
      </c>
    </row>
    <row r="77" spans="2:5" ht="13.5" thickBot="1">
      <c r="B77" s="17" t="s">
        <v>8</v>
      </c>
      <c r="C77" s="18" t="s">
        <v>226</v>
      </c>
      <c r="D77" s="97">
        <v>0</v>
      </c>
      <c r="E77" s="98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honeticPr fontId="7" type="noConversion"/>
  <pageMargins left="0.55000000000000004" right="0.75" top="0.51" bottom="0.33" header="0.5" footer="0.5"/>
  <pageSetup paperSize="9" scale="70" orientation="portrait" r:id="rId1"/>
  <headerFooter alignWithMargins="0"/>
</worksheet>
</file>

<file path=xl/worksheets/sheet40.xml><?xml version="1.0" encoding="utf-8"?>
<worksheet xmlns="http://schemas.openxmlformats.org/spreadsheetml/2006/main" xmlns:r="http://schemas.openxmlformats.org/officeDocument/2006/relationships">
  <sheetPr codeName="Arkusz40"/>
  <dimension ref="A1:L81"/>
  <sheetViews>
    <sheetView zoomScale="80" zoomScaleNormal="80" workbookViewId="0">
      <selection activeCell="K2" sqref="K2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99" customWidth="1"/>
    <col min="6" max="6" width="7.42578125" customWidth="1"/>
    <col min="7" max="7" width="17.28515625" customWidth="1"/>
    <col min="8" max="8" width="19" customWidth="1"/>
    <col min="9" max="9" width="13.28515625" customWidth="1"/>
    <col min="10" max="10" width="13.5703125" customWidth="1"/>
  </cols>
  <sheetData>
    <row r="1" spans="2:12">
      <c r="B1" s="1"/>
      <c r="C1" s="1"/>
      <c r="D1" s="2"/>
      <c r="E1" s="2"/>
    </row>
    <row r="2" spans="2:12" ht="15.75">
      <c r="B2" s="333" t="s">
        <v>0</v>
      </c>
      <c r="C2" s="333"/>
      <c r="D2" s="333"/>
      <c r="E2" s="333"/>
      <c r="H2" s="188"/>
      <c r="I2" s="188"/>
      <c r="J2" s="190"/>
      <c r="L2" s="78"/>
    </row>
    <row r="3" spans="2:12" ht="15.75">
      <c r="B3" s="333" t="s">
        <v>263</v>
      </c>
      <c r="C3" s="333"/>
      <c r="D3" s="333"/>
      <c r="E3" s="333"/>
      <c r="H3" s="188"/>
      <c r="I3" s="188"/>
      <c r="J3" s="190"/>
    </row>
    <row r="4" spans="2:12" ht="15">
      <c r="B4" s="107"/>
      <c r="C4" s="107"/>
      <c r="D4" s="107"/>
      <c r="E4" s="107"/>
      <c r="H4" s="187"/>
      <c r="I4" s="187"/>
      <c r="J4" s="190"/>
    </row>
    <row r="5" spans="2:12" ht="21" customHeight="1">
      <c r="B5" s="334" t="s">
        <v>1</v>
      </c>
      <c r="C5" s="334"/>
      <c r="D5" s="334"/>
      <c r="E5" s="334"/>
    </row>
    <row r="6" spans="2:12" ht="14.25">
      <c r="B6" s="335" t="s">
        <v>111</v>
      </c>
      <c r="C6" s="335"/>
      <c r="D6" s="335"/>
      <c r="E6" s="335"/>
    </row>
    <row r="7" spans="2:12" ht="14.25">
      <c r="B7" s="109"/>
      <c r="C7" s="109"/>
      <c r="D7" s="109"/>
      <c r="E7" s="109"/>
    </row>
    <row r="8" spans="2:12" ht="13.5">
      <c r="B8" s="337" t="s">
        <v>18</v>
      </c>
      <c r="C8" s="339"/>
      <c r="D8" s="339"/>
      <c r="E8" s="339"/>
    </row>
    <row r="9" spans="2:12" ht="16.5" thickBot="1">
      <c r="B9" s="336" t="s">
        <v>209</v>
      </c>
      <c r="C9" s="336"/>
      <c r="D9" s="336"/>
      <c r="E9" s="336"/>
    </row>
    <row r="10" spans="2:12" ht="13.5" thickBot="1">
      <c r="B10" s="108"/>
      <c r="C10" s="87" t="s">
        <v>2</v>
      </c>
      <c r="D10" s="75" t="s">
        <v>246</v>
      </c>
      <c r="E10" s="30" t="s">
        <v>262</v>
      </c>
    </row>
    <row r="11" spans="2:12">
      <c r="B11" s="110" t="s">
        <v>3</v>
      </c>
      <c r="C11" s="151" t="s">
        <v>215</v>
      </c>
      <c r="D11" s="74">
        <v>282030.99</v>
      </c>
      <c r="E11" s="9">
        <f>E12</f>
        <v>231763.24</v>
      </c>
    </row>
    <row r="12" spans="2:12">
      <c r="B12" s="129" t="s">
        <v>4</v>
      </c>
      <c r="C12" s="6" t="s">
        <v>5</v>
      </c>
      <c r="D12" s="89">
        <v>282030.99</v>
      </c>
      <c r="E12" s="100">
        <f>251016.34-19253.1</f>
        <v>231763.24</v>
      </c>
    </row>
    <row r="13" spans="2:12">
      <c r="B13" s="129" t="s">
        <v>6</v>
      </c>
      <c r="C13" s="72" t="s">
        <v>7</v>
      </c>
      <c r="D13" s="89"/>
      <c r="E13" s="100"/>
    </row>
    <row r="14" spans="2:12">
      <c r="B14" s="129" t="s">
        <v>8</v>
      </c>
      <c r="C14" s="72" t="s">
        <v>10</v>
      </c>
      <c r="D14" s="89"/>
      <c r="E14" s="100"/>
      <c r="G14" s="71"/>
    </row>
    <row r="15" spans="2:12">
      <c r="B15" s="129" t="s">
        <v>212</v>
      </c>
      <c r="C15" s="72" t="s">
        <v>11</v>
      </c>
      <c r="D15" s="89"/>
      <c r="E15" s="100"/>
    </row>
    <row r="16" spans="2:12">
      <c r="B16" s="130" t="s">
        <v>213</v>
      </c>
      <c r="C16" s="111" t="s">
        <v>12</v>
      </c>
      <c r="D16" s="90"/>
      <c r="E16" s="101"/>
    </row>
    <row r="17" spans="2:10">
      <c r="B17" s="10" t="s">
        <v>13</v>
      </c>
      <c r="C17" s="12" t="s">
        <v>65</v>
      </c>
      <c r="D17" s="152"/>
      <c r="E17" s="113"/>
    </row>
    <row r="18" spans="2:10">
      <c r="B18" s="129" t="s">
        <v>4</v>
      </c>
      <c r="C18" s="6" t="s">
        <v>11</v>
      </c>
      <c r="D18" s="89"/>
      <c r="E18" s="101"/>
    </row>
    <row r="19" spans="2:10" ht="13.5" customHeight="1">
      <c r="B19" s="129" t="s">
        <v>6</v>
      </c>
      <c r="C19" s="72" t="s">
        <v>214</v>
      </c>
      <c r="D19" s="89"/>
      <c r="E19" s="100"/>
    </row>
    <row r="20" spans="2:10" ht="13.5" thickBot="1">
      <c r="B20" s="131" t="s">
        <v>8</v>
      </c>
      <c r="C20" s="73" t="s">
        <v>14</v>
      </c>
      <c r="D20" s="91"/>
      <c r="E20" s="102"/>
    </row>
    <row r="21" spans="2:10" ht="13.5" thickBot="1">
      <c r="B21" s="343" t="s">
        <v>216</v>
      </c>
      <c r="C21" s="344"/>
      <c r="D21" s="92">
        <f>D11-D17</f>
        <v>282030.99</v>
      </c>
      <c r="E21" s="173">
        <f>E12</f>
        <v>231763.24</v>
      </c>
      <c r="F21" s="88"/>
      <c r="G21" s="88"/>
      <c r="H21" s="198"/>
      <c r="J21" s="71"/>
    </row>
    <row r="22" spans="2:10">
      <c r="B22" s="3"/>
      <c r="C22" s="7"/>
      <c r="D22" s="8"/>
      <c r="E22" s="8"/>
      <c r="G22" s="78"/>
    </row>
    <row r="23" spans="2:10" ht="13.5">
      <c r="B23" s="337" t="s">
        <v>210</v>
      </c>
      <c r="C23" s="345"/>
      <c r="D23" s="345"/>
      <c r="E23" s="345"/>
      <c r="G23" s="78"/>
    </row>
    <row r="24" spans="2:10" ht="15.75" customHeight="1" thickBot="1">
      <c r="B24" s="336" t="s">
        <v>211</v>
      </c>
      <c r="C24" s="346"/>
      <c r="D24" s="346"/>
      <c r="E24" s="346"/>
    </row>
    <row r="25" spans="2:10" ht="13.5" thickBot="1">
      <c r="B25" s="108"/>
      <c r="C25" s="5" t="s">
        <v>2</v>
      </c>
      <c r="D25" s="75" t="s">
        <v>264</v>
      </c>
      <c r="E25" s="30" t="s">
        <v>262</v>
      </c>
    </row>
    <row r="26" spans="2:10">
      <c r="B26" s="116" t="s">
        <v>15</v>
      </c>
      <c r="C26" s="117" t="s">
        <v>16</v>
      </c>
      <c r="D26" s="263">
        <v>313357.03999999998</v>
      </c>
      <c r="E26" s="118">
        <f>D21</f>
        <v>282030.99</v>
      </c>
      <c r="G26" s="83"/>
    </row>
    <row r="27" spans="2:10">
      <c r="B27" s="10" t="s">
        <v>17</v>
      </c>
      <c r="C27" s="11" t="s">
        <v>217</v>
      </c>
      <c r="D27" s="264">
        <v>-14949.150000000001</v>
      </c>
      <c r="E27" s="172">
        <f>E28-E32</f>
        <v>-82568.33</v>
      </c>
      <c r="F27" s="78"/>
      <c r="G27" s="83"/>
      <c r="H27" s="78"/>
      <c r="I27" s="78"/>
      <c r="J27" s="83"/>
    </row>
    <row r="28" spans="2:10">
      <c r="B28" s="10" t="s">
        <v>18</v>
      </c>
      <c r="C28" s="11" t="s">
        <v>19</v>
      </c>
      <c r="D28" s="264">
        <v>9470.93</v>
      </c>
      <c r="E28" s="80">
        <f>SUM(E29:E31)</f>
        <v>64277.08</v>
      </c>
      <c r="F28" s="78"/>
      <c r="G28" s="78"/>
      <c r="H28" s="78"/>
      <c r="I28" s="78"/>
      <c r="J28" s="83"/>
    </row>
    <row r="29" spans="2:10">
      <c r="B29" s="127" t="s">
        <v>4</v>
      </c>
      <c r="C29" s="6" t="s">
        <v>20</v>
      </c>
      <c r="D29" s="265">
        <v>9470.93</v>
      </c>
      <c r="E29" s="103">
        <v>7657.34</v>
      </c>
      <c r="F29" s="78"/>
      <c r="G29" s="78"/>
      <c r="H29" s="78"/>
      <c r="I29" s="78"/>
      <c r="J29" s="83"/>
    </row>
    <row r="30" spans="2:10">
      <c r="B30" s="127" t="s">
        <v>6</v>
      </c>
      <c r="C30" s="6" t="s">
        <v>21</v>
      </c>
      <c r="D30" s="265"/>
      <c r="E30" s="103"/>
      <c r="F30" s="78"/>
      <c r="G30" s="78"/>
      <c r="H30" s="78"/>
      <c r="I30" s="78"/>
      <c r="J30" s="83"/>
    </row>
    <row r="31" spans="2:10">
      <c r="B31" s="127" t="s">
        <v>8</v>
      </c>
      <c r="C31" s="6" t="s">
        <v>22</v>
      </c>
      <c r="D31" s="265"/>
      <c r="E31" s="103">
        <v>56619.74</v>
      </c>
      <c r="F31" s="78"/>
      <c r="G31" s="78"/>
      <c r="H31" s="78"/>
      <c r="I31" s="78"/>
      <c r="J31" s="83"/>
    </row>
    <row r="32" spans="2:10">
      <c r="B32" s="112" t="s">
        <v>23</v>
      </c>
      <c r="C32" s="12" t="s">
        <v>24</v>
      </c>
      <c r="D32" s="264">
        <v>24420.080000000002</v>
      </c>
      <c r="E32" s="80">
        <f>SUM(E33:E39)</f>
        <v>146845.41</v>
      </c>
      <c r="F32" s="78"/>
      <c r="G32" s="83"/>
      <c r="H32" s="78"/>
      <c r="I32" s="78"/>
      <c r="J32" s="83"/>
    </row>
    <row r="33" spans="2:10">
      <c r="B33" s="127" t="s">
        <v>4</v>
      </c>
      <c r="C33" s="6" t="s">
        <v>25</v>
      </c>
      <c r="D33" s="265">
        <v>18993.84</v>
      </c>
      <c r="E33" s="103">
        <f>87150.28+19253.1</f>
        <v>106403.38</v>
      </c>
      <c r="F33" s="78"/>
      <c r="G33" s="78"/>
      <c r="H33" s="78"/>
      <c r="I33" s="78"/>
      <c r="J33" s="83"/>
    </row>
    <row r="34" spans="2:10">
      <c r="B34" s="127" t="s">
        <v>6</v>
      </c>
      <c r="C34" s="6" t="s">
        <v>26</v>
      </c>
      <c r="D34" s="265"/>
      <c r="E34" s="103"/>
      <c r="F34" s="78"/>
      <c r="G34" s="78"/>
      <c r="H34" s="78"/>
      <c r="I34" s="78"/>
      <c r="J34" s="83"/>
    </row>
    <row r="35" spans="2:10">
      <c r="B35" s="127" t="s">
        <v>8</v>
      </c>
      <c r="C35" s="6" t="s">
        <v>27</v>
      </c>
      <c r="D35" s="265">
        <v>337.54</v>
      </c>
      <c r="E35" s="103">
        <v>192.86</v>
      </c>
      <c r="F35" s="78"/>
      <c r="G35" s="78"/>
      <c r="H35" s="78"/>
      <c r="I35" s="78"/>
      <c r="J35" s="83"/>
    </row>
    <row r="36" spans="2:10">
      <c r="B36" s="127" t="s">
        <v>9</v>
      </c>
      <c r="C36" s="6" t="s">
        <v>28</v>
      </c>
      <c r="D36" s="265"/>
      <c r="E36" s="103"/>
      <c r="F36" s="78"/>
      <c r="G36" s="78"/>
      <c r="H36" s="78"/>
      <c r="I36" s="78"/>
      <c r="J36" s="83"/>
    </row>
    <row r="37" spans="2:10" ht="25.5">
      <c r="B37" s="127" t="s">
        <v>29</v>
      </c>
      <c r="C37" s="6" t="s">
        <v>30</v>
      </c>
      <c r="D37" s="265">
        <v>2033.61</v>
      </c>
      <c r="E37" s="103">
        <v>2208.59</v>
      </c>
      <c r="F37" s="78"/>
      <c r="G37" s="78"/>
      <c r="H37" s="78"/>
      <c r="I37" s="78"/>
      <c r="J37" s="83"/>
    </row>
    <row r="38" spans="2:10">
      <c r="B38" s="127" t="s">
        <v>31</v>
      </c>
      <c r="C38" s="6" t="s">
        <v>32</v>
      </c>
      <c r="D38" s="265"/>
      <c r="E38" s="103"/>
      <c r="F38" s="78"/>
      <c r="G38" s="78"/>
      <c r="H38" s="78"/>
      <c r="I38" s="78"/>
      <c r="J38" s="83"/>
    </row>
    <row r="39" spans="2:10">
      <c r="B39" s="128" t="s">
        <v>33</v>
      </c>
      <c r="C39" s="13" t="s">
        <v>34</v>
      </c>
      <c r="D39" s="266">
        <v>3055.09</v>
      </c>
      <c r="E39" s="174">
        <v>38040.58</v>
      </c>
      <c r="F39" s="78"/>
      <c r="G39" s="78"/>
      <c r="H39" s="78"/>
      <c r="I39" s="78"/>
      <c r="J39" s="83"/>
    </row>
    <row r="40" spans="2:10" ht="13.5" thickBot="1">
      <c r="B40" s="119" t="s">
        <v>35</v>
      </c>
      <c r="C40" s="120" t="s">
        <v>36</v>
      </c>
      <c r="D40" s="267">
        <v>-16962.45</v>
      </c>
      <c r="E40" s="121">
        <v>32300.58</v>
      </c>
      <c r="G40" s="83"/>
    </row>
    <row r="41" spans="2:10" ht="13.5" thickBot="1">
      <c r="B41" s="122" t="s">
        <v>37</v>
      </c>
      <c r="C41" s="123" t="s">
        <v>38</v>
      </c>
      <c r="D41" s="268">
        <v>281445.43999999994</v>
      </c>
      <c r="E41" s="173">
        <f>E26+E27+E40</f>
        <v>231763.24</v>
      </c>
      <c r="F41" s="88"/>
      <c r="G41" s="83"/>
    </row>
    <row r="42" spans="2:10">
      <c r="B42" s="114"/>
      <c r="C42" s="114"/>
      <c r="D42" s="115"/>
      <c r="E42" s="115"/>
      <c r="F42" s="88"/>
      <c r="G42" s="71"/>
    </row>
    <row r="43" spans="2:10" ht="13.5">
      <c r="B43" s="338" t="s">
        <v>60</v>
      </c>
      <c r="C43" s="339"/>
      <c r="D43" s="339"/>
      <c r="E43" s="339"/>
      <c r="G43" s="78"/>
    </row>
    <row r="44" spans="2:10" ht="18" customHeight="1" thickBot="1">
      <c r="B44" s="336" t="s">
        <v>244</v>
      </c>
      <c r="C44" s="340"/>
      <c r="D44" s="340"/>
      <c r="E44" s="340"/>
      <c r="G44" s="78"/>
    </row>
    <row r="45" spans="2:10" ht="13.5" thickBot="1">
      <c r="B45" s="108"/>
      <c r="C45" s="31" t="s">
        <v>39</v>
      </c>
      <c r="D45" s="75" t="s">
        <v>264</v>
      </c>
      <c r="E45" s="30" t="s">
        <v>262</v>
      </c>
      <c r="G45" s="78"/>
    </row>
    <row r="46" spans="2:10">
      <c r="B46" s="14" t="s">
        <v>18</v>
      </c>
      <c r="C46" s="32" t="s">
        <v>218</v>
      </c>
      <c r="D46" s="124"/>
      <c r="E46" s="29"/>
      <c r="G46" s="78"/>
    </row>
    <row r="47" spans="2:10">
      <c r="B47" s="125" t="s">
        <v>4</v>
      </c>
      <c r="C47" s="16" t="s">
        <v>40</v>
      </c>
      <c r="D47" s="269">
        <v>3642.4159</v>
      </c>
      <c r="E47" s="175">
        <v>3066.5542</v>
      </c>
      <c r="G47" s="78"/>
    </row>
    <row r="48" spans="2:10">
      <c r="B48" s="146" t="s">
        <v>6</v>
      </c>
      <c r="C48" s="23" t="s">
        <v>41</v>
      </c>
      <c r="D48" s="270">
        <v>3459.2606000000001</v>
      </c>
      <c r="E48" s="175">
        <v>2269.2963869577989</v>
      </c>
      <c r="G48" s="78"/>
    </row>
    <row r="49" spans="2:7">
      <c r="B49" s="143" t="s">
        <v>23</v>
      </c>
      <c r="C49" s="147" t="s">
        <v>219</v>
      </c>
      <c r="D49" s="271"/>
      <c r="E49" s="175"/>
    </row>
    <row r="50" spans="2:7">
      <c r="B50" s="125" t="s">
        <v>4</v>
      </c>
      <c r="C50" s="16" t="s">
        <v>40</v>
      </c>
      <c r="D50" s="269">
        <v>86.03</v>
      </c>
      <c r="E50" s="175">
        <v>91.97</v>
      </c>
      <c r="G50" s="226"/>
    </row>
    <row r="51" spans="2:7">
      <c r="B51" s="125" t="s">
        <v>6</v>
      </c>
      <c r="C51" s="16" t="s">
        <v>220</v>
      </c>
      <c r="D51" s="272">
        <v>78.2</v>
      </c>
      <c r="E51" s="175">
        <v>91.97</v>
      </c>
      <c r="G51" s="226"/>
    </row>
    <row r="52" spans="2:7">
      <c r="B52" s="125" t="s">
        <v>8</v>
      </c>
      <c r="C52" s="16" t="s">
        <v>221</v>
      </c>
      <c r="D52" s="272">
        <v>88.13</v>
      </c>
      <c r="E52" s="84">
        <v>104.49</v>
      </c>
    </row>
    <row r="53" spans="2:7" ht="13.5" customHeight="1" thickBot="1">
      <c r="B53" s="126" t="s">
        <v>9</v>
      </c>
      <c r="C53" s="18" t="s">
        <v>41</v>
      </c>
      <c r="D53" s="273">
        <v>81.36</v>
      </c>
      <c r="E53" s="176">
        <v>102.13</v>
      </c>
    </row>
    <row r="54" spans="2:7">
      <c r="B54" s="132"/>
      <c r="C54" s="133"/>
      <c r="D54" s="134"/>
      <c r="E54" s="134"/>
    </row>
    <row r="55" spans="2:7" ht="13.5">
      <c r="B55" s="338" t="s">
        <v>62</v>
      </c>
      <c r="C55" s="339"/>
      <c r="D55" s="339"/>
      <c r="E55" s="339"/>
    </row>
    <row r="56" spans="2:7" ht="16.5" customHeight="1" thickBot="1">
      <c r="B56" s="336" t="s">
        <v>222</v>
      </c>
      <c r="C56" s="340"/>
      <c r="D56" s="340"/>
      <c r="E56" s="340"/>
    </row>
    <row r="57" spans="2:7" ht="23.25" thickBot="1">
      <c r="B57" s="331" t="s">
        <v>42</v>
      </c>
      <c r="C57" s="332"/>
      <c r="D57" s="19" t="s">
        <v>245</v>
      </c>
      <c r="E57" s="20" t="s">
        <v>223</v>
      </c>
    </row>
    <row r="58" spans="2:7">
      <c r="B58" s="21" t="s">
        <v>18</v>
      </c>
      <c r="C58" s="149" t="s">
        <v>43</v>
      </c>
      <c r="D58" s="150">
        <f>D64</f>
        <v>231763.24</v>
      </c>
      <c r="E58" s="33">
        <f>D58/E21</f>
        <v>1</v>
      </c>
    </row>
    <row r="59" spans="2:7" ht="25.5">
      <c r="B59" s="146" t="s">
        <v>4</v>
      </c>
      <c r="C59" s="23" t="s">
        <v>44</v>
      </c>
      <c r="D59" s="95">
        <v>0</v>
      </c>
      <c r="E59" s="96">
        <v>0</v>
      </c>
    </row>
    <row r="60" spans="2:7" ht="25.5">
      <c r="B60" s="125" t="s">
        <v>6</v>
      </c>
      <c r="C60" s="16" t="s">
        <v>45</v>
      </c>
      <c r="D60" s="93">
        <v>0</v>
      </c>
      <c r="E60" s="94">
        <v>0</v>
      </c>
    </row>
    <row r="61" spans="2:7" ht="13.5" customHeight="1">
      <c r="B61" s="125" t="s">
        <v>8</v>
      </c>
      <c r="C61" s="16" t="s">
        <v>46</v>
      </c>
      <c r="D61" s="93">
        <v>0</v>
      </c>
      <c r="E61" s="94">
        <v>0</v>
      </c>
    </row>
    <row r="62" spans="2:7">
      <c r="B62" s="125" t="s">
        <v>9</v>
      </c>
      <c r="C62" s="16" t="s">
        <v>47</v>
      </c>
      <c r="D62" s="93">
        <v>0</v>
      </c>
      <c r="E62" s="94">
        <v>0</v>
      </c>
    </row>
    <row r="63" spans="2:7">
      <c r="B63" s="125" t="s">
        <v>29</v>
      </c>
      <c r="C63" s="16" t="s">
        <v>48</v>
      </c>
      <c r="D63" s="93">
        <v>0</v>
      </c>
      <c r="E63" s="94">
        <v>0</v>
      </c>
    </row>
    <row r="64" spans="2:7">
      <c r="B64" s="146" t="s">
        <v>31</v>
      </c>
      <c r="C64" s="23" t="s">
        <v>49</v>
      </c>
      <c r="D64" s="95">
        <f>E21</f>
        <v>231763.24</v>
      </c>
      <c r="E64" s="96">
        <f>E58</f>
        <v>1</v>
      </c>
    </row>
    <row r="65" spans="2:5">
      <c r="B65" s="146" t="s">
        <v>33</v>
      </c>
      <c r="C65" s="23" t="s">
        <v>224</v>
      </c>
      <c r="D65" s="95">
        <v>0</v>
      </c>
      <c r="E65" s="96">
        <v>0</v>
      </c>
    </row>
    <row r="66" spans="2:5">
      <c r="B66" s="146" t="s">
        <v>50</v>
      </c>
      <c r="C66" s="23" t="s">
        <v>51</v>
      </c>
      <c r="D66" s="95">
        <v>0</v>
      </c>
      <c r="E66" s="96">
        <v>0</v>
      </c>
    </row>
    <row r="67" spans="2:5">
      <c r="B67" s="125" t="s">
        <v>52</v>
      </c>
      <c r="C67" s="16" t="s">
        <v>53</v>
      </c>
      <c r="D67" s="93">
        <v>0</v>
      </c>
      <c r="E67" s="94">
        <v>0</v>
      </c>
    </row>
    <row r="68" spans="2:5">
      <c r="B68" s="125" t="s">
        <v>54</v>
      </c>
      <c r="C68" s="16" t="s">
        <v>55</v>
      </c>
      <c r="D68" s="93">
        <v>0</v>
      </c>
      <c r="E68" s="94">
        <v>0</v>
      </c>
    </row>
    <row r="69" spans="2:5">
      <c r="B69" s="125" t="s">
        <v>56</v>
      </c>
      <c r="C69" s="16" t="s">
        <v>57</v>
      </c>
      <c r="D69" s="93">
        <v>0</v>
      </c>
      <c r="E69" s="94">
        <v>0</v>
      </c>
    </row>
    <row r="70" spans="2:5">
      <c r="B70" s="153" t="s">
        <v>58</v>
      </c>
      <c r="C70" s="136" t="s">
        <v>59</v>
      </c>
      <c r="D70" s="137">
        <v>0</v>
      </c>
      <c r="E70" s="138">
        <v>0</v>
      </c>
    </row>
    <row r="71" spans="2:5">
      <c r="B71" s="154" t="s">
        <v>23</v>
      </c>
      <c r="C71" s="144" t="s">
        <v>61</v>
      </c>
      <c r="D71" s="145">
        <v>0</v>
      </c>
      <c r="E71" s="70">
        <v>0</v>
      </c>
    </row>
    <row r="72" spans="2:5">
      <c r="B72" s="155" t="s">
        <v>60</v>
      </c>
      <c r="C72" s="140" t="s">
        <v>63</v>
      </c>
      <c r="D72" s="141">
        <f>E14</f>
        <v>0</v>
      </c>
      <c r="E72" s="142">
        <v>0</v>
      </c>
    </row>
    <row r="73" spans="2:5">
      <c r="B73" s="156" t="s">
        <v>62</v>
      </c>
      <c r="C73" s="25" t="s">
        <v>65</v>
      </c>
      <c r="D73" s="26">
        <v>0</v>
      </c>
      <c r="E73" s="27">
        <v>0</v>
      </c>
    </row>
    <row r="74" spans="2:5">
      <c r="B74" s="154" t="s">
        <v>64</v>
      </c>
      <c r="C74" s="144" t="s">
        <v>66</v>
      </c>
      <c r="D74" s="145">
        <f>D58</f>
        <v>231763.24</v>
      </c>
      <c r="E74" s="70">
        <f>E58+E72-E73</f>
        <v>1</v>
      </c>
    </row>
    <row r="75" spans="2:5">
      <c r="B75" s="125" t="s">
        <v>4</v>
      </c>
      <c r="C75" s="16" t="s">
        <v>67</v>
      </c>
      <c r="D75" s="93">
        <f>D74</f>
        <v>231763.24</v>
      </c>
      <c r="E75" s="94">
        <f>E74</f>
        <v>1</v>
      </c>
    </row>
    <row r="76" spans="2:5">
      <c r="B76" s="125" t="s">
        <v>6</v>
      </c>
      <c r="C76" s="16" t="s">
        <v>225</v>
      </c>
      <c r="D76" s="93">
        <v>0</v>
      </c>
      <c r="E76" s="94">
        <v>0</v>
      </c>
    </row>
    <row r="77" spans="2:5" ht="13.5" thickBot="1">
      <c r="B77" s="126" t="s">
        <v>8</v>
      </c>
      <c r="C77" s="18" t="s">
        <v>226</v>
      </c>
      <c r="D77" s="97">
        <v>0</v>
      </c>
      <c r="E77" s="98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ageMargins left="0.70866141732283472" right="0.70866141732283472" top="0.74803149606299213" bottom="0.74803149606299213" header="0.31496062992125984" footer="0.31496062992125984"/>
  <pageSetup paperSize="9" scale="67" orientation="portrait" r:id="rId1"/>
  <rowBreaks count="1" manualBreakCount="1">
    <brk id="76" max="16383" man="1"/>
  </rowBreaks>
</worksheet>
</file>

<file path=xl/worksheets/sheet41.xml><?xml version="1.0" encoding="utf-8"?>
<worksheet xmlns="http://schemas.openxmlformats.org/spreadsheetml/2006/main" xmlns:r="http://schemas.openxmlformats.org/officeDocument/2006/relationships">
  <sheetPr codeName="Arkusz41"/>
  <dimension ref="A1:L81"/>
  <sheetViews>
    <sheetView zoomScale="80" zoomScaleNormal="80" workbookViewId="0">
      <selection activeCell="K2" sqref="K2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99" customWidth="1"/>
    <col min="6" max="6" width="7.42578125" customWidth="1"/>
    <col min="7" max="7" width="17.28515625" customWidth="1"/>
    <col min="8" max="8" width="19" customWidth="1"/>
    <col min="9" max="9" width="13.28515625" customWidth="1"/>
    <col min="10" max="10" width="13.5703125" customWidth="1"/>
  </cols>
  <sheetData>
    <row r="1" spans="2:12">
      <c r="B1" s="1"/>
      <c r="C1" s="1"/>
      <c r="D1" s="2"/>
      <c r="E1" s="2"/>
    </row>
    <row r="2" spans="2:12" ht="15.75">
      <c r="B2" s="333" t="s">
        <v>0</v>
      </c>
      <c r="C2" s="333"/>
      <c r="D2" s="333"/>
      <c r="E2" s="333"/>
      <c r="H2" s="188"/>
      <c r="I2" s="188"/>
      <c r="J2" s="190"/>
      <c r="L2" s="78"/>
    </row>
    <row r="3" spans="2:12" ht="15.75">
      <c r="B3" s="333" t="s">
        <v>263</v>
      </c>
      <c r="C3" s="333"/>
      <c r="D3" s="333"/>
      <c r="E3" s="333"/>
      <c r="H3" s="188"/>
      <c r="I3" s="188"/>
      <c r="J3" s="190"/>
    </row>
    <row r="4" spans="2:12" ht="15">
      <c r="B4" s="107"/>
      <c r="C4" s="107"/>
      <c r="D4" s="107"/>
      <c r="E4" s="107"/>
      <c r="H4" s="187"/>
      <c r="I4" s="187"/>
      <c r="J4" s="190"/>
    </row>
    <row r="5" spans="2:12" ht="21" customHeight="1">
      <c r="B5" s="334" t="s">
        <v>1</v>
      </c>
      <c r="C5" s="334"/>
      <c r="D5" s="334"/>
      <c r="E5" s="334"/>
    </row>
    <row r="6" spans="2:12" ht="14.25">
      <c r="B6" s="335" t="s">
        <v>205</v>
      </c>
      <c r="C6" s="335"/>
      <c r="D6" s="335"/>
      <c r="E6" s="335"/>
    </row>
    <row r="7" spans="2:12" ht="14.25">
      <c r="B7" s="109"/>
      <c r="C7" s="109"/>
      <c r="D7" s="109"/>
      <c r="E7" s="109"/>
    </row>
    <row r="8" spans="2:12" ht="13.5">
      <c r="B8" s="337" t="s">
        <v>18</v>
      </c>
      <c r="C8" s="339"/>
      <c r="D8" s="339"/>
      <c r="E8" s="339"/>
    </row>
    <row r="9" spans="2:12" ht="16.5" thickBot="1">
      <c r="B9" s="336" t="s">
        <v>209</v>
      </c>
      <c r="C9" s="336"/>
      <c r="D9" s="336"/>
      <c r="E9" s="336"/>
    </row>
    <row r="10" spans="2:12" ht="13.5" thickBot="1">
      <c r="B10" s="108"/>
      <c r="C10" s="87" t="s">
        <v>2</v>
      </c>
      <c r="D10" s="75" t="s">
        <v>246</v>
      </c>
      <c r="E10" s="30" t="s">
        <v>262</v>
      </c>
    </row>
    <row r="11" spans="2:12">
      <c r="B11" s="110" t="s">
        <v>3</v>
      </c>
      <c r="C11" s="151" t="s">
        <v>215</v>
      </c>
      <c r="D11" s="74">
        <v>267246.53000000003</v>
      </c>
      <c r="E11" s="9">
        <f>E12</f>
        <v>54226.87</v>
      </c>
    </row>
    <row r="12" spans="2:12">
      <c r="B12" s="129" t="s">
        <v>4</v>
      </c>
      <c r="C12" s="6" t="s">
        <v>5</v>
      </c>
      <c r="D12" s="89">
        <v>267246.53000000003</v>
      </c>
      <c r="E12" s="100">
        <v>54226.87</v>
      </c>
    </row>
    <row r="13" spans="2:12">
      <c r="B13" s="129" t="s">
        <v>6</v>
      </c>
      <c r="C13" s="72" t="s">
        <v>7</v>
      </c>
      <c r="D13" s="89"/>
      <c r="E13" s="100"/>
    </row>
    <row r="14" spans="2:12">
      <c r="B14" s="129" t="s">
        <v>8</v>
      </c>
      <c r="C14" s="72" t="s">
        <v>10</v>
      </c>
      <c r="D14" s="89"/>
      <c r="E14" s="100"/>
      <c r="G14" s="71"/>
    </row>
    <row r="15" spans="2:12">
      <c r="B15" s="129" t="s">
        <v>212</v>
      </c>
      <c r="C15" s="72" t="s">
        <v>11</v>
      </c>
      <c r="D15" s="89"/>
      <c r="E15" s="100"/>
    </row>
    <row r="16" spans="2:12">
      <c r="B16" s="130" t="s">
        <v>213</v>
      </c>
      <c r="C16" s="111" t="s">
        <v>12</v>
      </c>
      <c r="D16" s="90"/>
      <c r="E16" s="101"/>
    </row>
    <row r="17" spans="2:10">
      <c r="B17" s="10" t="s">
        <v>13</v>
      </c>
      <c r="C17" s="12" t="s">
        <v>65</v>
      </c>
      <c r="D17" s="152"/>
      <c r="E17" s="100"/>
    </row>
    <row r="18" spans="2:10">
      <c r="B18" s="129" t="s">
        <v>4</v>
      </c>
      <c r="C18" s="6" t="s">
        <v>11</v>
      </c>
      <c r="D18" s="89"/>
      <c r="E18" s="101"/>
    </row>
    <row r="19" spans="2:10" ht="13.5" customHeight="1">
      <c r="B19" s="129" t="s">
        <v>6</v>
      </c>
      <c r="C19" s="72" t="s">
        <v>214</v>
      </c>
      <c r="D19" s="89"/>
      <c r="E19" s="100"/>
    </row>
    <row r="20" spans="2:10" ht="13.5" thickBot="1">
      <c r="B20" s="131" t="s">
        <v>8</v>
      </c>
      <c r="C20" s="73" t="s">
        <v>14</v>
      </c>
      <c r="D20" s="91"/>
      <c r="E20" s="102"/>
    </row>
    <row r="21" spans="2:10" ht="13.5" thickBot="1">
      <c r="B21" s="343" t="s">
        <v>216</v>
      </c>
      <c r="C21" s="344"/>
      <c r="D21" s="92">
        <f>D11-D17</f>
        <v>267246.53000000003</v>
      </c>
      <c r="E21" s="173">
        <f>E11</f>
        <v>54226.87</v>
      </c>
      <c r="F21" s="88"/>
      <c r="G21" s="88"/>
      <c r="H21" s="197"/>
      <c r="J21" s="71"/>
    </row>
    <row r="22" spans="2:10">
      <c r="B22" s="3"/>
      <c r="C22" s="7"/>
      <c r="D22" s="8"/>
      <c r="E22" s="8"/>
      <c r="G22" s="78"/>
    </row>
    <row r="23" spans="2:10" ht="13.5">
      <c r="B23" s="337" t="s">
        <v>210</v>
      </c>
      <c r="C23" s="345"/>
      <c r="D23" s="345"/>
      <c r="E23" s="345"/>
      <c r="G23" s="78"/>
    </row>
    <row r="24" spans="2:10" ht="15.75" customHeight="1" thickBot="1">
      <c r="B24" s="336" t="s">
        <v>211</v>
      </c>
      <c r="C24" s="346"/>
      <c r="D24" s="346"/>
      <c r="E24" s="346"/>
    </row>
    <row r="25" spans="2:10" ht="13.5" thickBot="1">
      <c r="B25" s="108"/>
      <c r="C25" s="5" t="s">
        <v>2</v>
      </c>
      <c r="D25" s="75" t="s">
        <v>264</v>
      </c>
      <c r="E25" s="30" t="s">
        <v>262</v>
      </c>
    </row>
    <row r="26" spans="2:10">
      <c r="B26" s="116" t="s">
        <v>15</v>
      </c>
      <c r="C26" s="117" t="s">
        <v>16</v>
      </c>
      <c r="D26" s="263">
        <v>128384.98</v>
      </c>
      <c r="E26" s="118">
        <f>D21</f>
        <v>267246.53000000003</v>
      </c>
      <c r="G26" s="83"/>
    </row>
    <row r="27" spans="2:10">
      <c r="B27" s="10" t="s">
        <v>17</v>
      </c>
      <c r="C27" s="11" t="s">
        <v>217</v>
      </c>
      <c r="D27" s="264">
        <v>30592.92</v>
      </c>
      <c r="E27" s="172">
        <f>E28-E32</f>
        <v>-224373.19999999998</v>
      </c>
      <c r="F27" s="78"/>
      <c r="G27" s="83"/>
      <c r="H27" s="78"/>
      <c r="I27" s="78"/>
      <c r="J27" s="83"/>
    </row>
    <row r="28" spans="2:10">
      <c r="B28" s="10" t="s">
        <v>18</v>
      </c>
      <c r="C28" s="11" t="s">
        <v>19</v>
      </c>
      <c r="D28" s="264">
        <v>31752</v>
      </c>
      <c r="E28" s="80">
        <f>SUM(E29:E31)</f>
        <v>114555.59</v>
      </c>
      <c r="F28" s="78"/>
      <c r="G28" s="78"/>
      <c r="H28" s="78"/>
      <c r="I28" s="78"/>
      <c r="J28" s="83"/>
    </row>
    <row r="29" spans="2:10">
      <c r="B29" s="127" t="s">
        <v>4</v>
      </c>
      <c r="C29" s="6" t="s">
        <v>20</v>
      </c>
      <c r="D29" s="265">
        <v>31752</v>
      </c>
      <c r="E29" s="103"/>
      <c r="F29" s="78"/>
      <c r="G29" s="78"/>
      <c r="H29" s="78"/>
      <c r="I29" s="78"/>
      <c r="J29" s="83"/>
    </row>
    <row r="30" spans="2:10">
      <c r="B30" s="127" t="s">
        <v>6</v>
      </c>
      <c r="C30" s="6" t="s">
        <v>21</v>
      </c>
      <c r="D30" s="265"/>
      <c r="E30" s="103"/>
      <c r="F30" s="78"/>
      <c r="G30" s="78"/>
      <c r="H30" s="78"/>
      <c r="I30" s="78"/>
      <c r="J30" s="83"/>
    </row>
    <row r="31" spans="2:10">
      <c r="B31" s="127" t="s">
        <v>8</v>
      </c>
      <c r="C31" s="6" t="s">
        <v>22</v>
      </c>
      <c r="D31" s="265"/>
      <c r="E31" s="103">
        <v>114555.59</v>
      </c>
      <c r="F31" s="78"/>
      <c r="G31" s="78"/>
      <c r="H31" s="78"/>
      <c r="I31" s="78"/>
      <c r="J31" s="83"/>
    </row>
    <row r="32" spans="2:10">
      <c r="B32" s="112" t="s">
        <v>23</v>
      </c>
      <c r="C32" s="12" t="s">
        <v>24</v>
      </c>
      <c r="D32" s="264">
        <v>1159.08</v>
      </c>
      <c r="E32" s="80">
        <f>SUM(E33:E39)</f>
        <v>338928.79</v>
      </c>
      <c r="F32" s="78"/>
      <c r="G32" s="83"/>
      <c r="H32" s="78"/>
      <c r="I32" s="78"/>
      <c r="J32" s="83"/>
    </row>
    <row r="33" spans="2:10">
      <c r="B33" s="127" t="s">
        <v>4</v>
      </c>
      <c r="C33" s="6" t="s">
        <v>25</v>
      </c>
      <c r="D33" s="265"/>
      <c r="E33" s="103"/>
      <c r="F33" s="78"/>
      <c r="G33" s="78"/>
      <c r="H33" s="78"/>
      <c r="I33" s="78"/>
      <c r="J33" s="83"/>
    </row>
    <row r="34" spans="2:10">
      <c r="B34" s="127" t="s">
        <v>6</v>
      </c>
      <c r="C34" s="6" t="s">
        <v>26</v>
      </c>
      <c r="D34" s="265"/>
      <c r="E34" s="103"/>
      <c r="F34" s="78"/>
      <c r="G34" s="78"/>
      <c r="H34" s="78"/>
      <c r="I34" s="78"/>
      <c r="J34" s="83"/>
    </row>
    <row r="35" spans="2:10">
      <c r="B35" s="127" t="s">
        <v>8</v>
      </c>
      <c r="C35" s="6" t="s">
        <v>27</v>
      </c>
      <c r="D35" s="265">
        <v>10.82</v>
      </c>
      <c r="E35" s="103">
        <v>40.53</v>
      </c>
      <c r="F35" s="78"/>
      <c r="G35" s="78"/>
      <c r="H35" s="78"/>
      <c r="I35" s="78"/>
      <c r="J35" s="83"/>
    </row>
    <row r="36" spans="2:10">
      <c r="B36" s="127" t="s">
        <v>9</v>
      </c>
      <c r="C36" s="6" t="s">
        <v>28</v>
      </c>
      <c r="D36" s="265"/>
      <c r="E36" s="103"/>
      <c r="F36" s="78"/>
      <c r="G36" s="78"/>
      <c r="H36" s="78"/>
      <c r="I36" s="78"/>
      <c r="J36" s="83"/>
    </row>
    <row r="37" spans="2:10" ht="25.5">
      <c r="B37" s="127" t="s">
        <v>29</v>
      </c>
      <c r="C37" s="6" t="s">
        <v>30</v>
      </c>
      <c r="D37" s="265">
        <v>1148.26</v>
      </c>
      <c r="E37" s="103">
        <v>1453.44</v>
      </c>
      <c r="F37" s="78"/>
      <c r="G37" s="78"/>
      <c r="H37" s="78"/>
      <c r="I37" s="78"/>
      <c r="J37" s="83"/>
    </row>
    <row r="38" spans="2:10">
      <c r="B38" s="127" t="s">
        <v>31</v>
      </c>
      <c r="C38" s="6" t="s">
        <v>32</v>
      </c>
      <c r="D38" s="265"/>
      <c r="E38" s="103"/>
      <c r="F38" s="78"/>
      <c r="G38" s="78"/>
      <c r="H38" s="78"/>
      <c r="I38" s="78"/>
      <c r="J38" s="83"/>
    </row>
    <row r="39" spans="2:10">
      <c r="B39" s="128" t="s">
        <v>33</v>
      </c>
      <c r="C39" s="13" t="s">
        <v>34</v>
      </c>
      <c r="D39" s="266"/>
      <c r="E39" s="174">
        <v>337434.82</v>
      </c>
      <c r="F39" s="78"/>
      <c r="G39" s="78"/>
      <c r="H39" s="78"/>
      <c r="I39" s="78"/>
      <c r="J39" s="83"/>
    </row>
    <row r="40" spans="2:10" ht="13.5" thickBot="1">
      <c r="B40" s="119" t="s">
        <v>35</v>
      </c>
      <c r="C40" s="120" t="s">
        <v>36</v>
      </c>
      <c r="D40" s="267">
        <v>-4559.79</v>
      </c>
      <c r="E40" s="121">
        <v>11353.54</v>
      </c>
      <c r="G40" s="83"/>
    </row>
    <row r="41" spans="2:10" ht="13.5" thickBot="1">
      <c r="B41" s="122" t="s">
        <v>37</v>
      </c>
      <c r="C41" s="123" t="s">
        <v>38</v>
      </c>
      <c r="D41" s="268">
        <v>154418.10999999999</v>
      </c>
      <c r="E41" s="173">
        <f>E26+E27+E40</f>
        <v>54226.870000000046</v>
      </c>
      <c r="F41" s="88"/>
      <c r="G41" s="83"/>
    </row>
    <row r="42" spans="2:10">
      <c r="B42" s="114"/>
      <c r="C42" s="114"/>
      <c r="D42" s="115"/>
      <c r="E42" s="115"/>
      <c r="F42" s="88"/>
      <c r="G42" s="71"/>
    </row>
    <row r="43" spans="2:10" ht="13.5">
      <c r="B43" s="338" t="s">
        <v>60</v>
      </c>
      <c r="C43" s="339"/>
      <c r="D43" s="339"/>
      <c r="E43" s="339"/>
      <c r="G43" s="78"/>
    </row>
    <row r="44" spans="2:10" ht="18" customHeight="1" thickBot="1">
      <c r="B44" s="336" t="s">
        <v>244</v>
      </c>
      <c r="C44" s="340"/>
      <c r="D44" s="340"/>
      <c r="E44" s="340"/>
      <c r="G44" s="78"/>
    </row>
    <row r="45" spans="2:10" ht="13.5" thickBot="1">
      <c r="B45" s="108"/>
      <c r="C45" s="31" t="s">
        <v>39</v>
      </c>
      <c r="D45" s="75" t="s">
        <v>264</v>
      </c>
      <c r="E45" s="30" t="s">
        <v>262</v>
      </c>
      <c r="G45" s="78"/>
    </row>
    <row r="46" spans="2:10">
      <c r="B46" s="14" t="s">
        <v>18</v>
      </c>
      <c r="C46" s="32" t="s">
        <v>218</v>
      </c>
      <c r="D46" s="124"/>
      <c r="E46" s="29"/>
      <c r="G46" s="78"/>
    </row>
    <row r="47" spans="2:10">
      <c r="B47" s="125" t="s">
        <v>4</v>
      </c>
      <c r="C47" s="16" t="s">
        <v>40</v>
      </c>
      <c r="D47" s="269">
        <v>1167.2422999999999</v>
      </c>
      <c r="E47" s="175">
        <v>2383.7885000000001</v>
      </c>
      <c r="G47" s="78"/>
    </row>
    <row r="48" spans="2:10">
      <c r="B48" s="146" t="s">
        <v>6</v>
      </c>
      <c r="C48" s="23" t="s">
        <v>41</v>
      </c>
      <c r="D48" s="270">
        <v>1455.5388</v>
      </c>
      <c r="E48" s="175">
        <v>453.97129999999999</v>
      </c>
      <c r="G48" s="78"/>
    </row>
    <row r="49" spans="2:7">
      <c r="B49" s="143" t="s">
        <v>23</v>
      </c>
      <c r="C49" s="147" t="s">
        <v>219</v>
      </c>
      <c r="D49" s="271"/>
      <c r="E49" s="175"/>
    </row>
    <row r="50" spans="2:7">
      <c r="B50" s="125" t="s">
        <v>4</v>
      </c>
      <c r="C50" s="16" t="s">
        <v>40</v>
      </c>
      <c r="D50" s="269">
        <v>109.99</v>
      </c>
      <c r="E50" s="175">
        <v>112.11</v>
      </c>
      <c r="G50" s="226"/>
    </row>
    <row r="51" spans="2:7">
      <c r="B51" s="125" t="s">
        <v>6</v>
      </c>
      <c r="C51" s="16" t="s">
        <v>220</v>
      </c>
      <c r="D51" s="272">
        <v>95.61</v>
      </c>
      <c r="E51" s="84">
        <v>112.11</v>
      </c>
      <c r="G51" s="226"/>
    </row>
    <row r="52" spans="2:7">
      <c r="B52" s="125" t="s">
        <v>8</v>
      </c>
      <c r="C52" s="16" t="s">
        <v>221</v>
      </c>
      <c r="D52" s="272">
        <v>109.99000000000001</v>
      </c>
      <c r="E52" s="84">
        <v>121.9</v>
      </c>
    </row>
    <row r="53" spans="2:7" ht="12.75" customHeight="1" thickBot="1">
      <c r="B53" s="126" t="s">
        <v>9</v>
      </c>
      <c r="C53" s="18" t="s">
        <v>41</v>
      </c>
      <c r="D53" s="273">
        <v>106.09</v>
      </c>
      <c r="E53" s="176">
        <v>119.45</v>
      </c>
    </row>
    <row r="54" spans="2:7">
      <c r="B54" s="132"/>
      <c r="C54" s="133"/>
      <c r="D54" s="134"/>
      <c r="E54" s="134"/>
    </row>
    <row r="55" spans="2:7" ht="13.5">
      <c r="B55" s="338" t="s">
        <v>62</v>
      </c>
      <c r="C55" s="339"/>
      <c r="D55" s="339"/>
      <c r="E55" s="339"/>
    </row>
    <row r="56" spans="2:7" ht="17.25" customHeight="1" thickBot="1">
      <c r="B56" s="336" t="s">
        <v>222</v>
      </c>
      <c r="C56" s="340"/>
      <c r="D56" s="340"/>
      <c r="E56" s="340"/>
    </row>
    <row r="57" spans="2:7" ht="23.25" thickBot="1">
      <c r="B57" s="331" t="s">
        <v>42</v>
      </c>
      <c r="C57" s="332"/>
      <c r="D57" s="19" t="s">
        <v>245</v>
      </c>
      <c r="E57" s="20" t="s">
        <v>223</v>
      </c>
    </row>
    <row r="58" spans="2:7">
      <c r="B58" s="21" t="s">
        <v>18</v>
      </c>
      <c r="C58" s="149" t="s">
        <v>43</v>
      </c>
      <c r="D58" s="150">
        <f>D64</f>
        <v>54226.87</v>
      </c>
      <c r="E58" s="33">
        <f>D58/E21</f>
        <v>1</v>
      </c>
    </row>
    <row r="59" spans="2:7" ht="25.5">
      <c r="B59" s="146" t="s">
        <v>4</v>
      </c>
      <c r="C59" s="23" t="s">
        <v>44</v>
      </c>
      <c r="D59" s="95">
        <v>0</v>
      </c>
      <c r="E59" s="96">
        <v>0</v>
      </c>
    </row>
    <row r="60" spans="2:7" ht="25.5">
      <c r="B60" s="125" t="s">
        <v>6</v>
      </c>
      <c r="C60" s="16" t="s">
        <v>45</v>
      </c>
      <c r="D60" s="93">
        <v>0</v>
      </c>
      <c r="E60" s="94">
        <v>0</v>
      </c>
    </row>
    <row r="61" spans="2:7" ht="12.75" customHeight="1">
      <c r="B61" s="125" t="s">
        <v>8</v>
      </c>
      <c r="C61" s="16" t="s">
        <v>46</v>
      </c>
      <c r="D61" s="93">
        <v>0</v>
      </c>
      <c r="E61" s="94">
        <v>0</v>
      </c>
    </row>
    <row r="62" spans="2:7">
      <c r="B62" s="125" t="s">
        <v>9</v>
      </c>
      <c r="C62" s="16" t="s">
        <v>47</v>
      </c>
      <c r="D62" s="93">
        <v>0</v>
      </c>
      <c r="E62" s="94">
        <v>0</v>
      </c>
    </row>
    <row r="63" spans="2:7">
      <c r="B63" s="125" t="s">
        <v>29</v>
      </c>
      <c r="C63" s="16" t="s">
        <v>48</v>
      </c>
      <c r="D63" s="93">
        <v>0</v>
      </c>
      <c r="E63" s="94">
        <v>0</v>
      </c>
    </row>
    <row r="64" spans="2:7">
      <c r="B64" s="146" t="s">
        <v>31</v>
      </c>
      <c r="C64" s="23" t="s">
        <v>49</v>
      </c>
      <c r="D64" s="95">
        <f>E21</f>
        <v>54226.87</v>
      </c>
      <c r="E64" s="96">
        <f>E58</f>
        <v>1</v>
      </c>
    </row>
    <row r="65" spans="2:5">
      <c r="B65" s="146" t="s">
        <v>33</v>
      </c>
      <c r="C65" s="23" t="s">
        <v>224</v>
      </c>
      <c r="D65" s="95">
        <v>0</v>
      </c>
      <c r="E65" s="96">
        <v>0</v>
      </c>
    </row>
    <row r="66" spans="2:5">
      <c r="B66" s="146" t="s">
        <v>50</v>
      </c>
      <c r="C66" s="23" t="s">
        <v>51</v>
      </c>
      <c r="D66" s="95">
        <v>0</v>
      </c>
      <c r="E66" s="96">
        <v>0</v>
      </c>
    </row>
    <row r="67" spans="2:5">
      <c r="B67" s="125" t="s">
        <v>52</v>
      </c>
      <c r="C67" s="16" t="s">
        <v>53</v>
      </c>
      <c r="D67" s="93">
        <v>0</v>
      </c>
      <c r="E67" s="94">
        <v>0</v>
      </c>
    </row>
    <row r="68" spans="2:5">
      <c r="B68" s="125" t="s">
        <v>54</v>
      </c>
      <c r="C68" s="16" t="s">
        <v>55</v>
      </c>
      <c r="D68" s="93">
        <v>0</v>
      </c>
      <c r="E68" s="94">
        <v>0</v>
      </c>
    </row>
    <row r="69" spans="2:5">
      <c r="B69" s="125" t="s">
        <v>56</v>
      </c>
      <c r="C69" s="16" t="s">
        <v>57</v>
      </c>
      <c r="D69" s="93">
        <v>0</v>
      </c>
      <c r="E69" s="94">
        <v>0</v>
      </c>
    </row>
    <row r="70" spans="2:5">
      <c r="B70" s="153" t="s">
        <v>58</v>
      </c>
      <c r="C70" s="136" t="s">
        <v>59</v>
      </c>
      <c r="D70" s="137">
        <v>0</v>
      </c>
      <c r="E70" s="138">
        <v>0</v>
      </c>
    </row>
    <row r="71" spans="2:5">
      <c r="B71" s="154" t="s">
        <v>23</v>
      </c>
      <c r="C71" s="144" t="s">
        <v>61</v>
      </c>
      <c r="D71" s="145">
        <v>0</v>
      </c>
      <c r="E71" s="70">
        <v>0</v>
      </c>
    </row>
    <row r="72" spans="2:5">
      <c r="B72" s="155" t="s">
        <v>60</v>
      </c>
      <c r="C72" s="140" t="s">
        <v>63</v>
      </c>
      <c r="D72" s="141">
        <f>E14</f>
        <v>0</v>
      </c>
      <c r="E72" s="142">
        <v>0</v>
      </c>
    </row>
    <row r="73" spans="2:5">
      <c r="B73" s="156" t="s">
        <v>62</v>
      </c>
      <c r="C73" s="25" t="s">
        <v>65</v>
      </c>
      <c r="D73" s="26">
        <v>0</v>
      </c>
      <c r="E73" s="27">
        <v>0</v>
      </c>
    </row>
    <row r="74" spans="2:5">
      <c r="B74" s="154" t="s">
        <v>64</v>
      </c>
      <c r="C74" s="144" t="s">
        <v>66</v>
      </c>
      <c r="D74" s="145">
        <f>D58</f>
        <v>54226.87</v>
      </c>
      <c r="E74" s="70">
        <f>E58+E72-E73</f>
        <v>1</v>
      </c>
    </row>
    <row r="75" spans="2:5">
      <c r="B75" s="125" t="s">
        <v>4</v>
      </c>
      <c r="C75" s="16" t="s">
        <v>67</v>
      </c>
      <c r="D75" s="93">
        <f>D74</f>
        <v>54226.87</v>
      </c>
      <c r="E75" s="94">
        <f>E74</f>
        <v>1</v>
      </c>
    </row>
    <row r="76" spans="2:5">
      <c r="B76" s="125" t="s">
        <v>6</v>
      </c>
      <c r="C76" s="16" t="s">
        <v>225</v>
      </c>
      <c r="D76" s="93">
        <v>0</v>
      </c>
      <c r="E76" s="94">
        <v>0</v>
      </c>
    </row>
    <row r="77" spans="2:5" ht="13.5" thickBot="1">
      <c r="B77" s="126" t="s">
        <v>8</v>
      </c>
      <c r="C77" s="18" t="s">
        <v>226</v>
      </c>
      <c r="D77" s="97">
        <v>0</v>
      </c>
      <c r="E77" s="98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honeticPr fontId="7" type="noConversion"/>
  <pageMargins left="0.59" right="0.75" top="0.61" bottom="0.52" header="0.5" footer="0.5"/>
  <pageSetup paperSize="9" scale="70" orientation="portrait" r:id="rId1"/>
  <headerFooter alignWithMargins="0"/>
</worksheet>
</file>

<file path=xl/worksheets/sheet42.xml><?xml version="1.0" encoding="utf-8"?>
<worksheet xmlns="http://schemas.openxmlformats.org/spreadsheetml/2006/main" xmlns:r="http://schemas.openxmlformats.org/officeDocument/2006/relationships">
  <sheetPr codeName="Arkusz42"/>
  <dimension ref="A1:L81"/>
  <sheetViews>
    <sheetView zoomScale="80" zoomScaleNormal="80" workbookViewId="0">
      <selection activeCell="K2" sqref="K2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99" customWidth="1"/>
    <col min="6" max="6" width="7.42578125" customWidth="1"/>
    <col min="7" max="7" width="17.28515625" customWidth="1"/>
    <col min="8" max="8" width="19" customWidth="1"/>
    <col min="9" max="9" width="13.28515625" customWidth="1"/>
    <col min="10" max="10" width="13.5703125" customWidth="1"/>
  </cols>
  <sheetData>
    <row r="1" spans="2:12">
      <c r="B1" s="1"/>
      <c r="C1" s="1"/>
      <c r="D1" s="2"/>
      <c r="E1" s="2"/>
    </row>
    <row r="2" spans="2:12" ht="15.75">
      <c r="B2" s="333" t="s">
        <v>0</v>
      </c>
      <c r="C2" s="333"/>
      <c r="D2" s="333"/>
      <c r="E2" s="333"/>
      <c r="H2" s="188"/>
      <c r="I2" s="188"/>
      <c r="J2" s="190"/>
      <c r="L2" s="78"/>
    </row>
    <row r="3" spans="2:12" ht="15.75">
      <c r="B3" s="333" t="s">
        <v>263</v>
      </c>
      <c r="C3" s="333"/>
      <c r="D3" s="333"/>
      <c r="E3" s="333"/>
      <c r="H3" s="188"/>
      <c r="I3" s="188"/>
      <c r="J3" s="190"/>
    </row>
    <row r="4" spans="2:12" ht="15">
      <c r="B4" s="107"/>
      <c r="C4" s="107"/>
      <c r="D4" s="107"/>
      <c r="E4" s="107"/>
      <c r="H4" s="187"/>
      <c r="I4" s="187"/>
      <c r="J4" s="190"/>
    </row>
    <row r="5" spans="2:12" ht="21" customHeight="1">
      <c r="B5" s="334" t="s">
        <v>1</v>
      </c>
      <c r="C5" s="334"/>
      <c r="D5" s="334"/>
      <c r="E5" s="334"/>
    </row>
    <row r="6" spans="2:12" ht="14.25">
      <c r="B6" s="335" t="s">
        <v>231</v>
      </c>
      <c r="C6" s="335"/>
      <c r="D6" s="335"/>
      <c r="E6" s="335"/>
    </row>
    <row r="7" spans="2:12" ht="14.25">
      <c r="B7" s="109"/>
      <c r="C7" s="109"/>
      <c r="D7" s="109"/>
      <c r="E7" s="109"/>
    </row>
    <row r="8" spans="2:12" ht="13.5">
      <c r="B8" s="337" t="s">
        <v>18</v>
      </c>
      <c r="C8" s="339"/>
      <c r="D8" s="339"/>
      <c r="E8" s="339"/>
    </row>
    <row r="9" spans="2:12" ht="16.5" thickBot="1">
      <c r="B9" s="336" t="s">
        <v>209</v>
      </c>
      <c r="C9" s="336"/>
      <c r="D9" s="336"/>
      <c r="E9" s="336"/>
    </row>
    <row r="10" spans="2:12" ht="13.5" thickBot="1">
      <c r="B10" s="108"/>
      <c r="C10" s="87" t="s">
        <v>2</v>
      </c>
      <c r="D10" s="75" t="s">
        <v>246</v>
      </c>
      <c r="E10" s="30" t="s">
        <v>262</v>
      </c>
    </row>
    <row r="11" spans="2:12">
      <c r="B11" s="110" t="s">
        <v>3</v>
      </c>
      <c r="C11" s="151" t="s">
        <v>215</v>
      </c>
      <c r="D11" s="74">
        <v>480490.65</v>
      </c>
      <c r="E11" s="9">
        <f>E12</f>
        <v>362179.89</v>
      </c>
    </row>
    <row r="12" spans="2:12">
      <c r="B12" s="129" t="s">
        <v>4</v>
      </c>
      <c r="C12" s="6" t="s">
        <v>5</v>
      </c>
      <c r="D12" s="89">
        <v>480490.65</v>
      </c>
      <c r="E12" s="100">
        <v>362179.89</v>
      </c>
    </row>
    <row r="13" spans="2:12">
      <c r="B13" s="129" t="s">
        <v>6</v>
      </c>
      <c r="C13" s="72" t="s">
        <v>7</v>
      </c>
      <c r="D13" s="89"/>
      <c r="E13" s="100"/>
    </row>
    <row r="14" spans="2:12">
      <c r="B14" s="129" t="s">
        <v>8</v>
      </c>
      <c r="C14" s="72" t="s">
        <v>10</v>
      </c>
      <c r="D14" s="89"/>
      <c r="E14" s="100"/>
      <c r="G14" s="71"/>
    </row>
    <row r="15" spans="2:12">
      <c r="B15" s="129" t="s">
        <v>212</v>
      </c>
      <c r="C15" s="72" t="s">
        <v>11</v>
      </c>
      <c r="D15" s="89"/>
      <c r="E15" s="100"/>
    </row>
    <row r="16" spans="2:12">
      <c r="B16" s="130" t="s">
        <v>213</v>
      </c>
      <c r="C16" s="111" t="s">
        <v>12</v>
      </c>
      <c r="D16" s="90"/>
      <c r="E16" s="101"/>
    </row>
    <row r="17" spans="2:10">
      <c r="B17" s="10" t="s">
        <v>13</v>
      </c>
      <c r="C17" s="12" t="s">
        <v>65</v>
      </c>
      <c r="D17" s="152"/>
      <c r="E17" s="113"/>
    </row>
    <row r="18" spans="2:10">
      <c r="B18" s="129" t="s">
        <v>4</v>
      </c>
      <c r="C18" s="6" t="s">
        <v>11</v>
      </c>
      <c r="D18" s="89"/>
      <c r="E18" s="101"/>
    </row>
    <row r="19" spans="2:10" ht="13.5" customHeight="1">
      <c r="B19" s="129" t="s">
        <v>6</v>
      </c>
      <c r="C19" s="72" t="s">
        <v>214</v>
      </c>
      <c r="D19" s="89"/>
      <c r="E19" s="100"/>
    </row>
    <row r="20" spans="2:10" ht="13.5" thickBot="1">
      <c r="B20" s="131" t="s">
        <v>8</v>
      </c>
      <c r="C20" s="73" t="s">
        <v>14</v>
      </c>
      <c r="D20" s="91"/>
      <c r="E20" s="102"/>
    </row>
    <row r="21" spans="2:10" ht="13.5" thickBot="1">
      <c r="B21" s="343" t="s">
        <v>216</v>
      </c>
      <c r="C21" s="344"/>
      <c r="D21" s="92">
        <f>D12</f>
        <v>480490.65</v>
      </c>
      <c r="E21" s="173">
        <f>E11</f>
        <v>362179.89</v>
      </c>
      <c r="F21" s="88"/>
      <c r="G21" s="88"/>
      <c r="H21" s="197"/>
      <c r="J21" s="71"/>
    </row>
    <row r="22" spans="2:10">
      <c r="B22" s="3"/>
      <c r="C22" s="7"/>
      <c r="D22" s="8"/>
      <c r="E22" s="8"/>
      <c r="G22" s="78"/>
    </row>
    <row r="23" spans="2:10" ht="13.5">
      <c r="B23" s="337" t="s">
        <v>210</v>
      </c>
      <c r="C23" s="345"/>
      <c r="D23" s="345"/>
      <c r="E23" s="345"/>
      <c r="G23" s="78"/>
    </row>
    <row r="24" spans="2:10" ht="15.75" customHeight="1" thickBot="1">
      <c r="B24" s="336" t="s">
        <v>211</v>
      </c>
      <c r="C24" s="346"/>
      <c r="D24" s="346"/>
      <c r="E24" s="346"/>
    </row>
    <row r="25" spans="2:10" ht="13.5" thickBot="1">
      <c r="B25" s="108"/>
      <c r="C25" s="5" t="s">
        <v>2</v>
      </c>
      <c r="D25" s="75" t="s">
        <v>264</v>
      </c>
      <c r="E25" s="30" t="s">
        <v>262</v>
      </c>
    </row>
    <row r="26" spans="2:10">
      <c r="B26" s="116" t="s">
        <v>15</v>
      </c>
      <c r="C26" s="117" t="s">
        <v>16</v>
      </c>
      <c r="D26" s="263">
        <v>0</v>
      </c>
      <c r="E26" s="118">
        <f>D21</f>
        <v>480490.65</v>
      </c>
      <c r="G26" s="83"/>
    </row>
    <row r="27" spans="2:10">
      <c r="B27" s="10" t="s">
        <v>17</v>
      </c>
      <c r="C27" s="11" t="s">
        <v>217</v>
      </c>
      <c r="D27" s="264">
        <v>165678.74</v>
      </c>
      <c r="E27" s="172">
        <f>E28-E32</f>
        <v>-74318.880000000005</v>
      </c>
      <c r="F27" s="78"/>
      <c r="G27" s="83"/>
      <c r="H27" s="78"/>
      <c r="I27" s="78"/>
      <c r="J27" s="83"/>
    </row>
    <row r="28" spans="2:10">
      <c r="B28" s="10" t="s">
        <v>18</v>
      </c>
      <c r="C28" s="11" t="s">
        <v>19</v>
      </c>
      <c r="D28" s="264">
        <v>165678.74</v>
      </c>
      <c r="E28" s="80">
        <f>SUM(E29:E31)</f>
        <v>0</v>
      </c>
      <c r="F28" s="78"/>
      <c r="G28" s="78"/>
      <c r="H28" s="78"/>
      <c r="I28" s="78"/>
      <c r="J28" s="83"/>
    </row>
    <row r="29" spans="2:10">
      <c r="B29" s="127" t="s">
        <v>4</v>
      </c>
      <c r="C29" s="6" t="s">
        <v>20</v>
      </c>
      <c r="D29" s="265"/>
      <c r="E29" s="103"/>
      <c r="F29" s="78"/>
      <c r="G29" s="78"/>
      <c r="H29" s="78"/>
      <c r="I29" s="78"/>
      <c r="J29" s="83"/>
    </row>
    <row r="30" spans="2:10">
      <c r="B30" s="127" t="s">
        <v>6</v>
      </c>
      <c r="C30" s="6" t="s">
        <v>21</v>
      </c>
      <c r="D30" s="265"/>
      <c r="E30" s="103"/>
      <c r="F30" s="78"/>
      <c r="G30" s="78"/>
      <c r="H30" s="78"/>
      <c r="I30" s="78"/>
      <c r="J30" s="83"/>
    </row>
    <row r="31" spans="2:10">
      <c r="B31" s="127" t="s">
        <v>8</v>
      </c>
      <c r="C31" s="6" t="s">
        <v>22</v>
      </c>
      <c r="D31" s="265">
        <v>165678.74</v>
      </c>
      <c r="E31" s="103"/>
      <c r="F31" s="78"/>
      <c r="G31" s="78"/>
      <c r="H31" s="78"/>
      <c r="I31" s="78"/>
      <c r="J31" s="83"/>
    </row>
    <row r="32" spans="2:10">
      <c r="B32" s="112" t="s">
        <v>23</v>
      </c>
      <c r="C32" s="12" t="s">
        <v>24</v>
      </c>
      <c r="D32" s="264"/>
      <c r="E32" s="80">
        <f>SUM(E33:E39)</f>
        <v>74318.880000000005</v>
      </c>
      <c r="F32" s="78"/>
      <c r="G32" s="83"/>
      <c r="H32" s="78"/>
      <c r="I32" s="78"/>
      <c r="J32" s="83"/>
    </row>
    <row r="33" spans="2:10">
      <c r="B33" s="127" t="s">
        <v>4</v>
      </c>
      <c r="C33" s="6" t="s">
        <v>25</v>
      </c>
      <c r="D33" s="265"/>
      <c r="E33" s="103"/>
      <c r="F33" s="78"/>
      <c r="G33" s="78"/>
      <c r="H33" s="78"/>
      <c r="I33" s="78"/>
      <c r="J33" s="83"/>
    </row>
    <row r="34" spans="2:10">
      <c r="B34" s="127" t="s">
        <v>6</v>
      </c>
      <c r="C34" s="6" t="s">
        <v>26</v>
      </c>
      <c r="D34" s="265"/>
      <c r="E34" s="103"/>
      <c r="F34" s="78"/>
      <c r="G34" s="78"/>
      <c r="H34" s="78"/>
      <c r="I34" s="78"/>
      <c r="J34" s="83"/>
    </row>
    <row r="35" spans="2:10">
      <c r="B35" s="127" t="s">
        <v>8</v>
      </c>
      <c r="C35" s="6" t="s">
        <v>27</v>
      </c>
      <c r="D35" s="265"/>
      <c r="E35" s="103"/>
      <c r="F35" s="78"/>
      <c r="G35" s="78"/>
      <c r="H35" s="78"/>
      <c r="I35" s="78"/>
      <c r="J35" s="83"/>
    </row>
    <row r="36" spans="2:10">
      <c r="B36" s="127" t="s">
        <v>9</v>
      </c>
      <c r="C36" s="6" t="s">
        <v>28</v>
      </c>
      <c r="D36" s="265"/>
      <c r="E36" s="103"/>
      <c r="F36" s="78"/>
      <c r="G36" s="78"/>
      <c r="H36" s="78"/>
      <c r="I36" s="78"/>
      <c r="J36" s="83"/>
    </row>
    <row r="37" spans="2:10" ht="25.5">
      <c r="B37" s="127" t="s">
        <v>29</v>
      </c>
      <c r="C37" s="6" t="s">
        <v>30</v>
      </c>
      <c r="D37" s="265"/>
      <c r="E37" s="103">
        <v>3797.66</v>
      </c>
      <c r="F37" s="78"/>
      <c r="G37" s="78"/>
      <c r="H37" s="78"/>
      <c r="I37" s="78"/>
      <c r="J37" s="83"/>
    </row>
    <row r="38" spans="2:10">
      <c r="B38" s="127" t="s">
        <v>31</v>
      </c>
      <c r="C38" s="6" t="s">
        <v>32</v>
      </c>
      <c r="D38" s="265"/>
      <c r="E38" s="103"/>
      <c r="F38" s="78"/>
      <c r="G38" s="78"/>
      <c r="H38" s="78"/>
      <c r="I38" s="78"/>
      <c r="J38" s="83"/>
    </row>
    <row r="39" spans="2:10">
      <c r="B39" s="128" t="s">
        <v>33</v>
      </c>
      <c r="C39" s="13" t="s">
        <v>34</v>
      </c>
      <c r="D39" s="266"/>
      <c r="E39" s="174">
        <v>70521.22</v>
      </c>
      <c r="F39" s="78"/>
      <c r="G39" s="78"/>
      <c r="H39" s="78"/>
      <c r="I39" s="78"/>
      <c r="J39" s="83"/>
    </row>
    <row r="40" spans="2:10" ht="13.5" thickBot="1">
      <c r="B40" s="119" t="s">
        <v>35</v>
      </c>
      <c r="C40" s="120" t="s">
        <v>36</v>
      </c>
      <c r="D40" s="267">
        <v>1585.13</v>
      </c>
      <c r="E40" s="121">
        <v>-43991.88</v>
      </c>
      <c r="G40" s="83"/>
    </row>
    <row r="41" spans="2:10" ht="13.5" thickBot="1">
      <c r="B41" s="122" t="s">
        <v>37</v>
      </c>
      <c r="C41" s="123" t="s">
        <v>38</v>
      </c>
      <c r="D41" s="268">
        <v>167263.87</v>
      </c>
      <c r="E41" s="173">
        <f>E26+E27+E40</f>
        <v>362179.89</v>
      </c>
      <c r="F41" s="88"/>
      <c r="G41" s="83"/>
    </row>
    <row r="42" spans="2:10">
      <c r="B42" s="114"/>
      <c r="C42" s="114"/>
      <c r="D42" s="115"/>
      <c r="E42" s="115"/>
      <c r="F42" s="88"/>
      <c r="G42" s="71"/>
    </row>
    <row r="43" spans="2:10" ht="13.5">
      <c r="B43" s="338" t="s">
        <v>60</v>
      </c>
      <c r="C43" s="339"/>
      <c r="D43" s="339"/>
      <c r="E43" s="339"/>
      <c r="G43" s="78"/>
    </row>
    <row r="44" spans="2:10" ht="18" customHeight="1" thickBot="1">
      <c r="B44" s="336" t="s">
        <v>244</v>
      </c>
      <c r="C44" s="340"/>
      <c r="D44" s="340"/>
      <c r="E44" s="340"/>
      <c r="G44" s="78"/>
    </row>
    <row r="45" spans="2:10" ht="13.5" thickBot="1">
      <c r="B45" s="108"/>
      <c r="C45" s="31" t="s">
        <v>39</v>
      </c>
      <c r="D45" s="75" t="s">
        <v>264</v>
      </c>
      <c r="E45" s="30" t="s">
        <v>262</v>
      </c>
      <c r="G45" s="78"/>
    </row>
    <row r="46" spans="2:10">
      <c r="B46" s="14" t="s">
        <v>18</v>
      </c>
      <c r="C46" s="32" t="s">
        <v>218</v>
      </c>
      <c r="D46" s="124"/>
      <c r="E46" s="29"/>
      <c r="G46" s="78"/>
    </row>
    <row r="47" spans="2:10">
      <c r="B47" s="125" t="s">
        <v>4</v>
      </c>
      <c r="C47" s="16" t="s">
        <v>40</v>
      </c>
      <c r="D47" s="269"/>
      <c r="E47" s="82">
        <v>4594.4793</v>
      </c>
      <c r="G47" s="78"/>
    </row>
    <row r="48" spans="2:10">
      <c r="B48" s="146" t="s">
        <v>6</v>
      </c>
      <c r="C48" s="23" t="s">
        <v>41</v>
      </c>
      <c r="D48" s="270">
        <v>1673.9779000000001</v>
      </c>
      <c r="E48" s="175">
        <v>3836.6514000000002</v>
      </c>
      <c r="G48" s="78"/>
    </row>
    <row r="49" spans="2:7">
      <c r="B49" s="143" t="s">
        <v>23</v>
      </c>
      <c r="C49" s="147" t="s">
        <v>219</v>
      </c>
      <c r="D49" s="208"/>
      <c r="E49" s="148"/>
    </row>
    <row r="50" spans="2:7">
      <c r="B50" s="125" t="s">
        <v>4</v>
      </c>
      <c r="C50" s="16" t="s">
        <v>40</v>
      </c>
      <c r="D50" s="269"/>
      <c r="E50" s="84">
        <v>104.58</v>
      </c>
      <c r="G50" s="226"/>
    </row>
    <row r="51" spans="2:7">
      <c r="B51" s="125" t="s">
        <v>6</v>
      </c>
      <c r="C51" s="16" t="s">
        <v>220</v>
      </c>
      <c r="D51" s="272">
        <v>79.52</v>
      </c>
      <c r="E51" s="84">
        <v>92.99</v>
      </c>
      <c r="G51" s="226"/>
    </row>
    <row r="52" spans="2:7">
      <c r="B52" s="125" t="s">
        <v>8</v>
      </c>
      <c r="C52" s="16" t="s">
        <v>221</v>
      </c>
      <c r="D52" s="272">
        <v>100.87</v>
      </c>
      <c r="E52" s="84">
        <v>105.92</v>
      </c>
    </row>
    <row r="53" spans="2:7" ht="12.75" customHeight="1" thickBot="1">
      <c r="B53" s="126" t="s">
        <v>9</v>
      </c>
      <c r="C53" s="18" t="s">
        <v>41</v>
      </c>
      <c r="D53" s="273">
        <v>99.92</v>
      </c>
      <c r="E53" s="176">
        <v>94.4</v>
      </c>
    </row>
    <row r="54" spans="2:7">
      <c r="B54" s="132"/>
      <c r="C54" s="133"/>
      <c r="D54" s="134"/>
      <c r="E54" s="134"/>
    </row>
    <row r="55" spans="2:7" ht="13.5">
      <c r="B55" s="338" t="s">
        <v>62</v>
      </c>
      <c r="C55" s="339"/>
      <c r="D55" s="339"/>
      <c r="E55" s="339"/>
    </row>
    <row r="56" spans="2:7" ht="18" customHeight="1" thickBot="1">
      <c r="B56" s="336" t="s">
        <v>222</v>
      </c>
      <c r="C56" s="340"/>
      <c r="D56" s="340"/>
      <c r="E56" s="340"/>
    </row>
    <row r="57" spans="2:7" ht="23.25" thickBot="1">
      <c r="B57" s="331" t="s">
        <v>42</v>
      </c>
      <c r="C57" s="332"/>
      <c r="D57" s="19" t="s">
        <v>245</v>
      </c>
      <c r="E57" s="20" t="s">
        <v>223</v>
      </c>
    </row>
    <row r="58" spans="2:7">
      <c r="B58" s="21" t="s">
        <v>18</v>
      </c>
      <c r="C58" s="149" t="s">
        <v>43</v>
      </c>
      <c r="D58" s="150">
        <f>D64</f>
        <v>362179.89</v>
      </c>
      <c r="E58" s="33">
        <f>D58/E21</f>
        <v>1</v>
      </c>
    </row>
    <row r="59" spans="2:7" ht="25.5">
      <c r="B59" s="146" t="s">
        <v>4</v>
      </c>
      <c r="C59" s="23" t="s">
        <v>44</v>
      </c>
      <c r="D59" s="95">
        <v>0</v>
      </c>
      <c r="E59" s="96">
        <v>0</v>
      </c>
    </row>
    <row r="60" spans="2:7" ht="25.5">
      <c r="B60" s="125" t="s">
        <v>6</v>
      </c>
      <c r="C60" s="16" t="s">
        <v>45</v>
      </c>
      <c r="D60" s="93">
        <v>0</v>
      </c>
      <c r="E60" s="94">
        <v>0</v>
      </c>
    </row>
    <row r="61" spans="2:7">
      <c r="B61" s="125" t="s">
        <v>8</v>
      </c>
      <c r="C61" s="16" t="s">
        <v>46</v>
      </c>
      <c r="D61" s="93">
        <v>0</v>
      </c>
      <c r="E61" s="94">
        <v>0</v>
      </c>
    </row>
    <row r="62" spans="2:7">
      <c r="B62" s="125" t="s">
        <v>9</v>
      </c>
      <c r="C62" s="16" t="s">
        <v>47</v>
      </c>
      <c r="D62" s="93">
        <v>0</v>
      </c>
      <c r="E62" s="94">
        <v>0</v>
      </c>
    </row>
    <row r="63" spans="2:7">
      <c r="B63" s="125" t="s">
        <v>29</v>
      </c>
      <c r="C63" s="16" t="s">
        <v>48</v>
      </c>
      <c r="D63" s="93">
        <v>0</v>
      </c>
      <c r="E63" s="94">
        <v>0</v>
      </c>
    </row>
    <row r="64" spans="2:7">
      <c r="B64" s="146" t="s">
        <v>31</v>
      </c>
      <c r="C64" s="23" t="s">
        <v>49</v>
      </c>
      <c r="D64" s="95">
        <f>E21</f>
        <v>362179.89</v>
      </c>
      <c r="E64" s="96">
        <f>E58</f>
        <v>1</v>
      </c>
    </row>
    <row r="65" spans="2:5">
      <c r="B65" s="146" t="s">
        <v>33</v>
      </c>
      <c r="C65" s="23" t="s">
        <v>224</v>
      </c>
      <c r="D65" s="95">
        <v>0</v>
      </c>
      <c r="E65" s="96">
        <v>0</v>
      </c>
    </row>
    <row r="66" spans="2:5">
      <c r="B66" s="146" t="s">
        <v>50</v>
      </c>
      <c r="C66" s="23" t="s">
        <v>51</v>
      </c>
      <c r="D66" s="95">
        <v>0</v>
      </c>
      <c r="E66" s="96">
        <v>0</v>
      </c>
    </row>
    <row r="67" spans="2:5">
      <c r="B67" s="125" t="s">
        <v>52</v>
      </c>
      <c r="C67" s="16" t="s">
        <v>53</v>
      </c>
      <c r="D67" s="93">
        <v>0</v>
      </c>
      <c r="E67" s="94">
        <v>0</v>
      </c>
    </row>
    <row r="68" spans="2:5">
      <c r="B68" s="125" t="s">
        <v>54</v>
      </c>
      <c r="C68" s="16" t="s">
        <v>55</v>
      </c>
      <c r="D68" s="93">
        <v>0</v>
      </c>
      <c r="E68" s="94">
        <v>0</v>
      </c>
    </row>
    <row r="69" spans="2:5">
      <c r="B69" s="125" t="s">
        <v>56</v>
      </c>
      <c r="C69" s="16" t="s">
        <v>57</v>
      </c>
      <c r="D69" s="93">
        <v>0</v>
      </c>
      <c r="E69" s="94">
        <v>0</v>
      </c>
    </row>
    <row r="70" spans="2:5">
      <c r="B70" s="153" t="s">
        <v>58</v>
      </c>
      <c r="C70" s="136" t="s">
        <v>59</v>
      </c>
      <c r="D70" s="137">
        <v>0</v>
      </c>
      <c r="E70" s="138">
        <v>0</v>
      </c>
    </row>
    <row r="71" spans="2:5">
      <c r="B71" s="154" t="s">
        <v>23</v>
      </c>
      <c r="C71" s="144" t="s">
        <v>61</v>
      </c>
      <c r="D71" s="145">
        <v>0</v>
      </c>
      <c r="E71" s="70">
        <v>0</v>
      </c>
    </row>
    <row r="72" spans="2:5">
      <c r="B72" s="155" t="s">
        <v>60</v>
      </c>
      <c r="C72" s="140" t="s">
        <v>63</v>
      </c>
      <c r="D72" s="141">
        <f>E14</f>
        <v>0</v>
      </c>
      <c r="E72" s="142">
        <v>0</v>
      </c>
    </row>
    <row r="73" spans="2:5">
      <c r="B73" s="156" t="s">
        <v>62</v>
      </c>
      <c r="C73" s="25" t="s">
        <v>65</v>
      </c>
      <c r="D73" s="26">
        <v>0</v>
      </c>
      <c r="E73" s="27">
        <v>0</v>
      </c>
    </row>
    <row r="74" spans="2:5">
      <c r="B74" s="154" t="s">
        <v>64</v>
      </c>
      <c r="C74" s="144" t="s">
        <v>66</v>
      </c>
      <c r="D74" s="145">
        <f>D58</f>
        <v>362179.89</v>
      </c>
      <c r="E74" s="70">
        <f>E58+E72-E73</f>
        <v>1</v>
      </c>
    </row>
    <row r="75" spans="2:5">
      <c r="B75" s="125" t="s">
        <v>4</v>
      </c>
      <c r="C75" s="16" t="s">
        <v>67</v>
      </c>
      <c r="D75" s="93">
        <f>D74</f>
        <v>362179.89</v>
      </c>
      <c r="E75" s="94">
        <f>E74</f>
        <v>1</v>
      </c>
    </row>
    <row r="76" spans="2:5">
      <c r="B76" s="125" t="s">
        <v>6</v>
      </c>
      <c r="C76" s="16" t="s">
        <v>225</v>
      </c>
      <c r="D76" s="93">
        <v>0</v>
      </c>
      <c r="E76" s="94">
        <v>0</v>
      </c>
    </row>
    <row r="77" spans="2:5" ht="13.5" thickBot="1">
      <c r="B77" s="126" t="s">
        <v>8</v>
      </c>
      <c r="C77" s="18" t="s">
        <v>226</v>
      </c>
      <c r="D77" s="97">
        <v>0</v>
      </c>
      <c r="E77" s="98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ageMargins left="0.7" right="0.7" top="0.75" bottom="0.75" header="0.3" footer="0.3"/>
  <pageSetup paperSize="9" orientation="portrait" r:id="rId1"/>
</worksheet>
</file>

<file path=xl/worksheets/sheet43.xml><?xml version="1.0" encoding="utf-8"?>
<worksheet xmlns="http://schemas.openxmlformats.org/spreadsheetml/2006/main" xmlns:r="http://schemas.openxmlformats.org/officeDocument/2006/relationships">
  <sheetPr codeName="Arkusz43"/>
  <dimension ref="A1:L81"/>
  <sheetViews>
    <sheetView zoomScale="80" zoomScaleNormal="80" workbookViewId="0">
      <selection activeCell="K2" sqref="K2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99" customWidth="1"/>
    <col min="6" max="6" width="7.42578125" customWidth="1"/>
    <col min="7" max="7" width="17.28515625" customWidth="1"/>
    <col min="8" max="8" width="19" customWidth="1"/>
    <col min="9" max="9" width="13.28515625" customWidth="1"/>
    <col min="10" max="10" width="13.5703125" customWidth="1"/>
  </cols>
  <sheetData>
    <row r="1" spans="2:12">
      <c r="B1" s="1"/>
      <c r="C1" s="1"/>
      <c r="D1" s="2"/>
      <c r="E1" s="2"/>
    </row>
    <row r="2" spans="2:12" ht="15.75">
      <c r="B2" s="333" t="s">
        <v>0</v>
      </c>
      <c r="C2" s="333"/>
      <c r="D2" s="333"/>
      <c r="E2" s="333"/>
      <c r="H2" s="188"/>
      <c r="I2" s="188"/>
      <c r="J2" s="190"/>
      <c r="L2" s="78"/>
    </row>
    <row r="3" spans="2:12" ht="15.75">
      <c r="B3" s="333" t="s">
        <v>263</v>
      </c>
      <c r="C3" s="333"/>
      <c r="D3" s="333"/>
      <c r="E3" s="333"/>
      <c r="H3" s="188"/>
      <c r="I3" s="188"/>
      <c r="J3" s="190"/>
    </row>
    <row r="4" spans="2:12" ht="15">
      <c r="B4" s="171"/>
      <c r="C4" s="171"/>
      <c r="D4" s="171"/>
      <c r="E4" s="171"/>
      <c r="H4" s="187"/>
      <c r="I4" s="187"/>
      <c r="J4" s="190"/>
    </row>
    <row r="5" spans="2:12" ht="14.25">
      <c r="B5" s="334" t="s">
        <v>1</v>
      </c>
      <c r="C5" s="334"/>
      <c r="D5" s="334"/>
      <c r="E5" s="334"/>
    </row>
    <row r="6" spans="2:12" ht="14.25">
      <c r="B6" s="335" t="s">
        <v>232</v>
      </c>
      <c r="C6" s="335"/>
      <c r="D6" s="335"/>
      <c r="E6" s="335"/>
    </row>
    <row r="7" spans="2:12" ht="14.25">
      <c r="B7" s="177"/>
      <c r="C7" s="177"/>
      <c r="D7" s="177"/>
      <c r="E7" s="177"/>
    </row>
    <row r="8" spans="2:12" ht="13.5">
      <c r="B8" s="337" t="s">
        <v>18</v>
      </c>
      <c r="C8" s="339"/>
      <c r="D8" s="339"/>
      <c r="E8" s="339"/>
    </row>
    <row r="9" spans="2:12" ht="16.5" thickBot="1">
      <c r="B9" s="336" t="s">
        <v>209</v>
      </c>
      <c r="C9" s="336"/>
      <c r="D9" s="336"/>
      <c r="E9" s="336"/>
    </row>
    <row r="10" spans="2:12" ht="13.5" thickBot="1">
      <c r="B10" s="178"/>
      <c r="C10" s="87" t="s">
        <v>2</v>
      </c>
      <c r="D10" s="75" t="s">
        <v>246</v>
      </c>
      <c r="E10" s="30" t="s">
        <v>262</v>
      </c>
    </row>
    <row r="11" spans="2:12">
      <c r="B11" s="110" t="s">
        <v>3</v>
      </c>
      <c r="C11" s="151" t="s">
        <v>215</v>
      </c>
      <c r="D11" s="301">
        <v>37539.24</v>
      </c>
      <c r="E11" s="9">
        <f>E12</f>
        <v>43735.519999999997</v>
      </c>
    </row>
    <row r="12" spans="2:12">
      <c r="B12" s="129" t="s">
        <v>4</v>
      </c>
      <c r="C12" s="6" t="s">
        <v>5</v>
      </c>
      <c r="D12" s="280">
        <v>37539.24</v>
      </c>
      <c r="E12" s="100">
        <v>43735.519999999997</v>
      </c>
    </row>
    <row r="13" spans="2:12">
      <c r="B13" s="129" t="s">
        <v>6</v>
      </c>
      <c r="C13" s="72" t="s">
        <v>7</v>
      </c>
      <c r="D13" s="278"/>
      <c r="E13" s="100"/>
    </row>
    <row r="14" spans="2:12">
      <c r="B14" s="129" t="s">
        <v>8</v>
      </c>
      <c r="C14" s="72" t="s">
        <v>10</v>
      </c>
      <c r="D14" s="278"/>
      <c r="E14" s="100"/>
      <c r="G14" s="71"/>
    </row>
    <row r="15" spans="2:12">
      <c r="B15" s="129" t="s">
        <v>212</v>
      </c>
      <c r="C15" s="72" t="s">
        <v>11</v>
      </c>
      <c r="D15" s="89"/>
      <c r="E15" s="100"/>
    </row>
    <row r="16" spans="2:12">
      <c r="B16" s="130" t="s">
        <v>213</v>
      </c>
      <c r="C16" s="111" t="s">
        <v>12</v>
      </c>
      <c r="D16" s="90"/>
      <c r="E16" s="101"/>
    </row>
    <row r="17" spans="2:10">
      <c r="B17" s="10" t="s">
        <v>13</v>
      </c>
      <c r="C17" s="12" t="s">
        <v>65</v>
      </c>
      <c r="D17" s="152"/>
      <c r="E17" s="113"/>
    </row>
    <row r="18" spans="2:10">
      <c r="B18" s="129" t="s">
        <v>4</v>
      </c>
      <c r="C18" s="6" t="s">
        <v>11</v>
      </c>
      <c r="D18" s="89"/>
      <c r="E18" s="101"/>
    </row>
    <row r="19" spans="2:10" ht="13.5" customHeight="1">
      <c r="B19" s="129" t="s">
        <v>6</v>
      </c>
      <c r="C19" s="72" t="s">
        <v>214</v>
      </c>
      <c r="D19" s="89"/>
      <c r="E19" s="100"/>
    </row>
    <row r="20" spans="2:10" ht="13.5" thickBot="1">
      <c r="B20" s="131" t="s">
        <v>8</v>
      </c>
      <c r="C20" s="73" t="s">
        <v>14</v>
      </c>
      <c r="D20" s="91"/>
      <c r="E20" s="102"/>
    </row>
    <row r="21" spans="2:10" ht="13.5" thickBot="1">
      <c r="B21" s="343" t="s">
        <v>216</v>
      </c>
      <c r="C21" s="344"/>
      <c r="D21" s="92">
        <f>D11</f>
        <v>37539.24</v>
      </c>
      <c r="E21" s="173">
        <f>E11</f>
        <v>43735.519999999997</v>
      </c>
      <c r="F21" s="88"/>
      <c r="G21" s="88"/>
      <c r="H21" s="197"/>
      <c r="J21" s="71"/>
    </row>
    <row r="22" spans="2:10">
      <c r="B22" s="3"/>
      <c r="C22" s="7"/>
      <c r="D22" s="8"/>
      <c r="E22" s="8"/>
      <c r="G22" s="78"/>
    </row>
    <row r="23" spans="2:10" ht="13.5">
      <c r="B23" s="337" t="s">
        <v>210</v>
      </c>
      <c r="C23" s="345"/>
      <c r="D23" s="345"/>
      <c r="E23" s="345"/>
      <c r="G23" s="78"/>
    </row>
    <row r="24" spans="2:10" ht="15.75" customHeight="1" thickBot="1">
      <c r="B24" s="336" t="s">
        <v>211</v>
      </c>
      <c r="C24" s="346"/>
      <c r="D24" s="346"/>
      <c r="E24" s="346"/>
    </row>
    <row r="25" spans="2:10" ht="13.5" thickBot="1">
      <c r="B25" s="178"/>
      <c r="C25" s="5" t="s">
        <v>2</v>
      </c>
      <c r="D25" s="75" t="s">
        <v>264</v>
      </c>
      <c r="E25" s="30" t="s">
        <v>262</v>
      </c>
    </row>
    <row r="26" spans="2:10">
      <c r="B26" s="116" t="s">
        <v>15</v>
      </c>
      <c r="C26" s="117" t="s">
        <v>16</v>
      </c>
      <c r="D26" s="263">
        <v>0</v>
      </c>
      <c r="E26" s="118">
        <f>D21</f>
        <v>37539.24</v>
      </c>
      <c r="G26" s="83"/>
    </row>
    <row r="27" spans="2:10">
      <c r="B27" s="10" t="s">
        <v>17</v>
      </c>
      <c r="C27" s="11" t="s">
        <v>217</v>
      </c>
      <c r="D27" s="264">
        <v>23814</v>
      </c>
      <c r="E27" s="172">
        <f>E28-E32</f>
        <v>-484.62</v>
      </c>
      <c r="F27" s="78"/>
      <c r="G27" s="83"/>
      <c r="H27" s="78"/>
      <c r="I27" s="78"/>
      <c r="J27" s="83"/>
    </row>
    <row r="28" spans="2:10">
      <c r="B28" s="10" t="s">
        <v>18</v>
      </c>
      <c r="C28" s="11" t="s">
        <v>19</v>
      </c>
      <c r="D28" s="264">
        <v>23814</v>
      </c>
      <c r="E28" s="80">
        <f>SUM(E29:E31)</f>
        <v>0</v>
      </c>
      <c r="F28" s="78"/>
      <c r="G28" s="78"/>
      <c r="H28" s="78"/>
      <c r="I28" s="78"/>
      <c r="J28" s="83"/>
    </row>
    <row r="29" spans="2:10">
      <c r="B29" s="127" t="s">
        <v>4</v>
      </c>
      <c r="C29" s="6" t="s">
        <v>20</v>
      </c>
      <c r="D29" s="265">
        <v>23814</v>
      </c>
      <c r="E29" s="103"/>
      <c r="F29" s="78"/>
      <c r="G29" s="78"/>
      <c r="H29" s="78"/>
      <c r="I29" s="78"/>
      <c r="J29" s="83"/>
    </row>
    <row r="30" spans="2:10">
      <c r="B30" s="127" t="s">
        <v>6</v>
      </c>
      <c r="C30" s="6" t="s">
        <v>21</v>
      </c>
      <c r="D30" s="265"/>
      <c r="E30" s="103"/>
      <c r="F30" s="78"/>
      <c r="G30" s="78"/>
      <c r="H30" s="78"/>
      <c r="I30" s="78"/>
      <c r="J30" s="83"/>
    </row>
    <row r="31" spans="2:10">
      <c r="B31" s="127" t="s">
        <v>8</v>
      </c>
      <c r="C31" s="6" t="s">
        <v>22</v>
      </c>
      <c r="D31" s="265"/>
      <c r="E31" s="103"/>
      <c r="F31" s="78"/>
      <c r="G31" s="78"/>
      <c r="H31" s="78"/>
      <c r="I31" s="78"/>
      <c r="J31" s="83"/>
    </row>
    <row r="32" spans="2:10">
      <c r="B32" s="112" t="s">
        <v>23</v>
      </c>
      <c r="C32" s="12" t="s">
        <v>24</v>
      </c>
      <c r="D32" s="264"/>
      <c r="E32" s="80">
        <f>SUM(E33:E39)</f>
        <v>484.62</v>
      </c>
      <c r="F32" s="78"/>
      <c r="G32" s="83"/>
      <c r="H32" s="78"/>
      <c r="I32" s="78"/>
      <c r="J32" s="83"/>
    </row>
    <row r="33" spans="2:10">
      <c r="B33" s="127" t="s">
        <v>4</v>
      </c>
      <c r="C33" s="6" t="s">
        <v>25</v>
      </c>
      <c r="D33" s="265"/>
      <c r="E33" s="103"/>
      <c r="F33" s="78"/>
      <c r="G33" s="78"/>
      <c r="H33" s="78"/>
      <c r="I33" s="78"/>
      <c r="J33" s="83"/>
    </row>
    <row r="34" spans="2:10">
      <c r="B34" s="127" t="s">
        <v>6</v>
      </c>
      <c r="C34" s="6" t="s">
        <v>26</v>
      </c>
      <c r="D34" s="265"/>
      <c r="E34" s="103"/>
      <c r="F34" s="78"/>
      <c r="G34" s="78"/>
      <c r="H34" s="78"/>
      <c r="I34" s="78"/>
      <c r="J34" s="83"/>
    </row>
    <row r="35" spans="2:10">
      <c r="B35" s="127" t="s">
        <v>8</v>
      </c>
      <c r="C35" s="6" t="s">
        <v>27</v>
      </c>
      <c r="D35" s="265"/>
      <c r="E35" s="103">
        <v>41.89</v>
      </c>
      <c r="F35" s="78"/>
      <c r="G35" s="78"/>
      <c r="H35" s="78"/>
      <c r="I35" s="78"/>
      <c r="J35" s="83"/>
    </row>
    <row r="36" spans="2:10">
      <c r="B36" s="127" t="s">
        <v>9</v>
      </c>
      <c r="C36" s="6" t="s">
        <v>28</v>
      </c>
      <c r="D36" s="265"/>
      <c r="E36" s="103"/>
      <c r="F36" s="78"/>
      <c r="G36" s="78"/>
      <c r="H36" s="78"/>
      <c r="I36" s="78"/>
      <c r="J36" s="83"/>
    </row>
    <row r="37" spans="2:10" ht="25.5">
      <c r="B37" s="127" t="s">
        <v>29</v>
      </c>
      <c r="C37" s="6" t="s">
        <v>30</v>
      </c>
      <c r="D37" s="265"/>
      <c r="E37" s="103">
        <v>442.73</v>
      </c>
      <c r="F37" s="78"/>
      <c r="G37" s="78"/>
      <c r="H37" s="78"/>
      <c r="I37" s="78"/>
      <c r="J37" s="83"/>
    </row>
    <row r="38" spans="2:10">
      <c r="B38" s="127" t="s">
        <v>31</v>
      </c>
      <c r="C38" s="6" t="s">
        <v>32</v>
      </c>
      <c r="D38" s="265"/>
      <c r="E38" s="103"/>
      <c r="F38" s="78"/>
      <c r="G38" s="78"/>
      <c r="H38" s="78"/>
      <c r="I38" s="78"/>
      <c r="J38" s="83"/>
    </row>
    <row r="39" spans="2:10">
      <c r="B39" s="128" t="s">
        <v>33</v>
      </c>
      <c r="C39" s="13" t="s">
        <v>34</v>
      </c>
      <c r="D39" s="266"/>
      <c r="E39" s="174"/>
      <c r="F39" s="78"/>
      <c r="G39" s="78"/>
      <c r="H39" s="78"/>
      <c r="I39" s="78"/>
      <c r="J39" s="83"/>
    </row>
    <row r="40" spans="2:10" ht="13.5" thickBot="1">
      <c r="B40" s="119" t="s">
        <v>35</v>
      </c>
      <c r="C40" s="120" t="s">
        <v>36</v>
      </c>
      <c r="D40" s="267">
        <v>0</v>
      </c>
      <c r="E40" s="121">
        <v>6680.9</v>
      </c>
      <c r="G40" s="83"/>
    </row>
    <row r="41" spans="2:10" ht="13.5" thickBot="1">
      <c r="B41" s="122" t="s">
        <v>37</v>
      </c>
      <c r="C41" s="123" t="s">
        <v>38</v>
      </c>
      <c r="D41" s="268">
        <v>23814</v>
      </c>
      <c r="E41" s="173">
        <f>E26+E27+E40</f>
        <v>43735.519999999997</v>
      </c>
      <c r="F41" s="88"/>
      <c r="G41" s="83"/>
    </row>
    <row r="42" spans="2:10">
      <c r="B42" s="114"/>
      <c r="C42" s="114"/>
      <c r="D42" s="115"/>
      <c r="E42" s="115"/>
      <c r="F42" s="88"/>
      <c r="G42" s="71"/>
    </row>
    <row r="43" spans="2:10" ht="13.5">
      <c r="B43" s="338" t="s">
        <v>60</v>
      </c>
      <c r="C43" s="339"/>
      <c r="D43" s="339"/>
      <c r="E43" s="339"/>
      <c r="G43" s="78"/>
    </row>
    <row r="44" spans="2:10" ht="18" customHeight="1" thickBot="1">
      <c r="B44" s="336" t="s">
        <v>244</v>
      </c>
      <c r="C44" s="340"/>
      <c r="D44" s="340"/>
      <c r="E44" s="340"/>
      <c r="G44" s="78"/>
    </row>
    <row r="45" spans="2:10" ht="13.5" thickBot="1">
      <c r="B45" s="178"/>
      <c r="C45" s="31" t="s">
        <v>39</v>
      </c>
      <c r="D45" s="75" t="s">
        <v>264</v>
      </c>
      <c r="E45" s="30" t="s">
        <v>262</v>
      </c>
      <c r="G45" s="78"/>
    </row>
    <row r="46" spans="2:10">
      <c r="B46" s="14" t="s">
        <v>18</v>
      </c>
      <c r="C46" s="32" t="s">
        <v>218</v>
      </c>
      <c r="D46" s="124"/>
      <c r="E46" s="29"/>
      <c r="G46" s="78"/>
    </row>
    <row r="47" spans="2:10">
      <c r="B47" s="125" t="s">
        <v>4</v>
      </c>
      <c r="C47" s="16" t="s">
        <v>40</v>
      </c>
      <c r="D47" s="269"/>
      <c r="E47" s="82">
        <v>414.75240000000002</v>
      </c>
      <c r="G47" s="78"/>
    </row>
    <row r="48" spans="2:10">
      <c r="B48" s="146" t="s">
        <v>6</v>
      </c>
      <c r="C48" s="23" t="s">
        <v>41</v>
      </c>
      <c r="D48" s="270">
        <v>254.04310000000001</v>
      </c>
      <c r="E48" s="175">
        <v>409.89240000000001</v>
      </c>
      <c r="G48" s="78"/>
    </row>
    <row r="49" spans="2:7">
      <c r="B49" s="143" t="s">
        <v>23</v>
      </c>
      <c r="C49" s="147" t="s">
        <v>219</v>
      </c>
      <c r="D49" s="271"/>
      <c r="E49" s="148"/>
    </row>
    <row r="50" spans="2:7">
      <c r="B50" s="125" t="s">
        <v>4</v>
      </c>
      <c r="C50" s="16" t="s">
        <v>40</v>
      </c>
      <c r="D50" s="269"/>
      <c r="E50" s="84">
        <v>90.51</v>
      </c>
      <c r="G50" s="226"/>
    </row>
    <row r="51" spans="2:7">
      <c r="B51" s="125" t="s">
        <v>6</v>
      </c>
      <c r="C51" s="16" t="s">
        <v>220</v>
      </c>
      <c r="D51" s="272">
        <v>82.09</v>
      </c>
      <c r="E51" s="84">
        <v>90.51</v>
      </c>
      <c r="G51" s="226"/>
    </row>
    <row r="52" spans="2:7">
      <c r="B52" s="125" t="s">
        <v>8</v>
      </c>
      <c r="C52" s="16" t="s">
        <v>221</v>
      </c>
      <c r="D52" s="272">
        <v>94.06</v>
      </c>
      <c r="E52" s="84">
        <v>107.93</v>
      </c>
    </row>
    <row r="53" spans="2:7" ht="13.5" thickBot="1">
      <c r="B53" s="126" t="s">
        <v>9</v>
      </c>
      <c r="C53" s="18" t="s">
        <v>41</v>
      </c>
      <c r="D53" s="273">
        <v>93.74</v>
      </c>
      <c r="E53" s="176">
        <v>106.7</v>
      </c>
    </row>
    <row r="54" spans="2:7">
      <c r="B54" s="132"/>
      <c r="C54" s="133"/>
      <c r="D54" s="134"/>
      <c r="E54" s="134"/>
    </row>
    <row r="55" spans="2:7" ht="13.5">
      <c r="B55" s="338" t="s">
        <v>62</v>
      </c>
      <c r="C55" s="339"/>
      <c r="D55" s="339"/>
      <c r="E55" s="339"/>
    </row>
    <row r="56" spans="2:7" ht="14.25" thickBot="1">
      <c r="B56" s="336" t="s">
        <v>222</v>
      </c>
      <c r="C56" s="340"/>
      <c r="D56" s="340"/>
      <c r="E56" s="340"/>
    </row>
    <row r="57" spans="2:7" ht="23.25" thickBot="1">
      <c r="B57" s="331" t="s">
        <v>42</v>
      </c>
      <c r="C57" s="332"/>
      <c r="D57" s="19" t="s">
        <v>245</v>
      </c>
      <c r="E57" s="20" t="s">
        <v>223</v>
      </c>
    </row>
    <row r="58" spans="2:7">
      <c r="B58" s="21" t="s">
        <v>18</v>
      </c>
      <c r="C58" s="149" t="s">
        <v>43</v>
      </c>
      <c r="D58" s="150">
        <f>D64</f>
        <v>43735.519999999997</v>
      </c>
      <c r="E58" s="33">
        <f>D58/E21</f>
        <v>1</v>
      </c>
    </row>
    <row r="59" spans="2:7" ht="25.5">
      <c r="B59" s="146" t="s">
        <v>4</v>
      </c>
      <c r="C59" s="23" t="s">
        <v>44</v>
      </c>
      <c r="D59" s="95">
        <v>0</v>
      </c>
      <c r="E59" s="96">
        <v>0</v>
      </c>
    </row>
    <row r="60" spans="2:7" ht="25.5">
      <c r="B60" s="125" t="s">
        <v>6</v>
      </c>
      <c r="C60" s="16" t="s">
        <v>45</v>
      </c>
      <c r="D60" s="93">
        <v>0</v>
      </c>
      <c r="E60" s="94">
        <v>0</v>
      </c>
    </row>
    <row r="61" spans="2:7">
      <c r="B61" s="125" t="s">
        <v>8</v>
      </c>
      <c r="C61" s="16" t="s">
        <v>46</v>
      </c>
      <c r="D61" s="93">
        <v>0</v>
      </c>
      <c r="E61" s="94">
        <v>0</v>
      </c>
    </row>
    <row r="62" spans="2:7">
      <c r="B62" s="125" t="s">
        <v>9</v>
      </c>
      <c r="C62" s="16" t="s">
        <v>47</v>
      </c>
      <c r="D62" s="93">
        <v>0</v>
      </c>
      <c r="E62" s="94">
        <v>0</v>
      </c>
    </row>
    <row r="63" spans="2:7">
      <c r="B63" s="125" t="s">
        <v>29</v>
      </c>
      <c r="C63" s="16" t="s">
        <v>48</v>
      </c>
      <c r="D63" s="93">
        <v>0</v>
      </c>
      <c r="E63" s="94">
        <v>0</v>
      </c>
    </row>
    <row r="64" spans="2:7">
      <c r="B64" s="146" t="s">
        <v>31</v>
      </c>
      <c r="C64" s="23" t="s">
        <v>49</v>
      </c>
      <c r="D64" s="95">
        <f>E21</f>
        <v>43735.519999999997</v>
      </c>
      <c r="E64" s="96">
        <f>E58</f>
        <v>1</v>
      </c>
    </row>
    <row r="65" spans="2:5">
      <c r="B65" s="146" t="s">
        <v>33</v>
      </c>
      <c r="C65" s="23" t="s">
        <v>224</v>
      </c>
      <c r="D65" s="95">
        <v>0</v>
      </c>
      <c r="E65" s="96">
        <v>0</v>
      </c>
    </row>
    <row r="66" spans="2:5">
      <c r="B66" s="146" t="s">
        <v>50</v>
      </c>
      <c r="C66" s="23" t="s">
        <v>51</v>
      </c>
      <c r="D66" s="95">
        <v>0</v>
      </c>
      <c r="E66" s="96">
        <v>0</v>
      </c>
    </row>
    <row r="67" spans="2:5">
      <c r="B67" s="125" t="s">
        <v>52</v>
      </c>
      <c r="C67" s="16" t="s">
        <v>53</v>
      </c>
      <c r="D67" s="93">
        <v>0</v>
      </c>
      <c r="E67" s="94">
        <v>0</v>
      </c>
    </row>
    <row r="68" spans="2:5">
      <c r="B68" s="125" t="s">
        <v>54</v>
      </c>
      <c r="C68" s="16" t="s">
        <v>55</v>
      </c>
      <c r="D68" s="93">
        <v>0</v>
      </c>
      <c r="E68" s="94">
        <v>0</v>
      </c>
    </row>
    <row r="69" spans="2:5">
      <c r="B69" s="125" t="s">
        <v>56</v>
      </c>
      <c r="C69" s="16" t="s">
        <v>57</v>
      </c>
      <c r="D69" s="93">
        <v>0</v>
      </c>
      <c r="E69" s="94">
        <v>0</v>
      </c>
    </row>
    <row r="70" spans="2:5">
      <c r="B70" s="153" t="s">
        <v>58</v>
      </c>
      <c r="C70" s="136" t="s">
        <v>59</v>
      </c>
      <c r="D70" s="137">
        <v>0</v>
      </c>
      <c r="E70" s="138">
        <v>0</v>
      </c>
    </row>
    <row r="71" spans="2:5">
      <c r="B71" s="154" t="s">
        <v>23</v>
      </c>
      <c r="C71" s="144" t="s">
        <v>61</v>
      </c>
      <c r="D71" s="145">
        <v>0</v>
      </c>
      <c r="E71" s="70">
        <v>0</v>
      </c>
    </row>
    <row r="72" spans="2:5">
      <c r="B72" s="155" t="s">
        <v>60</v>
      </c>
      <c r="C72" s="140" t="s">
        <v>63</v>
      </c>
      <c r="D72" s="141">
        <f>E14</f>
        <v>0</v>
      </c>
      <c r="E72" s="142">
        <v>0</v>
      </c>
    </row>
    <row r="73" spans="2:5">
      <c r="B73" s="156" t="s">
        <v>62</v>
      </c>
      <c r="C73" s="25" t="s">
        <v>65</v>
      </c>
      <c r="D73" s="26">
        <v>0</v>
      </c>
      <c r="E73" s="27">
        <v>0</v>
      </c>
    </row>
    <row r="74" spans="2:5">
      <c r="B74" s="154" t="s">
        <v>64</v>
      </c>
      <c r="C74" s="144" t="s">
        <v>66</v>
      </c>
      <c r="D74" s="145">
        <f>D58</f>
        <v>43735.519999999997</v>
      </c>
      <c r="E74" s="70">
        <f>E58+E72-E73</f>
        <v>1</v>
      </c>
    </row>
    <row r="75" spans="2:5">
      <c r="B75" s="125" t="s">
        <v>4</v>
      </c>
      <c r="C75" s="16" t="s">
        <v>67</v>
      </c>
      <c r="D75" s="93">
        <f>D74</f>
        <v>43735.519999999997</v>
      </c>
      <c r="E75" s="94">
        <f>E74</f>
        <v>1</v>
      </c>
    </row>
    <row r="76" spans="2:5">
      <c r="B76" s="125" t="s">
        <v>6</v>
      </c>
      <c r="C76" s="16" t="s">
        <v>225</v>
      </c>
      <c r="D76" s="93">
        <v>0</v>
      </c>
      <c r="E76" s="94">
        <v>0</v>
      </c>
    </row>
    <row r="77" spans="2:5" ht="13.5" thickBot="1">
      <c r="B77" s="126" t="s">
        <v>8</v>
      </c>
      <c r="C77" s="18" t="s">
        <v>226</v>
      </c>
      <c r="D77" s="97">
        <v>0</v>
      </c>
      <c r="E77" s="98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9:E9"/>
    <mergeCell ref="B2:E2"/>
    <mergeCell ref="B3:E3"/>
    <mergeCell ref="B5:E5"/>
    <mergeCell ref="B6:E6"/>
    <mergeCell ref="B8:E8"/>
    <mergeCell ref="B56:E56"/>
    <mergeCell ref="B57:C57"/>
    <mergeCell ref="B21:C21"/>
    <mergeCell ref="B23:E23"/>
    <mergeCell ref="B24:E24"/>
    <mergeCell ref="B43:E43"/>
    <mergeCell ref="B44:E44"/>
    <mergeCell ref="B55:E55"/>
  </mergeCells>
  <pageMargins left="0.7" right="0.7" top="0.75" bottom="0.75" header="0.3" footer="0.3"/>
  <pageSetup paperSize="9" orientation="portrait" r:id="rId1"/>
</worksheet>
</file>

<file path=xl/worksheets/sheet44.xml><?xml version="1.0" encoding="utf-8"?>
<worksheet xmlns="http://schemas.openxmlformats.org/spreadsheetml/2006/main" xmlns:r="http://schemas.openxmlformats.org/officeDocument/2006/relationships">
  <sheetPr codeName="Arkusz44"/>
  <dimension ref="A1:L81"/>
  <sheetViews>
    <sheetView zoomScale="80" zoomScaleNormal="80" workbookViewId="0">
      <selection activeCell="K2" sqref="K2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99" customWidth="1"/>
    <col min="6" max="6" width="7.42578125" customWidth="1"/>
    <col min="7" max="7" width="17.28515625" customWidth="1"/>
    <col min="8" max="8" width="19" customWidth="1"/>
    <col min="9" max="9" width="13.28515625" customWidth="1"/>
    <col min="10" max="10" width="13.5703125" customWidth="1"/>
  </cols>
  <sheetData>
    <row r="1" spans="2:12">
      <c r="B1" s="1"/>
      <c r="C1" s="1"/>
      <c r="D1" s="2"/>
      <c r="E1" s="2"/>
    </row>
    <row r="2" spans="2:12" ht="15.75">
      <c r="B2" s="333" t="s">
        <v>0</v>
      </c>
      <c r="C2" s="333"/>
      <c r="D2" s="333"/>
      <c r="E2" s="333"/>
      <c r="H2" s="188"/>
      <c r="I2" s="188"/>
      <c r="J2" s="190"/>
      <c r="L2" s="78"/>
    </row>
    <row r="3" spans="2:12" ht="15.75">
      <c r="B3" s="333" t="s">
        <v>263</v>
      </c>
      <c r="C3" s="333"/>
      <c r="D3" s="333"/>
      <c r="E3" s="333"/>
      <c r="H3" s="188"/>
      <c r="I3" s="188"/>
      <c r="J3" s="190"/>
    </row>
    <row r="4" spans="2:12" ht="15">
      <c r="B4" s="171"/>
      <c r="C4" s="171"/>
      <c r="D4" s="171"/>
      <c r="E4" s="171"/>
      <c r="H4" s="187"/>
      <c r="I4" s="187"/>
      <c r="J4" s="190"/>
    </row>
    <row r="5" spans="2:12" ht="14.25">
      <c r="B5" s="334" t="s">
        <v>1</v>
      </c>
      <c r="C5" s="334"/>
      <c r="D5" s="334"/>
      <c r="E5" s="334"/>
    </row>
    <row r="6" spans="2:12" ht="14.25">
      <c r="B6" s="335" t="s">
        <v>233</v>
      </c>
      <c r="C6" s="335"/>
      <c r="D6" s="335"/>
      <c r="E6" s="335"/>
    </row>
    <row r="7" spans="2:12" ht="14.25">
      <c r="B7" s="177"/>
      <c r="C7" s="177"/>
      <c r="D7" s="177"/>
      <c r="E7" s="177"/>
    </row>
    <row r="8" spans="2:12" ht="13.5">
      <c r="B8" s="337" t="s">
        <v>18</v>
      </c>
      <c r="C8" s="339"/>
      <c r="D8" s="339"/>
      <c r="E8" s="339"/>
    </row>
    <row r="9" spans="2:12" ht="16.5" thickBot="1">
      <c r="B9" s="336" t="s">
        <v>209</v>
      </c>
      <c r="C9" s="336"/>
      <c r="D9" s="336"/>
      <c r="E9" s="336"/>
    </row>
    <row r="10" spans="2:12" ht="13.5" thickBot="1">
      <c r="B10" s="178"/>
      <c r="C10" s="87" t="s">
        <v>2</v>
      </c>
      <c r="D10" s="75" t="s">
        <v>246</v>
      </c>
      <c r="E10" s="30" t="s">
        <v>262</v>
      </c>
      <c r="G10" s="78"/>
    </row>
    <row r="11" spans="2:12">
      <c r="B11" s="110" t="s">
        <v>3</v>
      </c>
      <c r="C11" s="151" t="s">
        <v>215</v>
      </c>
      <c r="D11" s="74">
        <v>14479.4</v>
      </c>
      <c r="E11" s="9">
        <f>E12</f>
        <v>89212.24</v>
      </c>
      <c r="F11" s="226"/>
    </row>
    <row r="12" spans="2:12">
      <c r="B12" s="227" t="s">
        <v>4</v>
      </c>
      <c r="C12" s="228" t="s">
        <v>5</v>
      </c>
      <c r="D12" s="89">
        <v>14479.4</v>
      </c>
      <c r="E12" s="100">
        <f>89234.25-22.01</f>
        <v>89212.24</v>
      </c>
      <c r="F12" s="226"/>
    </row>
    <row r="13" spans="2:12">
      <c r="B13" s="227" t="s">
        <v>6</v>
      </c>
      <c r="C13" s="229" t="s">
        <v>7</v>
      </c>
      <c r="D13" s="89"/>
      <c r="E13" s="100"/>
      <c r="F13" s="226"/>
    </row>
    <row r="14" spans="2:12">
      <c r="B14" s="227" t="s">
        <v>8</v>
      </c>
      <c r="C14" s="229" t="s">
        <v>10</v>
      </c>
      <c r="D14" s="89"/>
      <c r="E14" s="100"/>
      <c r="F14" s="226"/>
      <c r="G14" s="71"/>
    </row>
    <row r="15" spans="2:12">
      <c r="B15" s="227" t="s">
        <v>212</v>
      </c>
      <c r="C15" s="229" t="s">
        <v>11</v>
      </c>
      <c r="D15" s="89"/>
      <c r="E15" s="100"/>
      <c r="F15" s="226"/>
    </row>
    <row r="16" spans="2:12">
      <c r="B16" s="230" t="s">
        <v>213</v>
      </c>
      <c r="C16" s="231" t="s">
        <v>12</v>
      </c>
      <c r="D16" s="90"/>
      <c r="E16" s="101"/>
      <c r="F16" s="226"/>
    </row>
    <row r="17" spans="2:10">
      <c r="B17" s="10" t="s">
        <v>13</v>
      </c>
      <c r="C17" s="12" t="s">
        <v>65</v>
      </c>
      <c r="D17" s="152"/>
      <c r="E17" s="113"/>
      <c r="F17" s="226"/>
    </row>
    <row r="18" spans="2:10">
      <c r="B18" s="227" t="s">
        <v>4</v>
      </c>
      <c r="C18" s="228" t="s">
        <v>11</v>
      </c>
      <c r="D18" s="89"/>
      <c r="E18" s="101"/>
      <c r="F18" s="226"/>
    </row>
    <row r="19" spans="2:10" ht="13.5" customHeight="1">
      <c r="B19" s="227" t="s">
        <v>6</v>
      </c>
      <c r="C19" s="229" t="s">
        <v>214</v>
      </c>
      <c r="D19" s="89"/>
      <c r="E19" s="100"/>
      <c r="F19" s="226"/>
    </row>
    <row r="20" spans="2:10" ht="13.5" thickBot="1">
      <c r="B20" s="232" t="s">
        <v>8</v>
      </c>
      <c r="C20" s="233" t="s">
        <v>14</v>
      </c>
      <c r="D20" s="91"/>
      <c r="E20" s="102"/>
      <c r="F20" s="226"/>
    </row>
    <row r="21" spans="2:10" ht="13.5" thickBot="1">
      <c r="B21" s="343" t="s">
        <v>216</v>
      </c>
      <c r="C21" s="344"/>
      <c r="D21" s="92">
        <f>D11</f>
        <v>14479.4</v>
      </c>
      <c r="E21" s="173">
        <f>E11-E17</f>
        <v>89212.24</v>
      </c>
      <c r="F21" s="180"/>
      <c r="G21" s="88"/>
      <c r="H21" s="197"/>
      <c r="J21" s="71"/>
    </row>
    <row r="22" spans="2:10">
      <c r="B22" s="3"/>
      <c r="C22" s="7"/>
      <c r="D22" s="8"/>
      <c r="E22" s="8"/>
      <c r="F22" s="226"/>
      <c r="G22" s="78"/>
    </row>
    <row r="23" spans="2:10" ht="13.5">
      <c r="B23" s="337" t="s">
        <v>210</v>
      </c>
      <c r="C23" s="349"/>
      <c r="D23" s="349"/>
      <c r="E23" s="349"/>
      <c r="F23" s="226"/>
      <c r="G23" s="78"/>
    </row>
    <row r="24" spans="2:10" ht="15.75" customHeight="1" thickBot="1">
      <c r="B24" s="336" t="s">
        <v>211</v>
      </c>
      <c r="C24" s="350"/>
      <c r="D24" s="350"/>
      <c r="E24" s="350"/>
      <c r="F24" s="226"/>
    </row>
    <row r="25" spans="2:10" ht="13.5" thickBot="1">
      <c r="B25" s="223"/>
      <c r="C25" s="234" t="s">
        <v>2</v>
      </c>
      <c r="D25" s="75" t="s">
        <v>264</v>
      </c>
      <c r="E25" s="30" t="s">
        <v>262</v>
      </c>
      <c r="F25" s="226"/>
    </row>
    <row r="26" spans="2:10">
      <c r="B26" s="116" t="s">
        <v>15</v>
      </c>
      <c r="C26" s="117" t="s">
        <v>16</v>
      </c>
      <c r="D26" s="263">
        <v>0</v>
      </c>
      <c r="E26" s="118">
        <f>D21</f>
        <v>14479.4</v>
      </c>
      <c r="F26" s="226"/>
      <c r="G26" s="180"/>
    </row>
    <row r="27" spans="2:10">
      <c r="B27" s="10" t="s">
        <v>17</v>
      </c>
      <c r="C27" s="11" t="s">
        <v>217</v>
      </c>
      <c r="D27" s="264">
        <v>87.5</v>
      </c>
      <c r="E27" s="172">
        <f>E28-E32</f>
        <v>75886.599999999991</v>
      </c>
      <c r="F27" s="180"/>
      <c r="G27" s="83"/>
      <c r="H27" s="78"/>
      <c r="I27" s="78"/>
      <c r="J27" s="83"/>
    </row>
    <row r="28" spans="2:10">
      <c r="B28" s="10" t="s">
        <v>18</v>
      </c>
      <c r="C28" s="11" t="s">
        <v>19</v>
      </c>
      <c r="D28" s="264">
        <v>87.5</v>
      </c>
      <c r="E28" s="80">
        <f>SUM(E29:E31)</f>
        <v>80980.739999999991</v>
      </c>
      <c r="F28" s="180"/>
      <c r="G28" s="78"/>
      <c r="H28" s="78"/>
      <c r="I28" s="78"/>
      <c r="J28" s="83"/>
    </row>
    <row r="29" spans="2:10">
      <c r="B29" s="235" t="s">
        <v>4</v>
      </c>
      <c r="C29" s="228" t="s">
        <v>20</v>
      </c>
      <c r="D29" s="265">
        <v>87.5</v>
      </c>
      <c r="E29" s="103">
        <v>70678.009999999995</v>
      </c>
      <c r="F29" s="180"/>
      <c r="G29" s="78"/>
      <c r="H29" s="78"/>
      <c r="I29" s="78"/>
      <c r="J29" s="83"/>
    </row>
    <row r="30" spans="2:10">
      <c r="B30" s="235" t="s">
        <v>6</v>
      </c>
      <c r="C30" s="228" t="s">
        <v>21</v>
      </c>
      <c r="D30" s="265"/>
      <c r="E30" s="103"/>
      <c r="F30" s="180"/>
      <c r="G30" s="78"/>
      <c r="H30" s="78"/>
      <c r="I30" s="78"/>
      <c r="J30" s="83"/>
    </row>
    <row r="31" spans="2:10">
      <c r="B31" s="235" t="s">
        <v>8</v>
      </c>
      <c r="C31" s="228" t="s">
        <v>22</v>
      </c>
      <c r="D31" s="265"/>
      <c r="E31" s="103">
        <v>10302.73</v>
      </c>
      <c r="F31" s="180"/>
      <c r="G31" s="78"/>
      <c r="H31" s="78"/>
      <c r="I31" s="78"/>
      <c r="J31" s="83"/>
    </row>
    <row r="32" spans="2:10">
      <c r="B32" s="112" t="s">
        <v>23</v>
      </c>
      <c r="C32" s="12" t="s">
        <v>24</v>
      </c>
      <c r="D32" s="264"/>
      <c r="E32" s="80">
        <f>SUM(E33:E39)</f>
        <v>5094.1400000000003</v>
      </c>
      <c r="F32" s="180"/>
      <c r="G32" s="83"/>
      <c r="H32" s="78"/>
      <c r="I32" s="78"/>
      <c r="J32" s="83"/>
    </row>
    <row r="33" spans="2:10">
      <c r="B33" s="235" t="s">
        <v>4</v>
      </c>
      <c r="C33" s="228" t="s">
        <v>25</v>
      </c>
      <c r="D33" s="265"/>
      <c r="E33" s="103">
        <f>776.72+19.91</f>
        <v>796.63</v>
      </c>
      <c r="F33" s="180"/>
      <c r="G33" s="78"/>
      <c r="H33" s="78"/>
      <c r="I33" s="78"/>
      <c r="J33" s="83"/>
    </row>
    <row r="34" spans="2:10">
      <c r="B34" s="235" t="s">
        <v>6</v>
      </c>
      <c r="C34" s="228" t="s">
        <v>26</v>
      </c>
      <c r="D34" s="265"/>
      <c r="E34" s="103"/>
      <c r="F34" s="180"/>
      <c r="G34" s="78"/>
      <c r="H34" s="78"/>
      <c r="I34" s="78"/>
      <c r="J34" s="83"/>
    </row>
    <row r="35" spans="2:10">
      <c r="B35" s="235" t="s">
        <v>8</v>
      </c>
      <c r="C35" s="228" t="s">
        <v>27</v>
      </c>
      <c r="D35" s="265"/>
      <c r="E35" s="103">
        <v>2557.86</v>
      </c>
      <c r="F35" s="180"/>
      <c r="G35" s="78"/>
      <c r="H35" s="78"/>
      <c r="I35" s="78"/>
      <c r="J35" s="83"/>
    </row>
    <row r="36" spans="2:10">
      <c r="B36" s="235" t="s">
        <v>9</v>
      </c>
      <c r="C36" s="228" t="s">
        <v>28</v>
      </c>
      <c r="D36" s="265"/>
      <c r="E36" s="103"/>
      <c r="F36" s="180"/>
      <c r="G36" s="78"/>
      <c r="H36" s="78"/>
      <c r="I36" s="78"/>
      <c r="J36" s="83"/>
    </row>
    <row r="37" spans="2:10" ht="25.5">
      <c r="B37" s="235" t="s">
        <v>29</v>
      </c>
      <c r="C37" s="228" t="s">
        <v>30</v>
      </c>
      <c r="D37" s="265"/>
      <c r="E37" s="103">
        <v>96.18</v>
      </c>
      <c r="F37" s="180"/>
      <c r="G37" s="78"/>
      <c r="H37" s="78"/>
      <c r="I37" s="78"/>
      <c r="J37" s="83"/>
    </row>
    <row r="38" spans="2:10">
      <c r="B38" s="235" t="s">
        <v>31</v>
      </c>
      <c r="C38" s="228" t="s">
        <v>32</v>
      </c>
      <c r="D38" s="265"/>
      <c r="E38" s="103"/>
      <c r="F38" s="180"/>
      <c r="G38" s="78"/>
      <c r="H38" s="78"/>
      <c r="I38" s="78"/>
      <c r="J38" s="83"/>
    </row>
    <row r="39" spans="2:10">
      <c r="B39" s="236" t="s">
        <v>33</v>
      </c>
      <c r="C39" s="237" t="s">
        <v>34</v>
      </c>
      <c r="D39" s="266"/>
      <c r="E39" s="174">
        <v>1643.47</v>
      </c>
      <c r="F39" s="180"/>
      <c r="G39" s="78"/>
      <c r="H39" s="78"/>
      <c r="I39" s="78"/>
      <c r="J39" s="83"/>
    </row>
    <row r="40" spans="2:10" ht="13.5" thickBot="1">
      <c r="B40" s="119" t="s">
        <v>35</v>
      </c>
      <c r="C40" s="120" t="s">
        <v>36</v>
      </c>
      <c r="D40" s="267">
        <v>0.98</v>
      </c>
      <c r="E40" s="121">
        <v>-1153.76</v>
      </c>
      <c r="F40" s="226"/>
      <c r="G40" s="83"/>
    </row>
    <row r="41" spans="2:10" ht="13.5" thickBot="1">
      <c r="B41" s="122" t="s">
        <v>37</v>
      </c>
      <c r="C41" s="123" t="s">
        <v>38</v>
      </c>
      <c r="D41" s="268">
        <v>88.48</v>
      </c>
      <c r="E41" s="173">
        <f>E26+E27+E40</f>
        <v>89212.239999999991</v>
      </c>
      <c r="F41" s="180"/>
      <c r="G41" s="83"/>
    </row>
    <row r="42" spans="2:10">
      <c r="B42" s="114"/>
      <c r="C42" s="114"/>
      <c r="D42" s="115"/>
      <c r="E42" s="115"/>
      <c r="F42" s="88"/>
      <c r="G42" s="71"/>
    </row>
    <row r="43" spans="2:10" ht="13.5">
      <c r="B43" s="338" t="s">
        <v>60</v>
      </c>
      <c r="C43" s="339"/>
      <c r="D43" s="339"/>
      <c r="E43" s="339"/>
      <c r="G43" s="78"/>
    </row>
    <row r="44" spans="2:10" ht="18" customHeight="1" thickBot="1">
      <c r="B44" s="336" t="s">
        <v>244</v>
      </c>
      <c r="C44" s="340"/>
      <c r="D44" s="340"/>
      <c r="E44" s="340"/>
      <c r="G44" s="78"/>
    </row>
    <row r="45" spans="2:10" ht="13.5" thickBot="1">
      <c r="B45" s="178"/>
      <c r="C45" s="31" t="s">
        <v>39</v>
      </c>
      <c r="D45" s="75" t="s">
        <v>264</v>
      </c>
      <c r="E45" s="30" t="s">
        <v>262</v>
      </c>
      <c r="G45" s="78"/>
    </row>
    <row r="46" spans="2:10">
      <c r="B46" s="14" t="s">
        <v>18</v>
      </c>
      <c r="C46" s="32" t="s">
        <v>218</v>
      </c>
      <c r="D46" s="124"/>
      <c r="E46" s="29"/>
      <c r="G46" s="78"/>
    </row>
    <row r="47" spans="2:10">
      <c r="B47" s="125" t="s">
        <v>4</v>
      </c>
      <c r="C47" s="16" t="s">
        <v>40</v>
      </c>
      <c r="D47" s="269"/>
      <c r="E47" s="82">
        <v>129.4769</v>
      </c>
      <c r="G47" s="78"/>
    </row>
    <row r="48" spans="2:10">
      <c r="B48" s="146" t="s">
        <v>6</v>
      </c>
      <c r="C48" s="23" t="s">
        <v>41</v>
      </c>
      <c r="D48" s="270">
        <v>0.86260000000000003</v>
      </c>
      <c r="E48" s="175">
        <v>791.52018454440599</v>
      </c>
      <c r="G48" s="246"/>
    </row>
    <row r="49" spans="2:7">
      <c r="B49" s="143" t="s">
        <v>23</v>
      </c>
      <c r="C49" s="147" t="s">
        <v>219</v>
      </c>
      <c r="D49" s="271"/>
      <c r="E49" s="148"/>
    </row>
    <row r="50" spans="2:7">
      <c r="B50" s="125" t="s">
        <v>4</v>
      </c>
      <c r="C50" s="16" t="s">
        <v>40</v>
      </c>
      <c r="D50" s="269"/>
      <c r="E50" s="84">
        <v>111.83</v>
      </c>
      <c r="G50" s="226"/>
    </row>
    <row r="51" spans="2:7">
      <c r="B51" s="125" t="s">
        <v>6</v>
      </c>
      <c r="C51" s="16" t="s">
        <v>220</v>
      </c>
      <c r="D51" s="272">
        <v>99.05</v>
      </c>
      <c r="E51" s="84">
        <v>111.49</v>
      </c>
      <c r="G51" s="226"/>
    </row>
    <row r="52" spans="2:7">
      <c r="B52" s="125" t="s">
        <v>8</v>
      </c>
      <c r="C52" s="16" t="s">
        <v>221</v>
      </c>
      <c r="D52" s="272">
        <v>103.60000000000001</v>
      </c>
      <c r="E52" s="84">
        <v>116.81</v>
      </c>
    </row>
    <row r="53" spans="2:7" ht="13.5" thickBot="1">
      <c r="B53" s="126" t="s">
        <v>9</v>
      </c>
      <c r="C53" s="18" t="s">
        <v>41</v>
      </c>
      <c r="D53" s="273">
        <v>102.57</v>
      </c>
      <c r="E53" s="176">
        <v>112.71</v>
      </c>
    </row>
    <row r="54" spans="2:7">
      <c r="B54" s="132"/>
      <c r="C54" s="133"/>
      <c r="D54" s="134"/>
      <c r="E54" s="134"/>
    </row>
    <row r="55" spans="2:7" ht="13.5">
      <c r="B55" s="338" t="s">
        <v>62</v>
      </c>
      <c r="C55" s="339"/>
      <c r="D55" s="339"/>
      <c r="E55" s="339"/>
    </row>
    <row r="56" spans="2:7" ht="14.25" thickBot="1">
      <c r="B56" s="336" t="s">
        <v>222</v>
      </c>
      <c r="C56" s="340"/>
      <c r="D56" s="340"/>
      <c r="E56" s="340"/>
    </row>
    <row r="57" spans="2:7" ht="23.25" thickBot="1">
      <c r="B57" s="331" t="s">
        <v>42</v>
      </c>
      <c r="C57" s="332"/>
      <c r="D57" s="19" t="s">
        <v>245</v>
      </c>
      <c r="E57" s="20" t="s">
        <v>223</v>
      </c>
    </row>
    <row r="58" spans="2:7">
      <c r="B58" s="21" t="s">
        <v>18</v>
      </c>
      <c r="C58" s="149" t="s">
        <v>43</v>
      </c>
      <c r="D58" s="150">
        <f>D64</f>
        <v>89212.24</v>
      </c>
      <c r="E58" s="33">
        <f>D58/E21</f>
        <v>1</v>
      </c>
    </row>
    <row r="59" spans="2:7" ht="25.5">
      <c r="B59" s="146" t="s">
        <v>4</v>
      </c>
      <c r="C59" s="23" t="s">
        <v>44</v>
      </c>
      <c r="D59" s="95">
        <v>0</v>
      </c>
      <c r="E59" s="96">
        <v>0</v>
      </c>
    </row>
    <row r="60" spans="2:7" ht="25.5">
      <c r="B60" s="125" t="s">
        <v>6</v>
      </c>
      <c r="C60" s="16" t="s">
        <v>45</v>
      </c>
      <c r="D60" s="93">
        <v>0</v>
      </c>
      <c r="E60" s="94">
        <v>0</v>
      </c>
    </row>
    <row r="61" spans="2:7">
      <c r="B61" s="125" t="s">
        <v>8</v>
      </c>
      <c r="C61" s="16" t="s">
        <v>46</v>
      </c>
      <c r="D61" s="93">
        <v>0</v>
      </c>
      <c r="E61" s="94">
        <v>0</v>
      </c>
    </row>
    <row r="62" spans="2:7">
      <c r="B62" s="125" t="s">
        <v>9</v>
      </c>
      <c r="C62" s="16" t="s">
        <v>47</v>
      </c>
      <c r="D62" s="93">
        <v>0</v>
      </c>
      <c r="E62" s="94">
        <v>0</v>
      </c>
    </row>
    <row r="63" spans="2:7">
      <c r="B63" s="125" t="s">
        <v>29</v>
      </c>
      <c r="C63" s="16" t="s">
        <v>48</v>
      </c>
      <c r="D63" s="93">
        <v>0</v>
      </c>
      <c r="E63" s="94">
        <v>0</v>
      </c>
    </row>
    <row r="64" spans="2:7">
      <c r="B64" s="146" t="s">
        <v>31</v>
      </c>
      <c r="C64" s="23" t="s">
        <v>49</v>
      </c>
      <c r="D64" s="95">
        <f>E12</f>
        <v>89212.24</v>
      </c>
      <c r="E64" s="96">
        <f>E58</f>
        <v>1</v>
      </c>
    </row>
    <row r="65" spans="2:5">
      <c r="B65" s="146" t="s">
        <v>33</v>
      </c>
      <c r="C65" s="23" t="s">
        <v>224</v>
      </c>
      <c r="D65" s="95">
        <v>0</v>
      </c>
      <c r="E65" s="96">
        <v>0</v>
      </c>
    </row>
    <row r="66" spans="2:5">
      <c r="B66" s="146" t="s">
        <v>50</v>
      </c>
      <c r="C66" s="23" t="s">
        <v>51</v>
      </c>
      <c r="D66" s="95">
        <v>0</v>
      </c>
      <c r="E66" s="96">
        <v>0</v>
      </c>
    </row>
    <row r="67" spans="2:5">
      <c r="B67" s="125" t="s">
        <v>52</v>
      </c>
      <c r="C67" s="16" t="s">
        <v>53</v>
      </c>
      <c r="D67" s="93">
        <v>0</v>
      </c>
      <c r="E67" s="94">
        <v>0</v>
      </c>
    </row>
    <row r="68" spans="2:5">
      <c r="B68" s="125" t="s">
        <v>54</v>
      </c>
      <c r="C68" s="16" t="s">
        <v>55</v>
      </c>
      <c r="D68" s="93">
        <v>0</v>
      </c>
      <c r="E68" s="94">
        <v>0</v>
      </c>
    </row>
    <row r="69" spans="2:5">
      <c r="B69" s="125" t="s">
        <v>56</v>
      </c>
      <c r="C69" s="16" t="s">
        <v>57</v>
      </c>
      <c r="D69" s="93">
        <v>0</v>
      </c>
      <c r="E69" s="94">
        <v>0</v>
      </c>
    </row>
    <row r="70" spans="2:5">
      <c r="B70" s="153" t="s">
        <v>58</v>
      </c>
      <c r="C70" s="136" t="s">
        <v>59</v>
      </c>
      <c r="D70" s="137">
        <v>0</v>
      </c>
      <c r="E70" s="138">
        <v>0</v>
      </c>
    </row>
    <row r="71" spans="2:5">
      <c r="B71" s="154" t="s">
        <v>23</v>
      </c>
      <c r="C71" s="144" t="s">
        <v>61</v>
      </c>
      <c r="D71" s="145">
        <v>0</v>
      </c>
      <c r="E71" s="70">
        <v>0</v>
      </c>
    </row>
    <row r="72" spans="2:5">
      <c r="B72" s="155" t="s">
        <v>60</v>
      </c>
      <c r="C72" s="140" t="s">
        <v>63</v>
      </c>
      <c r="D72" s="141">
        <f>E14</f>
        <v>0</v>
      </c>
      <c r="E72" s="142">
        <v>0</v>
      </c>
    </row>
    <row r="73" spans="2:5">
      <c r="B73" s="156" t="s">
        <v>62</v>
      </c>
      <c r="C73" s="25" t="s">
        <v>65</v>
      </c>
      <c r="D73" s="26">
        <f>E17</f>
        <v>0</v>
      </c>
      <c r="E73" s="27">
        <f>D73/E21</f>
        <v>0</v>
      </c>
    </row>
    <row r="74" spans="2:5">
      <c r="B74" s="154" t="s">
        <v>64</v>
      </c>
      <c r="C74" s="144" t="s">
        <v>66</v>
      </c>
      <c r="D74" s="145">
        <f>D58-D73</f>
        <v>89212.24</v>
      </c>
      <c r="E74" s="70">
        <f>E58+E72-E73</f>
        <v>1</v>
      </c>
    </row>
    <row r="75" spans="2:5">
      <c r="B75" s="125" t="s">
        <v>4</v>
      </c>
      <c r="C75" s="16" t="s">
        <v>67</v>
      </c>
      <c r="D75" s="93">
        <f>D74</f>
        <v>89212.24</v>
      </c>
      <c r="E75" s="94">
        <f>E74</f>
        <v>1</v>
      </c>
    </row>
    <row r="76" spans="2:5">
      <c r="B76" s="125" t="s">
        <v>6</v>
      </c>
      <c r="C76" s="16" t="s">
        <v>225</v>
      </c>
      <c r="D76" s="93">
        <v>0</v>
      </c>
      <c r="E76" s="94">
        <v>0</v>
      </c>
    </row>
    <row r="77" spans="2:5" ht="13.5" thickBot="1">
      <c r="B77" s="126" t="s">
        <v>8</v>
      </c>
      <c r="C77" s="18" t="s">
        <v>226</v>
      </c>
      <c r="D77" s="97">
        <v>0</v>
      </c>
      <c r="E77" s="98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9:E9"/>
    <mergeCell ref="B2:E2"/>
    <mergeCell ref="B3:E3"/>
    <mergeCell ref="B5:E5"/>
    <mergeCell ref="B6:E6"/>
    <mergeCell ref="B8:E8"/>
    <mergeCell ref="B56:E56"/>
    <mergeCell ref="B57:C57"/>
    <mergeCell ref="B21:C21"/>
    <mergeCell ref="B23:E23"/>
    <mergeCell ref="B24:E24"/>
    <mergeCell ref="B43:E43"/>
    <mergeCell ref="B44:E44"/>
    <mergeCell ref="B55:E55"/>
  </mergeCells>
  <pageMargins left="0.7" right="0.7" top="0.75" bottom="0.75" header="0.3" footer="0.3"/>
</worksheet>
</file>

<file path=xl/worksheets/sheet45.xml><?xml version="1.0" encoding="utf-8"?>
<worksheet xmlns="http://schemas.openxmlformats.org/spreadsheetml/2006/main" xmlns:r="http://schemas.openxmlformats.org/officeDocument/2006/relationships">
  <sheetPr codeName="Arkusz45"/>
  <dimension ref="A1:L81"/>
  <sheetViews>
    <sheetView zoomScale="80" zoomScaleNormal="80" workbookViewId="0">
      <selection activeCell="K2" sqref="K2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99" customWidth="1"/>
    <col min="6" max="6" width="7.42578125" customWidth="1"/>
    <col min="7" max="7" width="17.28515625" customWidth="1"/>
    <col min="8" max="8" width="19" customWidth="1"/>
    <col min="9" max="9" width="13.28515625" customWidth="1"/>
    <col min="10" max="10" width="13.5703125" customWidth="1"/>
  </cols>
  <sheetData>
    <row r="1" spans="2:12">
      <c r="B1" s="1"/>
      <c r="C1" s="1"/>
      <c r="D1" s="2"/>
      <c r="E1" s="2"/>
    </row>
    <row r="2" spans="2:12" ht="15.75">
      <c r="B2" s="333" t="s">
        <v>0</v>
      </c>
      <c r="C2" s="333"/>
      <c r="D2" s="333"/>
      <c r="E2" s="333"/>
      <c r="H2" s="188"/>
      <c r="I2" s="188"/>
      <c r="J2" s="190"/>
      <c r="L2" s="78"/>
    </row>
    <row r="3" spans="2:12" ht="15.75">
      <c r="B3" s="333" t="s">
        <v>263</v>
      </c>
      <c r="C3" s="333"/>
      <c r="D3" s="333"/>
      <c r="E3" s="333"/>
      <c r="H3" s="188"/>
      <c r="I3" s="188"/>
      <c r="J3" s="190"/>
    </row>
    <row r="4" spans="2:12" ht="15">
      <c r="B4" s="171"/>
      <c r="C4" s="171"/>
      <c r="D4" s="171"/>
      <c r="E4" s="171"/>
      <c r="H4" s="187"/>
      <c r="I4" s="187"/>
      <c r="J4" s="190"/>
    </row>
    <row r="5" spans="2:12" ht="14.25">
      <c r="B5" s="334" t="s">
        <v>1</v>
      </c>
      <c r="C5" s="334"/>
      <c r="D5" s="334"/>
      <c r="E5" s="334"/>
    </row>
    <row r="6" spans="2:12" ht="14.25">
      <c r="B6" s="335" t="s">
        <v>248</v>
      </c>
      <c r="C6" s="335"/>
      <c r="D6" s="335"/>
      <c r="E6" s="335"/>
    </row>
    <row r="7" spans="2:12" ht="14.25">
      <c r="B7" s="214"/>
      <c r="C7" s="214"/>
      <c r="D7" s="214"/>
      <c r="E7" s="214"/>
    </row>
    <row r="8" spans="2:12" ht="13.5">
      <c r="B8" s="337" t="s">
        <v>18</v>
      </c>
      <c r="C8" s="339"/>
      <c r="D8" s="339"/>
      <c r="E8" s="339"/>
    </row>
    <row r="9" spans="2:12" ht="16.5" thickBot="1">
      <c r="B9" s="336" t="s">
        <v>209</v>
      </c>
      <c r="C9" s="336"/>
      <c r="D9" s="336"/>
      <c r="E9" s="336"/>
    </row>
    <row r="10" spans="2:12" ht="13.5" thickBot="1">
      <c r="B10" s="215"/>
      <c r="C10" s="87" t="s">
        <v>2</v>
      </c>
      <c r="D10" s="75" t="s">
        <v>246</v>
      </c>
      <c r="E10" s="30" t="s">
        <v>262</v>
      </c>
    </row>
    <row r="11" spans="2:12">
      <c r="B11" s="110" t="s">
        <v>3</v>
      </c>
      <c r="C11" s="151" t="s">
        <v>215</v>
      </c>
      <c r="D11" s="74">
        <v>36502.22</v>
      </c>
      <c r="E11" s="9">
        <f>E12</f>
        <v>51695.73</v>
      </c>
    </row>
    <row r="12" spans="2:12">
      <c r="B12" s="129" t="s">
        <v>4</v>
      </c>
      <c r="C12" s="6" t="s">
        <v>5</v>
      </c>
      <c r="D12" s="89">
        <v>36502.22</v>
      </c>
      <c r="E12" s="100">
        <v>51695.73</v>
      </c>
    </row>
    <row r="13" spans="2:12">
      <c r="B13" s="129" t="s">
        <v>6</v>
      </c>
      <c r="C13" s="72" t="s">
        <v>7</v>
      </c>
      <c r="D13" s="89"/>
      <c r="E13" s="100"/>
    </row>
    <row r="14" spans="2:12">
      <c r="B14" s="129" t="s">
        <v>8</v>
      </c>
      <c r="C14" s="72" t="s">
        <v>10</v>
      </c>
      <c r="D14" s="89"/>
      <c r="E14" s="100"/>
      <c r="G14" s="71"/>
    </row>
    <row r="15" spans="2:12">
      <c r="B15" s="129" t="s">
        <v>212</v>
      </c>
      <c r="C15" s="72" t="s">
        <v>11</v>
      </c>
      <c r="D15" s="89"/>
      <c r="E15" s="100"/>
    </row>
    <row r="16" spans="2:12">
      <c r="B16" s="130" t="s">
        <v>213</v>
      </c>
      <c r="C16" s="111" t="s">
        <v>12</v>
      </c>
      <c r="D16" s="90"/>
      <c r="E16" s="101"/>
    </row>
    <row r="17" spans="2:10">
      <c r="B17" s="10" t="s">
        <v>13</v>
      </c>
      <c r="C17" s="12" t="s">
        <v>65</v>
      </c>
      <c r="D17" s="152"/>
      <c r="E17" s="113"/>
    </row>
    <row r="18" spans="2:10">
      <c r="B18" s="129" t="s">
        <v>4</v>
      </c>
      <c r="C18" s="6" t="s">
        <v>11</v>
      </c>
      <c r="D18" s="89"/>
      <c r="E18" s="101"/>
    </row>
    <row r="19" spans="2:10" ht="13.5" customHeight="1">
      <c r="B19" s="129" t="s">
        <v>6</v>
      </c>
      <c r="C19" s="72" t="s">
        <v>214</v>
      </c>
      <c r="D19" s="89"/>
      <c r="E19" s="100"/>
    </row>
    <row r="20" spans="2:10" ht="13.5" thickBot="1">
      <c r="B20" s="131" t="s">
        <v>8</v>
      </c>
      <c r="C20" s="73" t="s">
        <v>14</v>
      </c>
      <c r="D20" s="91"/>
      <c r="E20" s="102"/>
    </row>
    <row r="21" spans="2:10" ht="13.5" thickBot="1">
      <c r="B21" s="343" t="s">
        <v>216</v>
      </c>
      <c r="C21" s="344"/>
      <c r="D21" s="92">
        <f>D11</f>
        <v>36502.22</v>
      </c>
      <c r="E21" s="173">
        <f>E11</f>
        <v>51695.73</v>
      </c>
      <c r="F21" s="88"/>
      <c r="G21" s="88"/>
      <c r="H21" s="197"/>
      <c r="J21" s="71"/>
    </row>
    <row r="22" spans="2:10">
      <c r="B22" s="3"/>
      <c r="C22" s="7"/>
      <c r="D22" s="8"/>
      <c r="E22" s="8"/>
      <c r="G22" s="78"/>
    </row>
    <row r="23" spans="2:10" ht="13.5">
      <c r="B23" s="337" t="s">
        <v>210</v>
      </c>
      <c r="C23" s="345"/>
      <c r="D23" s="345"/>
      <c r="E23" s="345"/>
      <c r="G23" s="78"/>
    </row>
    <row r="24" spans="2:10" ht="15.75" customHeight="1" thickBot="1">
      <c r="B24" s="336" t="s">
        <v>211</v>
      </c>
      <c r="C24" s="346"/>
      <c r="D24" s="346"/>
      <c r="E24" s="346"/>
    </row>
    <row r="25" spans="2:10" ht="13.5" thickBot="1">
      <c r="B25" s="215"/>
      <c r="C25" s="5" t="s">
        <v>2</v>
      </c>
      <c r="D25" s="75" t="s">
        <v>264</v>
      </c>
      <c r="E25" s="30" t="s">
        <v>262</v>
      </c>
    </row>
    <row r="26" spans="2:10">
      <c r="B26" s="116" t="s">
        <v>15</v>
      </c>
      <c r="C26" s="117" t="s">
        <v>16</v>
      </c>
      <c r="D26" s="263"/>
      <c r="E26" s="118">
        <f>D21</f>
        <v>36502.22</v>
      </c>
      <c r="G26" s="180"/>
    </row>
    <row r="27" spans="2:10">
      <c r="B27" s="10" t="s">
        <v>17</v>
      </c>
      <c r="C27" s="11" t="s">
        <v>217</v>
      </c>
      <c r="D27" s="264"/>
      <c r="E27" s="172">
        <f>E28-E32</f>
        <v>14973.300000000001</v>
      </c>
      <c r="F27" s="78"/>
      <c r="G27" s="83"/>
      <c r="H27" s="78"/>
      <c r="I27" s="78"/>
      <c r="J27" s="83"/>
    </row>
    <row r="28" spans="2:10">
      <c r="B28" s="10" t="s">
        <v>18</v>
      </c>
      <c r="C28" s="11" t="s">
        <v>19</v>
      </c>
      <c r="D28" s="264"/>
      <c r="E28" s="80">
        <f>SUM(E29:E31)</f>
        <v>16567.22</v>
      </c>
      <c r="F28" s="78"/>
      <c r="G28" s="78"/>
      <c r="H28" s="78"/>
      <c r="I28" s="78"/>
      <c r="J28" s="83"/>
    </row>
    <row r="29" spans="2:10">
      <c r="B29" s="127" t="s">
        <v>4</v>
      </c>
      <c r="C29" s="6" t="s">
        <v>20</v>
      </c>
      <c r="D29" s="265"/>
      <c r="E29" s="103">
        <v>14984.51</v>
      </c>
      <c r="F29" s="78"/>
      <c r="G29" s="78"/>
      <c r="H29" s="78"/>
      <c r="I29" s="78"/>
      <c r="J29" s="83"/>
    </row>
    <row r="30" spans="2:10">
      <c r="B30" s="127" t="s">
        <v>6</v>
      </c>
      <c r="C30" s="6" t="s">
        <v>21</v>
      </c>
      <c r="D30" s="265"/>
      <c r="E30" s="103"/>
      <c r="F30" s="78"/>
      <c r="G30" s="78"/>
      <c r="H30" s="78"/>
      <c r="I30" s="78"/>
      <c r="J30" s="83"/>
    </row>
    <row r="31" spans="2:10">
      <c r="B31" s="127" t="s">
        <v>8</v>
      </c>
      <c r="C31" s="6" t="s">
        <v>22</v>
      </c>
      <c r="D31" s="265"/>
      <c r="E31" s="103">
        <v>1582.71</v>
      </c>
      <c r="F31" s="78"/>
      <c r="G31" s="78"/>
      <c r="H31" s="78"/>
      <c r="I31" s="78"/>
      <c r="J31" s="83"/>
    </row>
    <row r="32" spans="2:10">
      <c r="B32" s="112" t="s">
        <v>23</v>
      </c>
      <c r="C32" s="12" t="s">
        <v>24</v>
      </c>
      <c r="D32" s="264"/>
      <c r="E32" s="80">
        <f>SUM(E33:E39)</f>
        <v>1593.9199999999996</v>
      </c>
      <c r="F32" s="78"/>
      <c r="G32" s="83"/>
      <c r="H32" s="78"/>
      <c r="I32" s="78"/>
      <c r="J32" s="83"/>
    </row>
    <row r="33" spans="2:10">
      <c r="B33" s="127" t="s">
        <v>4</v>
      </c>
      <c r="C33" s="6" t="s">
        <v>25</v>
      </c>
      <c r="D33" s="265"/>
      <c r="E33" s="103">
        <v>407.14</v>
      </c>
      <c r="F33" s="78"/>
      <c r="G33" s="78"/>
      <c r="H33" s="78"/>
      <c r="I33" s="78"/>
      <c r="J33" s="83"/>
    </row>
    <row r="34" spans="2:10">
      <c r="B34" s="127" t="s">
        <v>6</v>
      </c>
      <c r="C34" s="6" t="s">
        <v>26</v>
      </c>
      <c r="D34" s="265"/>
      <c r="E34" s="103"/>
      <c r="F34" s="78"/>
      <c r="G34" s="78"/>
      <c r="H34" s="78"/>
      <c r="I34" s="78"/>
      <c r="J34" s="83"/>
    </row>
    <row r="35" spans="2:10">
      <c r="B35" s="127" t="s">
        <v>8</v>
      </c>
      <c r="C35" s="6" t="s">
        <v>27</v>
      </c>
      <c r="D35" s="265"/>
      <c r="E35" s="103">
        <v>911.56</v>
      </c>
      <c r="F35" s="78"/>
      <c r="G35" s="78"/>
      <c r="H35" s="78"/>
      <c r="I35" s="78"/>
      <c r="J35" s="83"/>
    </row>
    <row r="36" spans="2:10">
      <c r="B36" s="127" t="s">
        <v>9</v>
      </c>
      <c r="C36" s="6" t="s">
        <v>28</v>
      </c>
      <c r="D36" s="265"/>
      <c r="E36" s="103"/>
      <c r="F36" s="78"/>
      <c r="G36" s="78"/>
      <c r="H36" s="78"/>
      <c r="I36" s="78"/>
      <c r="J36" s="83"/>
    </row>
    <row r="37" spans="2:10" ht="25.5">
      <c r="B37" s="127" t="s">
        <v>29</v>
      </c>
      <c r="C37" s="6" t="s">
        <v>30</v>
      </c>
      <c r="D37" s="265"/>
      <c r="E37" s="103">
        <v>149.38999999999999</v>
      </c>
      <c r="F37" s="78"/>
      <c r="G37" s="78"/>
      <c r="H37" s="78"/>
      <c r="I37" s="78"/>
      <c r="J37" s="83"/>
    </row>
    <row r="38" spans="2:10">
      <c r="B38" s="127" t="s">
        <v>31</v>
      </c>
      <c r="C38" s="6" t="s">
        <v>32</v>
      </c>
      <c r="D38" s="265"/>
      <c r="E38" s="103"/>
      <c r="F38" s="78"/>
      <c r="G38" s="78"/>
      <c r="H38" s="78"/>
      <c r="I38" s="78"/>
      <c r="J38" s="83"/>
    </row>
    <row r="39" spans="2:10">
      <c r="B39" s="128" t="s">
        <v>33</v>
      </c>
      <c r="C39" s="13" t="s">
        <v>34</v>
      </c>
      <c r="D39" s="266"/>
      <c r="E39" s="174">
        <v>125.83</v>
      </c>
      <c r="F39" s="78"/>
      <c r="G39" s="78"/>
      <c r="H39" s="78"/>
      <c r="I39" s="78"/>
      <c r="J39" s="83"/>
    </row>
    <row r="40" spans="2:10" ht="13.5" thickBot="1">
      <c r="B40" s="119" t="s">
        <v>35</v>
      </c>
      <c r="C40" s="120" t="s">
        <v>36</v>
      </c>
      <c r="D40" s="267"/>
      <c r="E40" s="121">
        <v>220.21</v>
      </c>
      <c r="G40" s="83"/>
    </row>
    <row r="41" spans="2:10" ht="13.5" thickBot="1">
      <c r="B41" s="122" t="s">
        <v>37</v>
      </c>
      <c r="C41" s="123" t="s">
        <v>38</v>
      </c>
      <c r="D41" s="268"/>
      <c r="E41" s="173">
        <f>E26+E27+E40</f>
        <v>51695.73</v>
      </c>
      <c r="F41" s="88"/>
      <c r="G41" s="83"/>
    </row>
    <row r="42" spans="2:10">
      <c r="B42" s="114"/>
      <c r="C42" s="114"/>
      <c r="D42" s="115"/>
      <c r="E42" s="115"/>
      <c r="F42" s="88"/>
      <c r="G42" s="71"/>
    </row>
    <row r="43" spans="2:10" ht="13.5">
      <c r="B43" s="338" t="s">
        <v>60</v>
      </c>
      <c r="C43" s="339"/>
      <c r="D43" s="339"/>
      <c r="E43" s="339"/>
      <c r="G43" s="78"/>
    </row>
    <row r="44" spans="2:10" ht="18" customHeight="1" thickBot="1">
      <c r="B44" s="336" t="s">
        <v>244</v>
      </c>
      <c r="C44" s="340"/>
      <c r="D44" s="340"/>
      <c r="E44" s="340"/>
      <c r="G44" s="78"/>
    </row>
    <row r="45" spans="2:10" ht="13.5" thickBot="1">
      <c r="B45" s="215"/>
      <c r="C45" s="31" t="s">
        <v>39</v>
      </c>
      <c r="D45" s="75" t="s">
        <v>264</v>
      </c>
      <c r="E45" s="30" t="s">
        <v>262</v>
      </c>
      <c r="G45" s="78"/>
    </row>
    <row r="46" spans="2:10">
      <c r="B46" s="14" t="s">
        <v>18</v>
      </c>
      <c r="C46" s="32" t="s">
        <v>218</v>
      </c>
      <c r="D46" s="124"/>
      <c r="E46" s="29"/>
      <c r="G46" s="78"/>
    </row>
    <row r="47" spans="2:10">
      <c r="B47" s="125" t="s">
        <v>4</v>
      </c>
      <c r="C47" s="16" t="s">
        <v>40</v>
      </c>
      <c r="D47" s="206"/>
      <c r="E47" s="82">
        <v>354.35610000000003</v>
      </c>
      <c r="G47" s="78"/>
    </row>
    <row r="48" spans="2:10">
      <c r="B48" s="146" t="s">
        <v>6</v>
      </c>
      <c r="C48" s="23" t="s">
        <v>41</v>
      </c>
      <c r="D48" s="207"/>
      <c r="E48" s="175">
        <v>500.20060000000001</v>
      </c>
      <c r="G48" s="78"/>
    </row>
    <row r="49" spans="2:7">
      <c r="B49" s="143" t="s">
        <v>23</v>
      </c>
      <c r="C49" s="147" t="s">
        <v>219</v>
      </c>
      <c r="D49" s="208"/>
      <c r="E49" s="148"/>
    </row>
    <row r="50" spans="2:7">
      <c r="B50" s="125" t="s">
        <v>4</v>
      </c>
      <c r="C50" s="16" t="s">
        <v>40</v>
      </c>
      <c r="D50" s="206"/>
      <c r="E50" s="84">
        <v>103.01</v>
      </c>
      <c r="G50" s="226"/>
    </row>
    <row r="51" spans="2:7">
      <c r="B51" s="125" t="s">
        <v>6</v>
      </c>
      <c r="C51" s="16" t="s">
        <v>220</v>
      </c>
      <c r="D51" s="209"/>
      <c r="E51" s="84">
        <v>101.97</v>
      </c>
      <c r="G51" s="226"/>
    </row>
    <row r="52" spans="2:7">
      <c r="B52" s="125" t="s">
        <v>8</v>
      </c>
      <c r="C52" s="16" t="s">
        <v>221</v>
      </c>
      <c r="D52" s="209"/>
      <c r="E52" s="84">
        <v>104.89</v>
      </c>
    </row>
    <row r="53" spans="2:7" ht="13.5" thickBot="1">
      <c r="B53" s="126" t="s">
        <v>9</v>
      </c>
      <c r="C53" s="18" t="s">
        <v>41</v>
      </c>
      <c r="D53" s="210"/>
      <c r="E53" s="176">
        <v>103.35</v>
      </c>
    </row>
    <row r="54" spans="2:7">
      <c r="B54" s="132"/>
      <c r="C54" s="133"/>
      <c r="D54" s="134"/>
      <c r="E54" s="134"/>
    </row>
    <row r="55" spans="2:7" ht="13.5">
      <c r="B55" s="338" t="s">
        <v>62</v>
      </c>
      <c r="C55" s="339"/>
      <c r="D55" s="339"/>
      <c r="E55" s="339"/>
    </row>
    <row r="56" spans="2:7" ht="14.25" thickBot="1">
      <c r="B56" s="336" t="s">
        <v>222</v>
      </c>
      <c r="C56" s="340"/>
      <c r="D56" s="340"/>
      <c r="E56" s="340"/>
    </row>
    <row r="57" spans="2:7" ht="23.25" thickBot="1">
      <c r="B57" s="331" t="s">
        <v>42</v>
      </c>
      <c r="C57" s="332"/>
      <c r="D57" s="19" t="s">
        <v>245</v>
      </c>
      <c r="E57" s="20" t="s">
        <v>223</v>
      </c>
    </row>
    <row r="58" spans="2:7">
      <c r="B58" s="21" t="s">
        <v>18</v>
      </c>
      <c r="C58" s="149" t="s">
        <v>43</v>
      </c>
      <c r="D58" s="150">
        <f>D64</f>
        <v>51695.73</v>
      </c>
      <c r="E58" s="33">
        <f>D58/E21</f>
        <v>1</v>
      </c>
    </row>
    <row r="59" spans="2:7" ht="25.5">
      <c r="B59" s="146" t="s">
        <v>4</v>
      </c>
      <c r="C59" s="23" t="s">
        <v>44</v>
      </c>
      <c r="D59" s="95">
        <v>0</v>
      </c>
      <c r="E59" s="96">
        <v>0</v>
      </c>
    </row>
    <row r="60" spans="2:7" ht="25.5">
      <c r="B60" s="125" t="s">
        <v>6</v>
      </c>
      <c r="C60" s="16" t="s">
        <v>45</v>
      </c>
      <c r="D60" s="93">
        <v>0</v>
      </c>
      <c r="E60" s="94">
        <v>0</v>
      </c>
    </row>
    <row r="61" spans="2:7">
      <c r="B61" s="125" t="s">
        <v>8</v>
      </c>
      <c r="C61" s="16" t="s">
        <v>46</v>
      </c>
      <c r="D61" s="93">
        <v>0</v>
      </c>
      <c r="E61" s="94">
        <v>0</v>
      </c>
    </row>
    <row r="62" spans="2:7">
      <c r="B62" s="125" t="s">
        <v>9</v>
      </c>
      <c r="C62" s="16" t="s">
        <v>47</v>
      </c>
      <c r="D62" s="93">
        <v>0</v>
      </c>
      <c r="E62" s="94">
        <v>0</v>
      </c>
    </row>
    <row r="63" spans="2:7">
      <c r="B63" s="125" t="s">
        <v>29</v>
      </c>
      <c r="C63" s="16" t="s">
        <v>48</v>
      </c>
      <c r="D63" s="93">
        <v>0</v>
      </c>
      <c r="E63" s="94">
        <v>0</v>
      </c>
    </row>
    <row r="64" spans="2:7">
      <c r="B64" s="146" t="s">
        <v>31</v>
      </c>
      <c r="C64" s="23" t="s">
        <v>49</v>
      </c>
      <c r="D64" s="95">
        <f>E21</f>
        <v>51695.73</v>
      </c>
      <c r="E64" s="96">
        <f>E58</f>
        <v>1</v>
      </c>
    </row>
    <row r="65" spans="2:5">
      <c r="B65" s="146" t="s">
        <v>33</v>
      </c>
      <c r="C65" s="23" t="s">
        <v>224</v>
      </c>
      <c r="D65" s="95">
        <v>0</v>
      </c>
      <c r="E65" s="96">
        <v>0</v>
      </c>
    </row>
    <row r="66" spans="2:5">
      <c r="B66" s="146" t="s">
        <v>50</v>
      </c>
      <c r="C66" s="23" t="s">
        <v>51</v>
      </c>
      <c r="D66" s="95">
        <v>0</v>
      </c>
      <c r="E66" s="96">
        <v>0</v>
      </c>
    </row>
    <row r="67" spans="2:5">
      <c r="B67" s="125" t="s">
        <v>52</v>
      </c>
      <c r="C67" s="16" t="s">
        <v>53</v>
      </c>
      <c r="D67" s="93">
        <v>0</v>
      </c>
      <c r="E67" s="94">
        <v>0</v>
      </c>
    </row>
    <row r="68" spans="2:5">
      <c r="B68" s="125" t="s">
        <v>54</v>
      </c>
      <c r="C68" s="16" t="s">
        <v>55</v>
      </c>
      <c r="D68" s="93">
        <v>0</v>
      </c>
      <c r="E68" s="94">
        <v>0</v>
      </c>
    </row>
    <row r="69" spans="2:5">
      <c r="B69" s="125" t="s">
        <v>56</v>
      </c>
      <c r="C69" s="16" t="s">
        <v>57</v>
      </c>
      <c r="D69" s="93">
        <v>0</v>
      </c>
      <c r="E69" s="94">
        <v>0</v>
      </c>
    </row>
    <row r="70" spans="2:5">
      <c r="B70" s="153" t="s">
        <v>58</v>
      </c>
      <c r="C70" s="136" t="s">
        <v>59</v>
      </c>
      <c r="D70" s="137">
        <v>0</v>
      </c>
      <c r="E70" s="138">
        <v>0</v>
      </c>
    </row>
    <row r="71" spans="2:5">
      <c r="B71" s="154" t="s">
        <v>23</v>
      </c>
      <c r="C71" s="144" t="s">
        <v>61</v>
      </c>
      <c r="D71" s="145">
        <v>0</v>
      </c>
      <c r="E71" s="70">
        <v>0</v>
      </c>
    </row>
    <row r="72" spans="2:5">
      <c r="B72" s="155" t="s">
        <v>60</v>
      </c>
      <c r="C72" s="140" t="s">
        <v>63</v>
      </c>
      <c r="D72" s="141">
        <f>E14</f>
        <v>0</v>
      </c>
      <c r="E72" s="142">
        <v>0</v>
      </c>
    </row>
    <row r="73" spans="2:5">
      <c r="B73" s="156" t="s">
        <v>62</v>
      </c>
      <c r="C73" s="25" t="s">
        <v>65</v>
      </c>
      <c r="D73" s="26">
        <v>0</v>
      </c>
      <c r="E73" s="27">
        <v>0</v>
      </c>
    </row>
    <row r="74" spans="2:5">
      <c r="B74" s="154" t="s">
        <v>64</v>
      </c>
      <c r="C74" s="144" t="s">
        <v>66</v>
      </c>
      <c r="D74" s="145">
        <f>D58</f>
        <v>51695.73</v>
      </c>
      <c r="E74" s="70">
        <f>E58+E72-E73</f>
        <v>1</v>
      </c>
    </row>
    <row r="75" spans="2:5">
      <c r="B75" s="125" t="s">
        <v>4</v>
      </c>
      <c r="C75" s="16" t="s">
        <v>67</v>
      </c>
      <c r="D75" s="93">
        <f>D74</f>
        <v>51695.73</v>
      </c>
      <c r="E75" s="94">
        <f>E74</f>
        <v>1</v>
      </c>
    </row>
    <row r="76" spans="2:5">
      <c r="B76" s="125" t="s">
        <v>6</v>
      </c>
      <c r="C76" s="16" t="s">
        <v>225</v>
      </c>
      <c r="D76" s="93">
        <v>0</v>
      </c>
      <c r="E76" s="94">
        <v>0</v>
      </c>
    </row>
    <row r="77" spans="2:5" ht="13.5" thickBot="1">
      <c r="B77" s="126" t="s">
        <v>8</v>
      </c>
      <c r="C77" s="18" t="s">
        <v>226</v>
      </c>
      <c r="D77" s="97">
        <v>0</v>
      </c>
      <c r="E77" s="98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6:E56"/>
    <mergeCell ref="B57:C57"/>
    <mergeCell ref="B21:C21"/>
    <mergeCell ref="B23:E23"/>
    <mergeCell ref="B24:E24"/>
    <mergeCell ref="B43:E43"/>
    <mergeCell ref="B44:E44"/>
    <mergeCell ref="B55:E55"/>
    <mergeCell ref="B9:E9"/>
    <mergeCell ref="B2:E2"/>
    <mergeCell ref="B3:E3"/>
    <mergeCell ref="B5:E5"/>
    <mergeCell ref="B6:E6"/>
    <mergeCell ref="B8:E8"/>
  </mergeCells>
  <pageMargins left="0.7" right="0.7" top="0.75" bottom="0.75" header="0.3" footer="0.3"/>
</worksheet>
</file>

<file path=xl/worksheets/sheet46.xml><?xml version="1.0" encoding="utf-8"?>
<worksheet xmlns="http://schemas.openxmlformats.org/spreadsheetml/2006/main" xmlns:r="http://schemas.openxmlformats.org/officeDocument/2006/relationships">
  <sheetPr codeName="Arkusz46"/>
  <dimension ref="A1:L81"/>
  <sheetViews>
    <sheetView zoomScale="80" zoomScaleNormal="80" workbookViewId="0">
      <selection activeCell="K2" sqref="K2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99" customWidth="1"/>
    <col min="6" max="6" width="7.42578125" customWidth="1"/>
    <col min="7" max="7" width="17.28515625" customWidth="1"/>
    <col min="8" max="8" width="19" customWidth="1"/>
    <col min="9" max="9" width="13.28515625" customWidth="1"/>
    <col min="10" max="10" width="13.5703125" customWidth="1"/>
  </cols>
  <sheetData>
    <row r="1" spans="2:12">
      <c r="B1" s="1"/>
      <c r="C1" s="1"/>
      <c r="D1" s="2"/>
      <c r="E1" s="2"/>
    </row>
    <row r="2" spans="2:12" ht="15.75">
      <c r="B2" s="333" t="s">
        <v>0</v>
      </c>
      <c r="C2" s="333"/>
      <c r="D2" s="333"/>
      <c r="E2" s="333"/>
      <c r="H2" s="188"/>
      <c r="I2" s="188"/>
      <c r="J2" s="190"/>
      <c r="L2" s="78"/>
    </row>
    <row r="3" spans="2:12" ht="15.75">
      <c r="B3" s="333" t="s">
        <v>263</v>
      </c>
      <c r="C3" s="333"/>
      <c r="D3" s="333"/>
      <c r="E3" s="333"/>
      <c r="H3" s="188"/>
      <c r="I3" s="188"/>
      <c r="J3" s="190"/>
    </row>
    <row r="4" spans="2:12" ht="15">
      <c r="B4" s="171"/>
      <c r="C4" s="171"/>
      <c r="D4" s="171"/>
      <c r="E4" s="171"/>
      <c r="H4" s="187"/>
      <c r="I4" s="187"/>
      <c r="J4" s="190"/>
    </row>
    <row r="5" spans="2:12" ht="14.25">
      <c r="B5" s="334" t="s">
        <v>1</v>
      </c>
      <c r="C5" s="334"/>
      <c r="D5" s="334"/>
      <c r="E5" s="334"/>
    </row>
    <row r="6" spans="2:12" ht="14.25">
      <c r="B6" s="335" t="s">
        <v>257</v>
      </c>
      <c r="C6" s="335"/>
      <c r="D6" s="335"/>
      <c r="E6" s="335"/>
    </row>
    <row r="7" spans="2:12" ht="14.25">
      <c r="B7" s="214"/>
      <c r="C7" s="214"/>
      <c r="D7" s="214"/>
      <c r="E7" s="214"/>
    </row>
    <row r="8" spans="2:12" ht="13.5">
      <c r="B8" s="337" t="s">
        <v>18</v>
      </c>
      <c r="C8" s="339"/>
      <c r="D8" s="339"/>
      <c r="E8" s="339"/>
    </row>
    <row r="9" spans="2:12" ht="16.5" thickBot="1">
      <c r="B9" s="336" t="s">
        <v>209</v>
      </c>
      <c r="C9" s="336"/>
      <c r="D9" s="336"/>
      <c r="E9" s="336"/>
    </row>
    <row r="10" spans="2:12" ht="13.5" thickBot="1">
      <c r="B10" s="215"/>
      <c r="C10" s="87" t="s">
        <v>2</v>
      </c>
      <c r="D10" s="75" t="s">
        <v>246</v>
      </c>
      <c r="E10" s="30" t="s">
        <v>262</v>
      </c>
    </row>
    <row r="11" spans="2:12">
      <c r="B11" s="110" t="s">
        <v>3</v>
      </c>
      <c r="C11" s="151" t="s">
        <v>215</v>
      </c>
      <c r="D11" s="74">
        <v>8482.2099999999991</v>
      </c>
      <c r="E11" s="9">
        <f>E12</f>
        <v>157923.01999999999</v>
      </c>
    </row>
    <row r="12" spans="2:12">
      <c r="B12" s="129" t="s">
        <v>4</v>
      </c>
      <c r="C12" s="6" t="s">
        <v>5</v>
      </c>
      <c r="D12" s="89">
        <v>8482.2099999999991</v>
      </c>
      <c r="E12" s="100">
        <v>157923.01999999999</v>
      </c>
    </row>
    <row r="13" spans="2:12">
      <c r="B13" s="129" t="s">
        <v>6</v>
      </c>
      <c r="C13" s="72" t="s">
        <v>7</v>
      </c>
      <c r="D13" s="89"/>
      <c r="E13" s="100"/>
    </row>
    <row r="14" spans="2:12">
      <c r="B14" s="129" t="s">
        <v>8</v>
      </c>
      <c r="C14" s="72" t="s">
        <v>10</v>
      </c>
      <c r="D14" s="89"/>
      <c r="E14" s="100"/>
      <c r="G14" s="71"/>
    </row>
    <row r="15" spans="2:12">
      <c r="B15" s="129" t="s">
        <v>212</v>
      </c>
      <c r="C15" s="72" t="s">
        <v>11</v>
      </c>
      <c r="D15" s="89"/>
      <c r="E15" s="100"/>
    </row>
    <row r="16" spans="2:12">
      <c r="B16" s="130" t="s">
        <v>213</v>
      </c>
      <c r="C16" s="111" t="s">
        <v>12</v>
      </c>
      <c r="D16" s="90"/>
      <c r="E16" s="101"/>
    </row>
    <row r="17" spans="2:10">
      <c r="B17" s="10" t="s">
        <v>13</v>
      </c>
      <c r="C17" s="12" t="s">
        <v>65</v>
      </c>
      <c r="D17" s="152"/>
      <c r="E17" s="113"/>
    </row>
    <row r="18" spans="2:10">
      <c r="B18" s="129" t="s">
        <v>4</v>
      </c>
      <c r="C18" s="6" t="s">
        <v>11</v>
      </c>
      <c r="D18" s="89"/>
      <c r="E18" s="101"/>
    </row>
    <row r="19" spans="2:10" ht="13.5" customHeight="1">
      <c r="B19" s="129" t="s">
        <v>6</v>
      </c>
      <c r="C19" s="72" t="s">
        <v>214</v>
      </c>
      <c r="D19" s="89"/>
      <c r="E19" s="100"/>
    </row>
    <row r="20" spans="2:10" ht="13.5" thickBot="1">
      <c r="B20" s="131" t="s">
        <v>8</v>
      </c>
      <c r="C20" s="73" t="s">
        <v>14</v>
      </c>
      <c r="D20" s="91"/>
      <c r="E20" s="102"/>
    </row>
    <row r="21" spans="2:10" ht="13.5" thickBot="1">
      <c r="B21" s="343" t="s">
        <v>216</v>
      </c>
      <c r="C21" s="344"/>
      <c r="D21" s="92">
        <f>D12</f>
        <v>8482.2099999999991</v>
      </c>
      <c r="E21" s="173">
        <f>E11</f>
        <v>157923.01999999999</v>
      </c>
      <c r="F21" s="88"/>
      <c r="G21" s="88"/>
      <c r="H21" s="197"/>
      <c r="J21" s="71"/>
    </row>
    <row r="22" spans="2:10">
      <c r="B22" s="3"/>
      <c r="C22" s="7"/>
      <c r="D22" s="8"/>
      <c r="E22" s="8"/>
      <c r="G22" s="78"/>
    </row>
    <row r="23" spans="2:10" ht="13.5">
      <c r="B23" s="337" t="s">
        <v>210</v>
      </c>
      <c r="C23" s="345"/>
      <c r="D23" s="345"/>
      <c r="E23" s="345"/>
      <c r="G23" s="78"/>
    </row>
    <row r="24" spans="2:10" ht="15.75" customHeight="1" thickBot="1">
      <c r="B24" s="336" t="s">
        <v>211</v>
      </c>
      <c r="C24" s="346"/>
      <c r="D24" s="346"/>
      <c r="E24" s="346"/>
    </row>
    <row r="25" spans="2:10" ht="13.5" thickBot="1">
      <c r="B25" s="215"/>
      <c r="C25" s="5" t="s">
        <v>2</v>
      </c>
      <c r="D25" s="75" t="s">
        <v>264</v>
      </c>
      <c r="E25" s="30" t="s">
        <v>262</v>
      </c>
    </row>
    <row r="26" spans="2:10">
      <c r="B26" s="116" t="s">
        <v>15</v>
      </c>
      <c r="C26" s="117" t="s">
        <v>16</v>
      </c>
      <c r="D26" s="263"/>
      <c r="E26" s="118">
        <f>D21</f>
        <v>8482.2099999999991</v>
      </c>
      <c r="G26" s="180"/>
    </row>
    <row r="27" spans="2:10">
      <c r="B27" s="10" t="s">
        <v>17</v>
      </c>
      <c r="C27" s="11" t="s">
        <v>217</v>
      </c>
      <c r="D27" s="264"/>
      <c r="E27" s="172">
        <f>E28-E32</f>
        <v>149887.69</v>
      </c>
      <c r="F27" s="78"/>
      <c r="G27" s="83"/>
      <c r="H27" s="78"/>
      <c r="I27" s="78"/>
      <c r="J27" s="83"/>
    </row>
    <row r="28" spans="2:10">
      <c r="B28" s="10" t="s">
        <v>18</v>
      </c>
      <c r="C28" s="11" t="s">
        <v>19</v>
      </c>
      <c r="D28" s="264"/>
      <c r="E28" s="80">
        <f>SUM(E29:E31)</f>
        <v>151869.18</v>
      </c>
      <c r="F28" s="78"/>
      <c r="G28" s="78"/>
      <c r="H28" s="78"/>
      <c r="I28" s="78"/>
      <c r="J28" s="83"/>
    </row>
    <row r="29" spans="2:10">
      <c r="B29" s="127" t="s">
        <v>4</v>
      </c>
      <c r="C29" s="6" t="s">
        <v>20</v>
      </c>
      <c r="D29" s="265"/>
      <c r="E29" s="103">
        <v>110696.82</v>
      </c>
      <c r="F29" s="78"/>
      <c r="G29" s="78"/>
      <c r="H29" s="78"/>
      <c r="I29" s="78"/>
      <c r="J29" s="83"/>
    </row>
    <row r="30" spans="2:10">
      <c r="B30" s="127" t="s">
        <v>6</v>
      </c>
      <c r="C30" s="6" t="s">
        <v>21</v>
      </c>
      <c r="D30" s="265"/>
      <c r="E30" s="103"/>
      <c r="F30" s="78"/>
      <c r="G30" s="78"/>
      <c r="H30" s="78"/>
      <c r="I30" s="78"/>
      <c r="J30" s="83"/>
    </row>
    <row r="31" spans="2:10">
      <c r="B31" s="127" t="s">
        <v>8</v>
      </c>
      <c r="C31" s="6" t="s">
        <v>22</v>
      </c>
      <c r="D31" s="265"/>
      <c r="E31" s="103">
        <v>41172.36</v>
      </c>
      <c r="F31" s="78"/>
      <c r="G31" s="78"/>
      <c r="H31" s="78"/>
      <c r="I31" s="78"/>
      <c r="J31" s="83"/>
    </row>
    <row r="32" spans="2:10">
      <c r="B32" s="112" t="s">
        <v>23</v>
      </c>
      <c r="C32" s="12" t="s">
        <v>24</v>
      </c>
      <c r="D32" s="264"/>
      <c r="E32" s="80">
        <f>SUM(E33:E39)</f>
        <v>1981.4900000000002</v>
      </c>
      <c r="F32" s="78"/>
      <c r="G32" s="83"/>
      <c r="H32" s="78"/>
      <c r="I32" s="78"/>
      <c r="J32" s="83"/>
    </row>
    <row r="33" spans="2:10">
      <c r="B33" s="127" t="s">
        <v>4</v>
      </c>
      <c r="C33" s="6" t="s">
        <v>25</v>
      </c>
      <c r="D33" s="265"/>
      <c r="E33" s="103">
        <v>252.7</v>
      </c>
      <c r="F33" s="78"/>
      <c r="G33" s="78"/>
      <c r="H33" s="78"/>
      <c r="I33" s="78"/>
      <c r="J33" s="83"/>
    </row>
    <row r="34" spans="2:10">
      <c r="B34" s="127" t="s">
        <v>6</v>
      </c>
      <c r="C34" s="6" t="s">
        <v>26</v>
      </c>
      <c r="D34" s="265"/>
      <c r="E34" s="103"/>
      <c r="F34" s="78"/>
      <c r="G34" s="78"/>
      <c r="H34" s="78"/>
      <c r="I34" s="78"/>
      <c r="J34" s="83"/>
    </row>
    <row r="35" spans="2:10">
      <c r="B35" s="127" t="s">
        <v>8</v>
      </c>
      <c r="C35" s="6" t="s">
        <v>27</v>
      </c>
      <c r="D35" s="265"/>
      <c r="E35" s="103">
        <v>1514.14</v>
      </c>
      <c r="F35" s="78"/>
      <c r="G35" s="78"/>
      <c r="H35" s="78"/>
      <c r="I35" s="78"/>
      <c r="J35" s="83"/>
    </row>
    <row r="36" spans="2:10">
      <c r="B36" s="127" t="s">
        <v>9</v>
      </c>
      <c r="C36" s="6" t="s">
        <v>28</v>
      </c>
      <c r="D36" s="265"/>
      <c r="E36" s="103"/>
      <c r="F36" s="78"/>
      <c r="G36" s="78"/>
      <c r="H36" s="78"/>
      <c r="I36" s="78"/>
      <c r="J36" s="83"/>
    </row>
    <row r="37" spans="2:10" ht="25.5">
      <c r="B37" s="127" t="s">
        <v>29</v>
      </c>
      <c r="C37" s="6" t="s">
        <v>30</v>
      </c>
      <c r="D37" s="265"/>
      <c r="E37" s="103">
        <v>214.65</v>
      </c>
      <c r="F37" s="78"/>
      <c r="G37" s="78"/>
      <c r="H37" s="78"/>
      <c r="I37" s="78"/>
      <c r="J37" s="83"/>
    </row>
    <row r="38" spans="2:10">
      <c r="B38" s="127" t="s">
        <v>31</v>
      </c>
      <c r="C38" s="6" t="s">
        <v>32</v>
      </c>
      <c r="D38" s="265"/>
      <c r="E38" s="103"/>
      <c r="F38" s="78"/>
      <c r="G38" s="78"/>
      <c r="H38" s="78"/>
      <c r="I38" s="78"/>
      <c r="J38" s="83"/>
    </row>
    <row r="39" spans="2:10">
      <c r="B39" s="128" t="s">
        <v>33</v>
      </c>
      <c r="C39" s="13" t="s">
        <v>34</v>
      </c>
      <c r="D39" s="266"/>
      <c r="E39" s="174"/>
      <c r="F39" s="78"/>
      <c r="G39" s="78"/>
      <c r="H39" s="78"/>
      <c r="I39" s="78"/>
      <c r="J39" s="83"/>
    </row>
    <row r="40" spans="2:10" ht="13.5" thickBot="1">
      <c r="B40" s="119" t="s">
        <v>35</v>
      </c>
      <c r="C40" s="120" t="s">
        <v>36</v>
      </c>
      <c r="D40" s="267"/>
      <c r="E40" s="121">
        <v>-446.88</v>
      </c>
      <c r="G40" s="83"/>
    </row>
    <row r="41" spans="2:10" ht="13.5" thickBot="1">
      <c r="B41" s="122" t="s">
        <v>37</v>
      </c>
      <c r="C41" s="123" t="s">
        <v>38</v>
      </c>
      <c r="D41" s="268"/>
      <c r="E41" s="173">
        <f>E26+E27+E40</f>
        <v>157923.01999999999</v>
      </c>
      <c r="F41" s="88"/>
      <c r="G41" s="83"/>
    </row>
    <row r="42" spans="2:10">
      <c r="B42" s="114"/>
      <c r="C42" s="114"/>
      <c r="D42" s="115"/>
      <c r="E42" s="115"/>
      <c r="F42" s="88"/>
      <c r="G42" s="71"/>
    </row>
    <row r="43" spans="2:10" ht="13.5">
      <c r="B43" s="338" t="s">
        <v>60</v>
      </c>
      <c r="C43" s="339"/>
      <c r="D43" s="339"/>
      <c r="E43" s="339"/>
      <c r="G43" s="78"/>
    </row>
    <row r="44" spans="2:10" ht="18" customHeight="1" thickBot="1">
      <c r="B44" s="336" t="s">
        <v>244</v>
      </c>
      <c r="C44" s="340"/>
      <c r="D44" s="340"/>
      <c r="E44" s="340"/>
      <c r="G44" s="78"/>
    </row>
    <row r="45" spans="2:10" ht="13.5" thickBot="1">
      <c r="B45" s="215"/>
      <c r="C45" s="31" t="s">
        <v>39</v>
      </c>
      <c r="D45" s="75" t="s">
        <v>264</v>
      </c>
      <c r="E45" s="30" t="s">
        <v>262</v>
      </c>
      <c r="G45" s="78"/>
    </row>
    <row r="46" spans="2:10">
      <c r="B46" s="14" t="s">
        <v>18</v>
      </c>
      <c r="C46" s="32" t="s">
        <v>218</v>
      </c>
      <c r="D46" s="124"/>
      <c r="E46" s="29"/>
      <c r="G46" s="78"/>
    </row>
    <row r="47" spans="2:10">
      <c r="B47" s="125" t="s">
        <v>4</v>
      </c>
      <c r="C47" s="16" t="s">
        <v>40</v>
      </c>
      <c r="D47" s="206"/>
      <c r="E47" s="82">
        <v>79.555499999999995</v>
      </c>
      <c r="G47" s="78"/>
    </row>
    <row r="48" spans="2:10">
      <c r="B48" s="146" t="s">
        <v>6</v>
      </c>
      <c r="C48" s="23" t="s">
        <v>41</v>
      </c>
      <c r="D48" s="207"/>
      <c r="E48" s="175">
        <v>1463.6053999999999</v>
      </c>
      <c r="G48" s="78"/>
    </row>
    <row r="49" spans="2:7">
      <c r="B49" s="143" t="s">
        <v>23</v>
      </c>
      <c r="C49" s="147" t="s">
        <v>219</v>
      </c>
      <c r="D49" s="208"/>
      <c r="E49" s="148"/>
    </row>
    <row r="50" spans="2:7">
      <c r="B50" s="125" t="s">
        <v>4</v>
      </c>
      <c r="C50" s="16" t="s">
        <v>40</v>
      </c>
      <c r="D50" s="206"/>
      <c r="E50" s="84">
        <v>106.62</v>
      </c>
      <c r="G50" s="226"/>
    </row>
    <row r="51" spans="2:7">
      <c r="B51" s="125" t="s">
        <v>6</v>
      </c>
      <c r="C51" s="16" t="s">
        <v>220</v>
      </c>
      <c r="D51" s="209"/>
      <c r="E51" s="84">
        <v>105.94</v>
      </c>
      <c r="G51" s="226"/>
    </row>
    <row r="52" spans="2:7">
      <c r="B52" s="125" t="s">
        <v>8</v>
      </c>
      <c r="C52" s="16" t="s">
        <v>221</v>
      </c>
      <c r="D52" s="209"/>
      <c r="E52" s="84">
        <v>110.33</v>
      </c>
    </row>
    <row r="53" spans="2:7" ht="13.5" thickBot="1">
      <c r="B53" s="126" t="s">
        <v>9</v>
      </c>
      <c r="C53" s="18" t="s">
        <v>41</v>
      </c>
      <c r="D53" s="210"/>
      <c r="E53" s="176">
        <v>107.9</v>
      </c>
    </row>
    <row r="54" spans="2:7">
      <c r="B54" s="132"/>
      <c r="C54" s="133"/>
      <c r="D54" s="134"/>
      <c r="E54" s="134"/>
    </row>
    <row r="55" spans="2:7" ht="13.5">
      <c r="B55" s="338" t="s">
        <v>62</v>
      </c>
      <c r="C55" s="339"/>
      <c r="D55" s="339"/>
      <c r="E55" s="339"/>
    </row>
    <row r="56" spans="2:7" ht="14.25" thickBot="1">
      <c r="B56" s="336" t="s">
        <v>222</v>
      </c>
      <c r="C56" s="340"/>
      <c r="D56" s="340"/>
      <c r="E56" s="340"/>
    </row>
    <row r="57" spans="2:7" ht="23.25" thickBot="1">
      <c r="B57" s="331" t="s">
        <v>42</v>
      </c>
      <c r="C57" s="332"/>
      <c r="D57" s="19" t="s">
        <v>245</v>
      </c>
      <c r="E57" s="20" t="s">
        <v>223</v>
      </c>
    </row>
    <row r="58" spans="2:7">
      <c r="B58" s="21" t="s">
        <v>18</v>
      </c>
      <c r="C58" s="149" t="s">
        <v>43</v>
      </c>
      <c r="D58" s="150">
        <f>D64</f>
        <v>157923.01999999999</v>
      </c>
      <c r="E58" s="33">
        <f>D58/E21</f>
        <v>1</v>
      </c>
    </row>
    <row r="59" spans="2:7" ht="25.5">
      <c r="B59" s="146" t="s">
        <v>4</v>
      </c>
      <c r="C59" s="23" t="s">
        <v>44</v>
      </c>
      <c r="D59" s="95">
        <v>0</v>
      </c>
      <c r="E59" s="96">
        <v>0</v>
      </c>
    </row>
    <row r="60" spans="2:7" ht="25.5">
      <c r="B60" s="125" t="s">
        <v>6</v>
      </c>
      <c r="C60" s="16" t="s">
        <v>45</v>
      </c>
      <c r="D60" s="93">
        <v>0</v>
      </c>
      <c r="E60" s="94">
        <v>0</v>
      </c>
    </row>
    <row r="61" spans="2:7">
      <c r="B61" s="125" t="s">
        <v>8</v>
      </c>
      <c r="C61" s="16" t="s">
        <v>46</v>
      </c>
      <c r="D61" s="93">
        <v>0</v>
      </c>
      <c r="E61" s="94">
        <v>0</v>
      </c>
    </row>
    <row r="62" spans="2:7">
      <c r="B62" s="125" t="s">
        <v>9</v>
      </c>
      <c r="C62" s="16" t="s">
        <v>47</v>
      </c>
      <c r="D62" s="93">
        <v>0</v>
      </c>
      <c r="E62" s="94">
        <v>0</v>
      </c>
    </row>
    <row r="63" spans="2:7">
      <c r="B63" s="125" t="s">
        <v>29</v>
      </c>
      <c r="C63" s="16" t="s">
        <v>48</v>
      </c>
      <c r="D63" s="93">
        <v>0</v>
      </c>
      <c r="E63" s="94">
        <v>0</v>
      </c>
    </row>
    <row r="64" spans="2:7">
      <c r="B64" s="146" t="s">
        <v>31</v>
      </c>
      <c r="C64" s="23" t="s">
        <v>49</v>
      </c>
      <c r="D64" s="95">
        <f>E21</f>
        <v>157923.01999999999</v>
      </c>
      <c r="E64" s="96">
        <f>E58</f>
        <v>1</v>
      </c>
    </row>
    <row r="65" spans="2:5">
      <c r="B65" s="146" t="s">
        <v>33</v>
      </c>
      <c r="C65" s="23" t="s">
        <v>224</v>
      </c>
      <c r="D65" s="95">
        <v>0</v>
      </c>
      <c r="E65" s="96">
        <v>0</v>
      </c>
    </row>
    <row r="66" spans="2:5">
      <c r="B66" s="146" t="s">
        <v>50</v>
      </c>
      <c r="C66" s="23" t="s">
        <v>51</v>
      </c>
      <c r="D66" s="95">
        <v>0</v>
      </c>
      <c r="E66" s="96">
        <v>0</v>
      </c>
    </row>
    <row r="67" spans="2:5">
      <c r="B67" s="125" t="s">
        <v>52</v>
      </c>
      <c r="C67" s="16" t="s">
        <v>53</v>
      </c>
      <c r="D67" s="93">
        <v>0</v>
      </c>
      <c r="E67" s="94">
        <v>0</v>
      </c>
    </row>
    <row r="68" spans="2:5">
      <c r="B68" s="125" t="s">
        <v>54</v>
      </c>
      <c r="C68" s="16" t="s">
        <v>55</v>
      </c>
      <c r="D68" s="93">
        <v>0</v>
      </c>
      <c r="E68" s="94">
        <v>0</v>
      </c>
    </row>
    <row r="69" spans="2:5">
      <c r="B69" s="125" t="s">
        <v>56</v>
      </c>
      <c r="C69" s="16" t="s">
        <v>57</v>
      </c>
      <c r="D69" s="93">
        <v>0</v>
      </c>
      <c r="E69" s="94">
        <v>0</v>
      </c>
    </row>
    <row r="70" spans="2:5">
      <c r="B70" s="153" t="s">
        <v>58</v>
      </c>
      <c r="C70" s="136" t="s">
        <v>59</v>
      </c>
      <c r="D70" s="137">
        <v>0</v>
      </c>
      <c r="E70" s="138">
        <v>0</v>
      </c>
    </row>
    <row r="71" spans="2:5">
      <c r="B71" s="154" t="s">
        <v>23</v>
      </c>
      <c r="C71" s="144" t="s">
        <v>61</v>
      </c>
      <c r="D71" s="145">
        <v>0</v>
      </c>
      <c r="E71" s="70">
        <v>0</v>
      </c>
    </row>
    <row r="72" spans="2:5">
      <c r="B72" s="155" t="s">
        <v>60</v>
      </c>
      <c r="C72" s="140" t="s">
        <v>63</v>
      </c>
      <c r="D72" s="141">
        <f>E14</f>
        <v>0</v>
      </c>
      <c r="E72" s="142">
        <v>0</v>
      </c>
    </row>
    <row r="73" spans="2:5">
      <c r="B73" s="156" t="s">
        <v>62</v>
      </c>
      <c r="C73" s="25" t="s">
        <v>65</v>
      </c>
      <c r="D73" s="26">
        <v>0</v>
      </c>
      <c r="E73" s="27">
        <v>0</v>
      </c>
    </row>
    <row r="74" spans="2:5">
      <c r="B74" s="154" t="s">
        <v>64</v>
      </c>
      <c r="C74" s="144" t="s">
        <v>66</v>
      </c>
      <c r="D74" s="145">
        <f>D58</f>
        <v>157923.01999999999</v>
      </c>
      <c r="E74" s="70">
        <f>E58+E72-E73</f>
        <v>1</v>
      </c>
    </row>
    <row r="75" spans="2:5">
      <c r="B75" s="125" t="s">
        <v>4</v>
      </c>
      <c r="C75" s="16" t="s">
        <v>67</v>
      </c>
      <c r="D75" s="93">
        <f>D74</f>
        <v>157923.01999999999</v>
      </c>
      <c r="E75" s="94">
        <f>E74</f>
        <v>1</v>
      </c>
    </row>
    <row r="76" spans="2:5">
      <c r="B76" s="125" t="s">
        <v>6</v>
      </c>
      <c r="C76" s="16" t="s">
        <v>225</v>
      </c>
      <c r="D76" s="93">
        <v>0</v>
      </c>
      <c r="E76" s="94">
        <v>0</v>
      </c>
    </row>
    <row r="77" spans="2:5" ht="13.5" thickBot="1">
      <c r="B77" s="126" t="s">
        <v>8</v>
      </c>
      <c r="C77" s="18" t="s">
        <v>226</v>
      </c>
      <c r="D77" s="97">
        <v>0</v>
      </c>
      <c r="E77" s="98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6:E56"/>
    <mergeCell ref="B57:C57"/>
    <mergeCell ref="B21:C21"/>
    <mergeCell ref="B23:E23"/>
    <mergeCell ref="B24:E24"/>
    <mergeCell ref="B43:E43"/>
    <mergeCell ref="B44:E44"/>
    <mergeCell ref="B55:E55"/>
    <mergeCell ref="B9:E9"/>
    <mergeCell ref="B2:E2"/>
    <mergeCell ref="B3:E3"/>
    <mergeCell ref="B5:E5"/>
    <mergeCell ref="B6:E6"/>
    <mergeCell ref="B8:E8"/>
  </mergeCells>
  <pageMargins left="0.7" right="0.7" top="0.75" bottom="0.75" header="0.3" footer="0.3"/>
</worksheet>
</file>

<file path=xl/worksheets/sheet47.xml><?xml version="1.0" encoding="utf-8"?>
<worksheet xmlns="http://schemas.openxmlformats.org/spreadsheetml/2006/main" xmlns:r="http://schemas.openxmlformats.org/officeDocument/2006/relationships">
  <sheetPr codeName="Arkusz47"/>
  <dimension ref="A1:L81"/>
  <sheetViews>
    <sheetView zoomScale="80" zoomScaleNormal="80" workbookViewId="0">
      <selection activeCell="K2" sqref="K2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99" customWidth="1"/>
    <col min="6" max="6" width="7.42578125" customWidth="1"/>
    <col min="7" max="7" width="17.28515625" customWidth="1"/>
    <col min="8" max="8" width="19" customWidth="1"/>
    <col min="9" max="9" width="13.28515625" customWidth="1"/>
    <col min="10" max="10" width="13.5703125" customWidth="1"/>
  </cols>
  <sheetData>
    <row r="1" spans="2:12">
      <c r="B1" s="1"/>
      <c r="C1" s="1"/>
      <c r="D1" s="2"/>
      <c r="E1" s="2"/>
    </row>
    <row r="2" spans="2:12" ht="15.75">
      <c r="B2" s="333" t="s">
        <v>0</v>
      </c>
      <c r="C2" s="333"/>
      <c r="D2" s="333"/>
      <c r="E2" s="333"/>
      <c r="H2" s="188"/>
      <c r="I2" s="188"/>
      <c r="J2" s="190"/>
      <c r="L2" s="78"/>
    </row>
    <row r="3" spans="2:12" ht="15.75">
      <c r="B3" s="333" t="s">
        <v>263</v>
      </c>
      <c r="C3" s="333"/>
      <c r="D3" s="333"/>
      <c r="E3" s="333"/>
      <c r="H3" s="188"/>
      <c r="I3" s="188"/>
      <c r="J3" s="190"/>
    </row>
    <row r="4" spans="2:12" ht="15">
      <c r="B4" s="171"/>
      <c r="C4" s="171"/>
      <c r="D4" s="171"/>
      <c r="E4" s="171"/>
      <c r="H4" s="187"/>
      <c r="I4" s="187"/>
      <c r="J4" s="190"/>
    </row>
    <row r="5" spans="2:12" ht="14.25">
      <c r="B5" s="334" t="s">
        <v>1</v>
      </c>
      <c r="C5" s="334"/>
      <c r="D5" s="334"/>
      <c r="E5" s="334"/>
    </row>
    <row r="6" spans="2:12" ht="14.25">
      <c r="B6" s="335" t="s">
        <v>234</v>
      </c>
      <c r="C6" s="335"/>
      <c r="D6" s="335"/>
      <c r="E6" s="335"/>
    </row>
    <row r="7" spans="2:12" ht="14.25">
      <c r="B7" s="177"/>
      <c r="C7" s="177"/>
      <c r="D7" s="177"/>
      <c r="E7" s="177"/>
    </row>
    <row r="8" spans="2:12" ht="13.5">
      <c r="B8" s="337" t="s">
        <v>18</v>
      </c>
      <c r="C8" s="339"/>
      <c r="D8" s="339"/>
      <c r="E8" s="339"/>
    </row>
    <row r="9" spans="2:12" ht="16.5" thickBot="1">
      <c r="B9" s="336" t="s">
        <v>209</v>
      </c>
      <c r="C9" s="336"/>
      <c r="D9" s="336"/>
      <c r="E9" s="336"/>
    </row>
    <row r="10" spans="2:12" ht="13.5" thickBot="1">
      <c r="B10" s="178"/>
      <c r="C10" s="87" t="s">
        <v>2</v>
      </c>
      <c r="D10" s="75" t="s">
        <v>246</v>
      </c>
      <c r="E10" s="30" t="s">
        <v>262</v>
      </c>
    </row>
    <row r="11" spans="2:12">
      <c r="B11" s="110" t="s">
        <v>3</v>
      </c>
      <c r="C11" s="151" t="s">
        <v>215</v>
      </c>
      <c r="D11" s="74">
        <v>134781.98000000001</v>
      </c>
      <c r="E11" s="9">
        <f>E12</f>
        <v>137173.29</v>
      </c>
    </row>
    <row r="12" spans="2:12">
      <c r="B12" s="129" t="s">
        <v>4</v>
      </c>
      <c r="C12" s="6" t="s">
        <v>5</v>
      </c>
      <c r="D12" s="89">
        <v>134781.98000000001</v>
      </c>
      <c r="E12" s="100">
        <v>137173.29</v>
      </c>
    </row>
    <row r="13" spans="2:12">
      <c r="B13" s="129" t="s">
        <v>6</v>
      </c>
      <c r="C13" s="72" t="s">
        <v>7</v>
      </c>
      <c r="D13" s="89"/>
      <c r="E13" s="100"/>
    </row>
    <row r="14" spans="2:12">
      <c r="B14" s="129" t="s">
        <v>8</v>
      </c>
      <c r="C14" s="72" t="s">
        <v>10</v>
      </c>
      <c r="D14" s="89"/>
      <c r="E14" s="100"/>
      <c r="G14" s="71"/>
    </row>
    <row r="15" spans="2:12">
      <c r="B15" s="129" t="s">
        <v>212</v>
      </c>
      <c r="C15" s="72" t="s">
        <v>11</v>
      </c>
      <c r="D15" s="89"/>
      <c r="E15" s="100"/>
    </row>
    <row r="16" spans="2:12">
      <c r="B16" s="130" t="s">
        <v>213</v>
      </c>
      <c r="C16" s="111" t="s">
        <v>12</v>
      </c>
      <c r="D16" s="90"/>
      <c r="E16" s="101"/>
    </row>
    <row r="17" spans="2:10">
      <c r="B17" s="10" t="s">
        <v>13</v>
      </c>
      <c r="C17" s="12" t="s">
        <v>65</v>
      </c>
      <c r="D17" s="152"/>
      <c r="E17" s="113"/>
    </row>
    <row r="18" spans="2:10">
      <c r="B18" s="129" t="s">
        <v>4</v>
      </c>
      <c r="C18" s="6" t="s">
        <v>11</v>
      </c>
      <c r="D18" s="89"/>
      <c r="E18" s="101"/>
    </row>
    <row r="19" spans="2:10" ht="13.5" customHeight="1">
      <c r="B19" s="129" t="s">
        <v>6</v>
      </c>
      <c r="C19" s="72" t="s">
        <v>214</v>
      </c>
      <c r="D19" s="89"/>
      <c r="E19" s="100"/>
    </row>
    <row r="20" spans="2:10" ht="13.5" thickBot="1">
      <c r="B20" s="131" t="s">
        <v>8</v>
      </c>
      <c r="C20" s="73" t="s">
        <v>14</v>
      </c>
      <c r="D20" s="91"/>
      <c r="E20" s="102"/>
    </row>
    <row r="21" spans="2:10" ht="13.5" thickBot="1">
      <c r="B21" s="343" t="s">
        <v>216</v>
      </c>
      <c r="C21" s="344"/>
      <c r="D21" s="92">
        <f>D12</f>
        <v>134781.98000000001</v>
      </c>
      <c r="E21" s="173">
        <f>E11</f>
        <v>137173.29</v>
      </c>
      <c r="F21" s="88"/>
      <c r="G21" s="88"/>
      <c r="H21" s="197"/>
      <c r="J21" s="71"/>
    </row>
    <row r="22" spans="2:10">
      <c r="B22" s="3"/>
      <c r="C22" s="7"/>
      <c r="D22" s="8"/>
      <c r="E22" s="8"/>
      <c r="G22" s="78"/>
    </row>
    <row r="23" spans="2:10" ht="13.5">
      <c r="B23" s="337" t="s">
        <v>210</v>
      </c>
      <c r="C23" s="345"/>
      <c r="D23" s="345"/>
      <c r="E23" s="345"/>
      <c r="G23" s="78"/>
    </row>
    <row r="24" spans="2:10" ht="15.75" customHeight="1" thickBot="1">
      <c r="B24" s="336" t="s">
        <v>211</v>
      </c>
      <c r="C24" s="346"/>
      <c r="D24" s="346"/>
      <c r="E24" s="346"/>
    </row>
    <row r="25" spans="2:10" ht="13.5" thickBot="1">
      <c r="B25" s="178"/>
      <c r="C25" s="5" t="s">
        <v>2</v>
      </c>
      <c r="D25" s="75" t="s">
        <v>264</v>
      </c>
      <c r="E25" s="30" t="s">
        <v>262</v>
      </c>
    </row>
    <row r="26" spans="2:10">
      <c r="B26" s="116" t="s">
        <v>15</v>
      </c>
      <c r="C26" s="117" t="s">
        <v>16</v>
      </c>
      <c r="D26" s="263">
        <v>0</v>
      </c>
      <c r="E26" s="118">
        <f>D21</f>
        <v>134781.98000000001</v>
      </c>
      <c r="G26" s="180"/>
    </row>
    <row r="27" spans="2:10">
      <c r="B27" s="10" t="s">
        <v>17</v>
      </c>
      <c r="C27" s="11" t="s">
        <v>217</v>
      </c>
      <c r="D27" s="264">
        <v>112506.79999999999</v>
      </c>
      <c r="E27" s="172">
        <f>E28-E32</f>
        <v>-1366.21</v>
      </c>
      <c r="F27" s="78"/>
      <c r="G27" s="83"/>
      <c r="H27" s="78"/>
      <c r="I27" s="78"/>
      <c r="J27" s="83"/>
    </row>
    <row r="28" spans="2:10">
      <c r="B28" s="10" t="s">
        <v>18</v>
      </c>
      <c r="C28" s="11" t="s">
        <v>19</v>
      </c>
      <c r="D28" s="264">
        <v>123241.15</v>
      </c>
      <c r="E28" s="80">
        <f>SUM(E29:E31)</f>
        <v>0</v>
      </c>
      <c r="F28" s="78"/>
      <c r="G28" s="78"/>
      <c r="H28" s="78"/>
      <c r="I28" s="78"/>
      <c r="J28" s="83"/>
    </row>
    <row r="29" spans="2:10">
      <c r="B29" s="127" t="s">
        <v>4</v>
      </c>
      <c r="C29" s="6" t="s">
        <v>20</v>
      </c>
      <c r="D29" s="265">
        <v>123241.15</v>
      </c>
      <c r="E29" s="103"/>
      <c r="F29" s="78"/>
      <c r="G29" s="78"/>
      <c r="H29" s="78"/>
      <c r="I29" s="78"/>
      <c r="J29" s="83"/>
    </row>
    <row r="30" spans="2:10">
      <c r="B30" s="127" t="s">
        <v>6</v>
      </c>
      <c r="C30" s="6" t="s">
        <v>21</v>
      </c>
      <c r="D30" s="265"/>
      <c r="E30" s="103"/>
      <c r="F30" s="78"/>
      <c r="G30" s="78"/>
      <c r="H30" s="78"/>
      <c r="I30" s="78"/>
      <c r="J30" s="83"/>
    </row>
    <row r="31" spans="2:10">
      <c r="B31" s="127" t="s">
        <v>8</v>
      </c>
      <c r="C31" s="6" t="s">
        <v>22</v>
      </c>
      <c r="D31" s="265"/>
      <c r="E31" s="103"/>
      <c r="F31" s="78"/>
      <c r="G31" s="78"/>
      <c r="H31" s="78"/>
      <c r="I31" s="78"/>
      <c r="J31" s="83"/>
    </row>
    <row r="32" spans="2:10">
      <c r="B32" s="112" t="s">
        <v>23</v>
      </c>
      <c r="C32" s="12" t="s">
        <v>24</v>
      </c>
      <c r="D32" s="264">
        <v>10734.349999999999</v>
      </c>
      <c r="E32" s="80">
        <f>SUM(E33:E39)</f>
        <v>1366.21</v>
      </c>
      <c r="F32" s="78"/>
      <c r="G32" s="83"/>
      <c r="H32" s="78"/>
      <c r="I32" s="78"/>
      <c r="J32" s="83"/>
    </row>
    <row r="33" spans="2:10">
      <c r="B33" s="127" t="s">
        <v>4</v>
      </c>
      <c r="C33" s="6" t="s">
        <v>25</v>
      </c>
      <c r="D33" s="265">
        <v>10598.05</v>
      </c>
      <c r="E33" s="103"/>
      <c r="F33" s="78"/>
      <c r="G33" s="78"/>
      <c r="H33" s="78"/>
      <c r="I33" s="78"/>
      <c r="J33" s="83"/>
    </row>
    <row r="34" spans="2:10">
      <c r="B34" s="127" t="s">
        <v>6</v>
      </c>
      <c r="C34" s="6" t="s">
        <v>26</v>
      </c>
      <c r="D34" s="265"/>
      <c r="E34" s="103"/>
      <c r="F34" s="78"/>
      <c r="G34" s="78"/>
      <c r="H34" s="78"/>
      <c r="I34" s="78"/>
      <c r="J34" s="83"/>
    </row>
    <row r="35" spans="2:10">
      <c r="B35" s="127" t="s">
        <v>8</v>
      </c>
      <c r="C35" s="6" t="s">
        <v>27</v>
      </c>
      <c r="D35" s="265">
        <v>23.91</v>
      </c>
      <c r="E35" s="103">
        <v>210.64</v>
      </c>
      <c r="F35" s="78"/>
      <c r="G35" s="78"/>
      <c r="H35" s="78"/>
      <c r="I35" s="78"/>
      <c r="J35" s="83"/>
    </row>
    <row r="36" spans="2:10">
      <c r="B36" s="127" t="s">
        <v>9</v>
      </c>
      <c r="C36" s="6" t="s">
        <v>28</v>
      </c>
      <c r="D36" s="265"/>
      <c r="E36" s="103"/>
      <c r="F36" s="78"/>
      <c r="G36" s="78"/>
      <c r="H36" s="78"/>
      <c r="I36" s="78"/>
      <c r="J36" s="83"/>
    </row>
    <row r="37" spans="2:10" ht="25.5">
      <c r="B37" s="127" t="s">
        <v>29</v>
      </c>
      <c r="C37" s="6" t="s">
        <v>30</v>
      </c>
      <c r="D37" s="265">
        <v>112.39</v>
      </c>
      <c r="E37" s="103">
        <v>1155.57</v>
      </c>
      <c r="F37" s="78"/>
      <c r="G37" s="78"/>
      <c r="H37" s="78"/>
      <c r="I37" s="78"/>
      <c r="J37" s="83"/>
    </row>
    <row r="38" spans="2:10">
      <c r="B38" s="127" t="s">
        <v>31</v>
      </c>
      <c r="C38" s="6" t="s">
        <v>32</v>
      </c>
      <c r="D38" s="265"/>
      <c r="E38" s="103"/>
      <c r="F38" s="78"/>
      <c r="G38" s="78"/>
      <c r="H38" s="78"/>
      <c r="I38" s="78"/>
      <c r="J38" s="83"/>
    </row>
    <row r="39" spans="2:10">
      <c r="B39" s="128" t="s">
        <v>33</v>
      </c>
      <c r="C39" s="13" t="s">
        <v>34</v>
      </c>
      <c r="D39" s="266"/>
      <c r="E39" s="174"/>
      <c r="F39" s="78"/>
      <c r="G39" s="78"/>
      <c r="H39" s="78"/>
      <c r="I39" s="78"/>
      <c r="J39" s="83"/>
    </row>
    <row r="40" spans="2:10" ht="13.5" thickBot="1">
      <c r="B40" s="119" t="s">
        <v>35</v>
      </c>
      <c r="C40" s="120" t="s">
        <v>36</v>
      </c>
      <c r="D40" s="267">
        <v>962.21</v>
      </c>
      <c r="E40" s="121">
        <v>3757.52</v>
      </c>
      <c r="G40" s="83"/>
    </row>
    <row r="41" spans="2:10" ht="13.5" thickBot="1">
      <c r="B41" s="122" t="s">
        <v>37</v>
      </c>
      <c r="C41" s="123" t="s">
        <v>38</v>
      </c>
      <c r="D41" s="268">
        <v>113469.01</v>
      </c>
      <c r="E41" s="173">
        <f>E26+E27+E40</f>
        <v>137173.29</v>
      </c>
      <c r="F41" s="88"/>
      <c r="G41" s="83"/>
    </row>
    <row r="42" spans="2:10">
      <c r="B42" s="114"/>
      <c r="C42" s="114"/>
      <c r="D42" s="115"/>
      <c r="E42" s="115"/>
      <c r="F42" s="88"/>
      <c r="G42" s="71"/>
    </row>
    <row r="43" spans="2:10" ht="13.5">
      <c r="B43" s="338" t="s">
        <v>60</v>
      </c>
      <c r="C43" s="339"/>
      <c r="D43" s="339"/>
      <c r="E43" s="339"/>
      <c r="G43" s="78"/>
    </row>
    <row r="44" spans="2:10" ht="18" customHeight="1" thickBot="1">
      <c r="B44" s="336" t="s">
        <v>244</v>
      </c>
      <c r="C44" s="340"/>
      <c r="D44" s="340"/>
      <c r="E44" s="340"/>
      <c r="G44" s="78"/>
    </row>
    <row r="45" spans="2:10" ht="13.5" thickBot="1">
      <c r="B45" s="178"/>
      <c r="C45" s="31" t="s">
        <v>39</v>
      </c>
      <c r="D45" s="75" t="s">
        <v>264</v>
      </c>
      <c r="E45" s="30" t="s">
        <v>262</v>
      </c>
      <c r="G45" s="78"/>
    </row>
    <row r="46" spans="2:10">
      <c r="B46" s="14" t="s">
        <v>18</v>
      </c>
      <c r="C46" s="32" t="s">
        <v>218</v>
      </c>
      <c r="D46" s="124"/>
      <c r="E46" s="29"/>
      <c r="G46" s="78"/>
    </row>
    <row r="47" spans="2:10">
      <c r="B47" s="125" t="s">
        <v>4</v>
      </c>
      <c r="C47" s="16" t="s">
        <v>40</v>
      </c>
      <c r="D47" s="269"/>
      <c r="E47" s="82">
        <v>1244.7542000000001</v>
      </c>
      <c r="G47" s="78"/>
    </row>
    <row r="48" spans="2:10">
      <c r="B48" s="146" t="s">
        <v>6</v>
      </c>
      <c r="C48" s="23" t="s">
        <v>41</v>
      </c>
      <c r="D48" s="270">
        <v>1074.4154000000001</v>
      </c>
      <c r="E48" s="175">
        <v>1232.3536999999999</v>
      </c>
      <c r="G48" s="78"/>
    </row>
    <row r="49" spans="2:7">
      <c r="B49" s="143" t="s">
        <v>23</v>
      </c>
      <c r="C49" s="147" t="s">
        <v>219</v>
      </c>
      <c r="D49" s="271"/>
      <c r="E49" s="148"/>
    </row>
    <row r="50" spans="2:7">
      <c r="B50" s="125" t="s">
        <v>4</v>
      </c>
      <c r="C50" s="16" t="s">
        <v>40</v>
      </c>
      <c r="D50" s="269"/>
      <c r="E50" s="84">
        <v>108.28</v>
      </c>
      <c r="G50" s="226"/>
    </row>
    <row r="51" spans="2:7">
      <c r="B51" s="125" t="s">
        <v>6</v>
      </c>
      <c r="C51" s="16" t="s">
        <v>220</v>
      </c>
      <c r="D51" s="272">
        <v>100.34</v>
      </c>
      <c r="E51" s="84">
        <v>108.28</v>
      </c>
      <c r="G51" s="226"/>
    </row>
    <row r="52" spans="2:7">
      <c r="B52" s="125" t="s">
        <v>8</v>
      </c>
      <c r="C52" s="16" t="s">
        <v>221</v>
      </c>
      <c r="D52" s="272">
        <v>106</v>
      </c>
      <c r="E52" s="84">
        <v>112.08</v>
      </c>
    </row>
    <row r="53" spans="2:7" ht="13.5" thickBot="1">
      <c r="B53" s="126" t="s">
        <v>9</v>
      </c>
      <c r="C53" s="18" t="s">
        <v>41</v>
      </c>
      <c r="D53" s="273">
        <v>105.61</v>
      </c>
      <c r="E53" s="176">
        <v>111.31</v>
      </c>
    </row>
    <row r="54" spans="2:7">
      <c r="B54" s="132"/>
      <c r="C54" s="133"/>
      <c r="D54" s="134"/>
      <c r="E54" s="134"/>
    </row>
    <row r="55" spans="2:7" ht="13.5">
      <c r="B55" s="338" t="s">
        <v>62</v>
      </c>
      <c r="C55" s="339"/>
      <c r="D55" s="339"/>
      <c r="E55" s="339"/>
    </row>
    <row r="56" spans="2:7" ht="14.25" thickBot="1">
      <c r="B56" s="336" t="s">
        <v>222</v>
      </c>
      <c r="C56" s="340"/>
      <c r="D56" s="340"/>
      <c r="E56" s="340"/>
    </row>
    <row r="57" spans="2:7" ht="23.25" thickBot="1">
      <c r="B57" s="331" t="s">
        <v>42</v>
      </c>
      <c r="C57" s="332"/>
      <c r="D57" s="19" t="s">
        <v>245</v>
      </c>
      <c r="E57" s="20" t="s">
        <v>223</v>
      </c>
    </row>
    <row r="58" spans="2:7">
      <c r="B58" s="21" t="s">
        <v>18</v>
      </c>
      <c r="C58" s="149" t="s">
        <v>43</v>
      </c>
      <c r="D58" s="150">
        <f>D64</f>
        <v>137173.29</v>
      </c>
      <c r="E58" s="33">
        <f>D58/E21</f>
        <v>1</v>
      </c>
    </row>
    <row r="59" spans="2:7" ht="25.5">
      <c r="B59" s="146" t="s">
        <v>4</v>
      </c>
      <c r="C59" s="23" t="s">
        <v>44</v>
      </c>
      <c r="D59" s="95">
        <v>0</v>
      </c>
      <c r="E59" s="96">
        <v>0</v>
      </c>
    </row>
    <row r="60" spans="2:7" ht="25.5">
      <c r="B60" s="125" t="s">
        <v>6</v>
      </c>
      <c r="C60" s="16" t="s">
        <v>45</v>
      </c>
      <c r="D60" s="93">
        <v>0</v>
      </c>
      <c r="E60" s="94">
        <v>0</v>
      </c>
    </row>
    <row r="61" spans="2:7">
      <c r="B61" s="125" t="s">
        <v>8</v>
      </c>
      <c r="C61" s="16" t="s">
        <v>46</v>
      </c>
      <c r="D61" s="93">
        <v>0</v>
      </c>
      <c r="E61" s="94">
        <v>0</v>
      </c>
    </row>
    <row r="62" spans="2:7">
      <c r="B62" s="125" t="s">
        <v>9</v>
      </c>
      <c r="C62" s="16" t="s">
        <v>47</v>
      </c>
      <c r="D62" s="93">
        <v>0</v>
      </c>
      <c r="E62" s="94">
        <v>0</v>
      </c>
    </row>
    <row r="63" spans="2:7">
      <c r="B63" s="125" t="s">
        <v>29</v>
      </c>
      <c r="C63" s="16" t="s">
        <v>48</v>
      </c>
      <c r="D63" s="93">
        <v>0</v>
      </c>
      <c r="E63" s="94">
        <v>0</v>
      </c>
    </row>
    <row r="64" spans="2:7">
      <c r="B64" s="146" t="s">
        <v>31</v>
      </c>
      <c r="C64" s="23" t="s">
        <v>49</v>
      </c>
      <c r="D64" s="95">
        <f>E21</f>
        <v>137173.29</v>
      </c>
      <c r="E64" s="96">
        <f>E58</f>
        <v>1</v>
      </c>
    </row>
    <row r="65" spans="2:5">
      <c r="B65" s="146" t="s">
        <v>33</v>
      </c>
      <c r="C65" s="23" t="s">
        <v>224</v>
      </c>
      <c r="D65" s="95">
        <v>0</v>
      </c>
      <c r="E65" s="96">
        <v>0</v>
      </c>
    </row>
    <row r="66" spans="2:5">
      <c r="B66" s="146" t="s">
        <v>50</v>
      </c>
      <c r="C66" s="23" t="s">
        <v>51</v>
      </c>
      <c r="D66" s="95">
        <v>0</v>
      </c>
      <c r="E66" s="96">
        <v>0</v>
      </c>
    </row>
    <row r="67" spans="2:5">
      <c r="B67" s="125" t="s">
        <v>52</v>
      </c>
      <c r="C67" s="16" t="s">
        <v>53</v>
      </c>
      <c r="D67" s="93">
        <v>0</v>
      </c>
      <c r="E67" s="94">
        <v>0</v>
      </c>
    </row>
    <row r="68" spans="2:5">
      <c r="B68" s="125" t="s">
        <v>54</v>
      </c>
      <c r="C68" s="16" t="s">
        <v>55</v>
      </c>
      <c r="D68" s="93">
        <v>0</v>
      </c>
      <c r="E68" s="94">
        <v>0</v>
      </c>
    </row>
    <row r="69" spans="2:5">
      <c r="B69" s="125" t="s">
        <v>56</v>
      </c>
      <c r="C69" s="16" t="s">
        <v>57</v>
      </c>
      <c r="D69" s="93">
        <v>0</v>
      </c>
      <c r="E69" s="94">
        <v>0</v>
      </c>
    </row>
    <row r="70" spans="2:5">
      <c r="B70" s="153" t="s">
        <v>58</v>
      </c>
      <c r="C70" s="136" t="s">
        <v>59</v>
      </c>
      <c r="D70" s="137">
        <v>0</v>
      </c>
      <c r="E70" s="138">
        <v>0</v>
      </c>
    </row>
    <row r="71" spans="2:5">
      <c r="B71" s="154" t="s">
        <v>23</v>
      </c>
      <c r="C71" s="144" t="s">
        <v>61</v>
      </c>
      <c r="D71" s="145">
        <v>0</v>
      </c>
      <c r="E71" s="70">
        <v>0</v>
      </c>
    </row>
    <row r="72" spans="2:5">
      <c r="B72" s="155" t="s">
        <v>60</v>
      </c>
      <c r="C72" s="140" t="s">
        <v>63</v>
      </c>
      <c r="D72" s="141">
        <f>E14</f>
        <v>0</v>
      </c>
      <c r="E72" s="142">
        <v>0</v>
      </c>
    </row>
    <row r="73" spans="2:5">
      <c r="B73" s="156" t="s">
        <v>62</v>
      </c>
      <c r="C73" s="25" t="s">
        <v>65</v>
      </c>
      <c r="D73" s="26">
        <v>0</v>
      </c>
      <c r="E73" s="27">
        <v>0</v>
      </c>
    </row>
    <row r="74" spans="2:5">
      <c r="B74" s="154" t="s">
        <v>64</v>
      </c>
      <c r="C74" s="144" t="s">
        <v>66</v>
      </c>
      <c r="D74" s="145">
        <f>D58</f>
        <v>137173.29</v>
      </c>
      <c r="E74" s="70">
        <f>E58+E72-E73</f>
        <v>1</v>
      </c>
    </row>
    <row r="75" spans="2:5">
      <c r="B75" s="125" t="s">
        <v>4</v>
      </c>
      <c r="C75" s="16" t="s">
        <v>67</v>
      </c>
      <c r="D75" s="93">
        <f>D74</f>
        <v>137173.29</v>
      </c>
      <c r="E75" s="94">
        <f>E74</f>
        <v>1</v>
      </c>
    </row>
    <row r="76" spans="2:5">
      <c r="B76" s="125" t="s">
        <v>6</v>
      </c>
      <c r="C76" s="16" t="s">
        <v>225</v>
      </c>
      <c r="D76" s="93">
        <v>0</v>
      </c>
      <c r="E76" s="94">
        <v>0</v>
      </c>
    </row>
    <row r="77" spans="2:5" ht="13.5" thickBot="1">
      <c r="B77" s="126" t="s">
        <v>8</v>
      </c>
      <c r="C77" s="18" t="s">
        <v>226</v>
      </c>
      <c r="D77" s="97">
        <v>0</v>
      </c>
      <c r="E77" s="98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9:E9"/>
    <mergeCell ref="B2:E2"/>
    <mergeCell ref="B3:E3"/>
    <mergeCell ref="B5:E5"/>
    <mergeCell ref="B6:E6"/>
    <mergeCell ref="B8:E8"/>
    <mergeCell ref="B56:E56"/>
    <mergeCell ref="B57:C57"/>
    <mergeCell ref="B21:C21"/>
    <mergeCell ref="B23:E23"/>
    <mergeCell ref="B24:E24"/>
    <mergeCell ref="B43:E43"/>
    <mergeCell ref="B44:E44"/>
    <mergeCell ref="B55:E55"/>
  </mergeCells>
  <pageMargins left="0.7" right="0.7" top="0.75" bottom="0.75" header="0.3" footer="0.3"/>
</worksheet>
</file>

<file path=xl/worksheets/sheet48.xml><?xml version="1.0" encoding="utf-8"?>
<worksheet xmlns="http://schemas.openxmlformats.org/spreadsheetml/2006/main" xmlns:r="http://schemas.openxmlformats.org/officeDocument/2006/relationships">
  <sheetPr codeName="Arkusz48"/>
  <dimension ref="A1:L81"/>
  <sheetViews>
    <sheetView zoomScale="80" zoomScaleNormal="80" workbookViewId="0">
      <selection activeCell="K2" sqref="K2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99" customWidth="1"/>
    <col min="6" max="6" width="7.42578125" customWidth="1"/>
    <col min="7" max="7" width="17.28515625" customWidth="1"/>
    <col min="8" max="8" width="19" customWidth="1"/>
    <col min="9" max="9" width="13.28515625" customWidth="1"/>
    <col min="10" max="10" width="13.5703125" customWidth="1"/>
  </cols>
  <sheetData>
    <row r="1" spans="2:12">
      <c r="B1" s="1"/>
      <c r="C1" s="1"/>
      <c r="D1" s="2"/>
      <c r="E1" s="2"/>
    </row>
    <row r="2" spans="2:12" ht="15.75">
      <c r="B2" s="333" t="s">
        <v>0</v>
      </c>
      <c r="C2" s="333"/>
      <c r="D2" s="333"/>
      <c r="E2" s="333"/>
      <c r="H2" s="188"/>
      <c r="I2" s="188"/>
      <c r="J2" s="190"/>
      <c r="L2" s="78"/>
    </row>
    <row r="3" spans="2:12" ht="15.75">
      <c r="B3" s="333" t="s">
        <v>263</v>
      </c>
      <c r="C3" s="333"/>
      <c r="D3" s="333"/>
      <c r="E3" s="333"/>
      <c r="H3" s="188"/>
      <c r="I3" s="188"/>
      <c r="J3" s="190"/>
    </row>
    <row r="4" spans="2:12" ht="15">
      <c r="B4" s="171"/>
      <c r="C4" s="171"/>
      <c r="D4" s="171"/>
      <c r="E4" s="171"/>
      <c r="H4" s="187"/>
      <c r="I4" s="187"/>
      <c r="J4" s="190"/>
    </row>
    <row r="5" spans="2:12" ht="14.25">
      <c r="B5" s="334" t="s">
        <v>1</v>
      </c>
      <c r="C5" s="334"/>
      <c r="D5" s="334"/>
      <c r="E5" s="334"/>
      <c r="H5" s="187"/>
      <c r="I5" s="187"/>
      <c r="J5" s="187"/>
    </row>
    <row r="6" spans="2:12" ht="14.25">
      <c r="B6" s="335" t="s">
        <v>235</v>
      </c>
      <c r="C6" s="335"/>
      <c r="D6" s="335"/>
      <c r="E6" s="335"/>
    </row>
    <row r="7" spans="2:12" ht="14.25">
      <c r="B7" s="177"/>
      <c r="C7" s="177"/>
      <c r="D7" s="177"/>
      <c r="E7" s="177"/>
    </row>
    <row r="8" spans="2:12" ht="13.5">
      <c r="B8" s="337" t="s">
        <v>18</v>
      </c>
      <c r="C8" s="339"/>
      <c r="D8" s="339"/>
      <c r="E8" s="339"/>
    </row>
    <row r="9" spans="2:12" ht="16.5" thickBot="1">
      <c r="B9" s="336" t="s">
        <v>209</v>
      </c>
      <c r="C9" s="336"/>
      <c r="D9" s="336"/>
      <c r="E9" s="336"/>
    </row>
    <row r="10" spans="2:12" ht="13.5" thickBot="1">
      <c r="B10" s="178"/>
      <c r="C10" s="87" t="s">
        <v>2</v>
      </c>
      <c r="D10" s="75" t="s">
        <v>246</v>
      </c>
      <c r="E10" s="30" t="s">
        <v>262</v>
      </c>
    </row>
    <row r="11" spans="2:12">
      <c r="B11" s="110" t="s">
        <v>3</v>
      </c>
      <c r="C11" s="151" t="s">
        <v>215</v>
      </c>
      <c r="D11" s="74">
        <v>78178.210000000006</v>
      </c>
      <c r="E11" s="9">
        <f>E12</f>
        <v>59234.62</v>
      </c>
    </row>
    <row r="12" spans="2:12">
      <c r="B12" s="129" t="s">
        <v>4</v>
      </c>
      <c r="C12" s="6" t="s">
        <v>5</v>
      </c>
      <c r="D12" s="89">
        <v>78178.210000000006</v>
      </c>
      <c r="E12" s="100">
        <v>59234.62</v>
      </c>
    </row>
    <row r="13" spans="2:12">
      <c r="B13" s="129" t="s">
        <v>6</v>
      </c>
      <c r="C13" s="72" t="s">
        <v>7</v>
      </c>
      <c r="D13" s="89"/>
      <c r="E13" s="100"/>
    </row>
    <row r="14" spans="2:12">
      <c r="B14" s="129" t="s">
        <v>8</v>
      </c>
      <c r="C14" s="72" t="s">
        <v>10</v>
      </c>
      <c r="D14" s="89"/>
      <c r="E14" s="100"/>
      <c r="G14" s="71"/>
    </row>
    <row r="15" spans="2:12">
      <c r="B15" s="129" t="s">
        <v>212</v>
      </c>
      <c r="C15" s="72" t="s">
        <v>11</v>
      </c>
      <c r="D15" s="89"/>
      <c r="E15" s="100"/>
    </row>
    <row r="16" spans="2:12">
      <c r="B16" s="130" t="s">
        <v>213</v>
      </c>
      <c r="C16" s="111" t="s">
        <v>12</v>
      </c>
      <c r="D16" s="90"/>
      <c r="E16" s="101"/>
    </row>
    <row r="17" spans="2:10">
      <c r="B17" s="10" t="s">
        <v>13</v>
      </c>
      <c r="C17" s="12" t="s">
        <v>65</v>
      </c>
      <c r="D17" s="152"/>
      <c r="E17" s="113"/>
    </row>
    <row r="18" spans="2:10">
      <c r="B18" s="129" t="s">
        <v>4</v>
      </c>
      <c r="C18" s="6" t="s">
        <v>11</v>
      </c>
      <c r="D18" s="89"/>
      <c r="E18" s="101"/>
    </row>
    <row r="19" spans="2:10" ht="13.5" customHeight="1">
      <c r="B19" s="129" t="s">
        <v>6</v>
      </c>
      <c r="C19" s="72" t="s">
        <v>214</v>
      </c>
      <c r="D19" s="89"/>
      <c r="E19" s="100"/>
    </row>
    <row r="20" spans="2:10" ht="13.5" thickBot="1">
      <c r="B20" s="131" t="s">
        <v>8</v>
      </c>
      <c r="C20" s="73" t="s">
        <v>14</v>
      </c>
      <c r="D20" s="91"/>
      <c r="E20" s="102"/>
    </row>
    <row r="21" spans="2:10" ht="13.5" thickBot="1">
      <c r="B21" s="343" t="s">
        <v>216</v>
      </c>
      <c r="C21" s="344"/>
      <c r="D21" s="92">
        <f>D12</f>
        <v>78178.210000000006</v>
      </c>
      <c r="E21" s="173">
        <f>E11</f>
        <v>59234.62</v>
      </c>
      <c r="F21" s="88"/>
      <c r="G21" s="88"/>
      <c r="H21" s="197"/>
      <c r="J21" s="71"/>
    </row>
    <row r="22" spans="2:10">
      <c r="B22" s="3"/>
      <c r="C22" s="7"/>
      <c r="D22" s="8"/>
      <c r="E22" s="8"/>
      <c r="G22" s="78"/>
    </row>
    <row r="23" spans="2:10" ht="13.5">
      <c r="B23" s="337" t="s">
        <v>210</v>
      </c>
      <c r="C23" s="345"/>
      <c r="D23" s="345"/>
      <c r="E23" s="345"/>
      <c r="G23" s="78"/>
    </row>
    <row r="24" spans="2:10" ht="15.75" customHeight="1" thickBot="1">
      <c r="B24" s="336" t="s">
        <v>211</v>
      </c>
      <c r="C24" s="346"/>
      <c r="D24" s="346"/>
      <c r="E24" s="346"/>
    </row>
    <row r="25" spans="2:10" ht="13.5" thickBot="1">
      <c r="B25" s="178"/>
      <c r="C25" s="5" t="s">
        <v>2</v>
      </c>
      <c r="D25" s="75" t="s">
        <v>264</v>
      </c>
      <c r="E25" s="30" t="s">
        <v>262</v>
      </c>
    </row>
    <row r="26" spans="2:10">
      <c r="B26" s="116" t="s">
        <v>15</v>
      </c>
      <c r="C26" s="117" t="s">
        <v>16</v>
      </c>
      <c r="D26" s="263">
        <v>0</v>
      </c>
      <c r="E26" s="118">
        <f>D21</f>
        <v>78178.210000000006</v>
      </c>
      <c r="G26" s="83"/>
    </row>
    <row r="27" spans="2:10">
      <c r="B27" s="10" t="s">
        <v>17</v>
      </c>
      <c r="C27" s="11" t="s">
        <v>217</v>
      </c>
      <c r="D27" s="264">
        <v>58686.1</v>
      </c>
      <c r="E27" s="172">
        <f>E28-E32</f>
        <v>-20497.72</v>
      </c>
      <c r="F27" s="78"/>
      <c r="G27" s="180"/>
      <c r="H27" s="78"/>
      <c r="I27" s="78"/>
      <c r="J27" s="83"/>
    </row>
    <row r="28" spans="2:10">
      <c r="B28" s="10" t="s">
        <v>18</v>
      </c>
      <c r="C28" s="11" t="s">
        <v>19</v>
      </c>
      <c r="D28" s="264">
        <v>72912</v>
      </c>
      <c r="E28" s="80">
        <f>SUM(E29:E31)</f>
        <v>0</v>
      </c>
      <c r="F28" s="78"/>
      <c r="G28" s="78"/>
      <c r="H28" s="78"/>
      <c r="I28" s="78"/>
      <c r="J28" s="83"/>
    </row>
    <row r="29" spans="2:10">
      <c r="B29" s="127" t="s">
        <v>4</v>
      </c>
      <c r="C29" s="6" t="s">
        <v>20</v>
      </c>
      <c r="D29" s="265">
        <v>72912</v>
      </c>
      <c r="E29" s="103"/>
      <c r="F29" s="78"/>
      <c r="G29" s="78"/>
      <c r="H29" s="78"/>
      <c r="I29" s="78"/>
      <c r="J29" s="83"/>
    </row>
    <row r="30" spans="2:10">
      <c r="B30" s="127" t="s">
        <v>6</v>
      </c>
      <c r="C30" s="6" t="s">
        <v>21</v>
      </c>
      <c r="D30" s="265"/>
      <c r="E30" s="103"/>
      <c r="F30" s="78"/>
      <c r="G30" s="78"/>
      <c r="H30" s="78"/>
      <c r="I30" s="78"/>
      <c r="J30" s="83"/>
    </row>
    <row r="31" spans="2:10">
      <c r="B31" s="127" t="s">
        <v>8</v>
      </c>
      <c r="C31" s="6" t="s">
        <v>22</v>
      </c>
      <c r="D31" s="265"/>
      <c r="E31" s="103"/>
      <c r="F31" s="78"/>
      <c r="G31" s="78"/>
      <c r="H31" s="78"/>
      <c r="I31" s="78"/>
      <c r="J31" s="83"/>
    </row>
    <row r="32" spans="2:10">
      <c r="B32" s="112" t="s">
        <v>23</v>
      </c>
      <c r="C32" s="12" t="s">
        <v>24</v>
      </c>
      <c r="D32" s="264">
        <v>14225.9</v>
      </c>
      <c r="E32" s="80">
        <f>SUM(E33:E39)</f>
        <v>20497.72</v>
      </c>
      <c r="F32" s="78"/>
      <c r="G32" s="83"/>
      <c r="H32" s="78"/>
      <c r="I32" s="78"/>
      <c r="J32" s="83"/>
    </row>
    <row r="33" spans="2:10">
      <c r="B33" s="127" t="s">
        <v>4</v>
      </c>
      <c r="C33" s="6" t="s">
        <v>25</v>
      </c>
      <c r="D33" s="265">
        <v>14225.9</v>
      </c>
      <c r="E33" s="103"/>
      <c r="F33" s="78"/>
      <c r="G33" s="78"/>
      <c r="H33" s="78"/>
      <c r="I33" s="78"/>
      <c r="J33" s="83"/>
    </row>
    <row r="34" spans="2:10">
      <c r="B34" s="127" t="s">
        <v>6</v>
      </c>
      <c r="C34" s="6" t="s">
        <v>26</v>
      </c>
      <c r="D34" s="265"/>
      <c r="E34" s="103"/>
      <c r="F34" s="78"/>
      <c r="G34" s="78"/>
      <c r="H34" s="78"/>
      <c r="I34" s="78"/>
      <c r="J34" s="83"/>
    </row>
    <row r="35" spans="2:10">
      <c r="B35" s="127" t="s">
        <v>8</v>
      </c>
      <c r="C35" s="6" t="s">
        <v>27</v>
      </c>
      <c r="D35" s="265"/>
      <c r="E35" s="103">
        <v>72.06</v>
      </c>
      <c r="F35" s="78"/>
      <c r="G35" s="78"/>
      <c r="H35" s="78"/>
      <c r="I35" s="78"/>
      <c r="J35" s="83"/>
    </row>
    <row r="36" spans="2:10">
      <c r="B36" s="127" t="s">
        <v>9</v>
      </c>
      <c r="C36" s="6" t="s">
        <v>28</v>
      </c>
      <c r="D36" s="265"/>
      <c r="E36" s="103"/>
      <c r="F36" s="78"/>
      <c r="G36" s="78"/>
      <c r="H36" s="78"/>
      <c r="I36" s="78"/>
      <c r="J36" s="83"/>
    </row>
    <row r="37" spans="2:10" ht="25.5">
      <c r="B37" s="127" t="s">
        <v>29</v>
      </c>
      <c r="C37" s="6" t="s">
        <v>30</v>
      </c>
      <c r="D37" s="265"/>
      <c r="E37" s="103">
        <v>488.11</v>
      </c>
      <c r="F37" s="78"/>
      <c r="G37" s="78"/>
      <c r="H37" s="78"/>
      <c r="I37" s="78"/>
      <c r="J37" s="83"/>
    </row>
    <row r="38" spans="2:10">
      <c r="B38" s="127" t="s">
        <v>31</v>
      </c>
      <c r="C38" s="6" t="s">
        <v>32</v>
      </c>
      <c r="D38" s="265"/>
      <c r="E38" s="103"/>
      <c r="F38" s="78"/>
      <c r="G38" s="78"/>
      <c r="H38" s="78"/>
      <c r="I38" s="78"/>
      <c r="J38" s="83"/>
    </row>
    <row r="39" spans="2:10">
      <c r="B39" s="128" t="s">
        <v>33</v>
      </c>
      <c r="C39" s="13" t="s">
        <v>34</v>
      </c>
      <c r="D39" s="266"/>
      <c r="E39" s="174">
        <v>19937.55</v>
      </c>
      <c r="F39" s="78"/>
      <c r="G39" s="78"/>
      <c r="H39" s="78"/>
      <c r="I39" s="78"/>
      <c r="J39" s="83"/>
    </row>
    <row r="40" spans="2:10" ht="13.5" thickBot="1">
      <c r="B40" s="119" t="s">
        <v>35</v>
      </c>
      <c r="C40" s="120" t="s">
        <v>36</v>
      </c>
      <c r="D40" s="267">
        <v>588.51</v>
      </c>
      <c r="E40" s="121">
        <v>1554.13</v>
      </c>
      <c r="G40" s="83"/>
    </row>
    <row r="41" spans="2:10" ht="13.5" thickBot="1">
      <c r="B41" s="122" t="s">
        <v>37</v>
      </c>
      <c r="C41" s="123" t="s">
        <v>38</v>
      </c>
      <c r="D41" s="268">
        <v>59274.61</v>
      </c>
      <c r="E41" s="173">
        <f>E26+E27+E40</f>
        <v>59234.62</v>
      </c>
      <c r="F41" s="88"/>
      <c r="G41" s="83"/>
    </row>
    <row r="42" spans="2:10">
      <c r="B42" s="114"/>
      <c r="C42" s="114"/>
      <c r="D42" s="115"/>
      <c r="E42" s="115"/>
      <c r="F42" s="88"/>
      <c r="G42" s="71"/>
    </row>
    <row r="43" spans="2:10" ht="13.5">
      <c r="B43" s="338" t="s">
        <v>60</v>
      </c>
      <c r="C43" s="339"/>
      <c r="D43" s="339"/>
      <c r="E43" s="339"/>
      <c r="G43" s="78"/>
    </row>
    <row r="44" spans="2:10" ht="18" customHeight="1" thickBot="1">
      <c r="B44" s="336" t="s">
        <v>244</v>
      </c>
      <c r="C44" s="340"/>
      <c r="D44" s="340"/>
      <c r="E44" s="340"/>
      <c r="G44" s="78"/>
    </row>
    <row r="45" spans="2:10" ht="13.5" thickBot="1">
      <c r="B45" s="178"/>
      <c r="C45" s="31" t="s">
        <v>39</v>
      </c>
      <c r="D45" s="75" t="s">
        <v>264</v>
      </c>
      <c r="E45" s="30" t="s">
        <v>262</v>
      </c>
      <c r="G45" s="78"/>
    </row>
    <row r="46" spans="2:10">
      <c r="B46" s="14" t="s">
        <v>18</v>
      </c>
      <c r="C46" s="32" t="s">
        <v>218</v>
      </c>
      <c r="D46" s="124"/>
      <c r="E46" s="29"/>
      <c r="G46" s="78"/>
    </row>
    <row r="47" spans="2:10">
      <c r="B47" s="125" t="s">
        <v>4</v>
      </c>
      <c r="C47" s="16" t="s">
        <v>40</v>
      </c>
      <c r="D47" s="269"/>
      <c r="E47" s="82">
        <v>741.23649999999998</v>
      </c>
      <c r="G47" s="78"/>
    </row>
    <row r="48" spans="2:10">
      <c r="B48" s="146" t="s">
        <v>6</v>
      </c>
      <c r="C48" s="23" t="s">
        <v>41</v>
      </c>
      <c r="D48" s="270">
        <v>571.81759999999997</v>
      </c>
      <c r="E48" s="175">
        <v>549.02790000000005</v>
      </c>
      <c r="G48" s="78"/>
    </row>
    <row r="49" spans="2:7">
      <c r="B49" s="143" t="s">
        <v>23</v>
      </c>
      <c r="C49" s="147" t="s">
        <v>219</v>
      </c>
      <c r="D49" s="271"/>
      <c r="E49" s="148"/>
    </row>
    <row r="50" spans="2:7">
      <c r="B50" s="125" t="s">
        <v>4</v>
      </c>
      <c r="C50" s="16" t="s">
        <v>40</v>
      </c>
      <c r="D50" s="269"/>
      <c r="E50" s="84">
        <v>105.47</v>
      </c>
      <c r="G50" s="226"/>
    </row>
    <row r="51" spans="2:7">
      <c r="B51" s="125" t="s">
        <v>6</v>
      </c>
      <c r="C51" s="16" t="s">
        <v>220</v>
      </c>
      <c r="D51" s="272">
        <v>98.47</v>
      </c>
      <c r="E51" s="84">
        <v>105.46</v>
      </c>
      <c r="G51" s="226"/>
    </row>
    <row r="52" spans="2:7">
      <c r="B52" s="125" t="s">
        <v>8</v>
      </c>
      <c r="C52" s="16" t="s">
        <v>221</v>
      </c>
      <c r="D52" s="272">
        <v>103.96000000000001</v>
      </c>
      <c r="E52" s="84">
        <v>108.19</v>
      </c>
    </row>
    <row r="53" spans="2:7" ht="13.5" thickBot="1">
      <c r="B53" s="126" t="s">
        <v>9</v>
      </c>
      <c r="C53" s="18" t="s">
        <v>41</v>
      </c>
      <c r="D53" s="273">
        <v>103.66</v>
      </c>
      <c r="E53" s="176">
        <v>107.89</v>
      </c>
    </row>
    <row r="54" spans="2:7">
      <c r="B54" s="132"/>
      <c r="C54" s="133"/>
      <c r="D54" s="134"/>
      <c r="E54" s="134"/>
    </row>
    <row r="55" spans="2:7" ht="13.5">
      <c r="B55" s="338" t="s">
        <v>62</v>
      </c>
      <c r="C55" s="339"/>
      <c r="D55" s="339"/>
      <c r="E55" s="339"/>
    </row>
    <row r="56" spans="2:7" ht="14.25" thickBot="1">
      <c r="B56" s="336" t="s">
        <v>222</v>
      </c>
      <c r="C56" s="340"/>
      <c r="D56" s="340"/>
      <c r="E56" s="340"/>
    </row>
    <row r="57" spans="2:7" ht="23.25" thickBot="1">
      <c r="B57" s="331" t="s">
        <v>42</v>
      </c>
      <c r="C57" s="332"/>
      <c r="D57" s="19" t="s">
        <v>245</v>
      </c>
      <c r="E57" s="20" t="s">
        <v>223</v>
      </c>
    </row>
    <row r="58" spans="2:7">
      <c r="B58" s="21" t="s">
        <v>18</v>
      </c>
      <c r="C58" s="149" t="s">
        <v>43</v>
      </c>
      <c r="D58" s="150">
        <f>D64</f>
        <v>59234.62</v>
      </c>
      <c r="E58" s="33">
        <f>D58/E21</f>
        <v>1</v>
      </c>
    </row>
    <row r="59" spans="2:7" ht="25.5">
      <c r="B59" s="146" t="s">
        <v>4</v>
      </c>
      <c r="C59" s="23" t="s">
        <v>44</v>
      </c>
      <c r="D59" s="95">
        <v>0</v>
      </c>
      <c r="E59" s="96">
        <v>0</v>
      </c>
    </row>
    <row r="60" spans="2:7" ht="25.5">
      <c r="B60" s="125" t="s">
        <v>6</v>
      </c>
      <c r="C60" s="16" t="s">
        <v>45</v>
      </c>
      <c r="D60" s="93">
        <v>0</v>
      </c>
      <c r="E60" s="94">
        <v>0</v>
      </c>
    </row>
    <row r="61" spans="2:7">
      <c r="B61" s="125" t="s">
        <v>8</v>
      </c>
      <c r="C61" s="16" t="s">
        <v>46</v>
      </c>
      <c r="D61" s="93">
        <v>0</v>
      </c>
      <c r="E61" s="94">
        <v>0</v>
      </c>
    </row>
    <row r="62" spans="2:7">
      <c r="B62" s="125" t="s">
        <v>9</v>
      </c>
      <c r="C62" s="16" t="s">
        <v>47</v>
      </c>
      <c r="D62" s="93">
        <v>0</v>
      </c>
      <c r="E62" s="94">
        <v>0</v>
      </c>
    </row>
    <row r="63" spans="2:7">
      <c r="B63" s="125" t="s">
        <v>29</v>
      </c>
      <c r="C63" s="16" t="s">
        <v>48</v>
      </c>
      <c r="D63" s="93">
        <v>0</v>
      </c>
      <c r="E63" s="94">
        <v>0</v>
      </c>
    </row>
    <row r="64" spans="2:7">
      <c r="B64" s="146" t="s">
        <v>31</v>
      </c>
      <c r="C64" s="23" t="s">
        <v>49</v>
      </c>
      <c r="D64" s="95">
        <f>E21</f>
        <v>59234.62</v>
      </c>
      <c r="E64" s="96">
        <f>E58</f>
        <v>1</v>
      </c>
    </row>
    <row r="65" spans="2:5">
      <c r="B65" s="146" t="s">
        <v>33</v>
      </c>
      <c r="C65" s="23" t="s">
        <v>224</v>
      </c>
      <c r="D65" s="95">
        <v>0</v>
      </c>
      <c r="E65" s="96">
        <v>0</v>
      </c>
    </row>
    <row r="66" spans="2:5">
      <c r="B66" s="146" t="s">
        <v>50</v>
      </c>
      <c r="C66" s="23" t="s">
        <v>51</v>
      </c>
      <c r="D66" s="95">
        <v>0</v>
      </c>
      <c r="E66" s="96">
        <v>0</v>
      </c>
    </row>
    <row r="67" spans="2:5">
      <c r="B67" s="125" t="s">
        <v>52</v>
      </c>
      <c r="C67" s="16" t="s">
        <v>53</v>
      </c>
      <c r="D67" s="93">
        <v>0</v>
      </c>
      <c r="E67" s="94">
        <v>0</v>
      </c>
    </row>
    <row r="68" spans="2:5">
      <c r="B68" s="125" t="s">
        <v>54</v>
      </c>
      <c r="C68" s="16" t="s">
        <v>55</v>
      </c>
      <c r="D68" s="93">
        <v>0</v>
      </c>
      <c r="E68" s="94">
        <v>0</v>
      </c>
    </row>
    <row r="69" spans="2:5">
      <c r="B69" s="125" t="s">
        <v>56</v>
      </c>
      <c r="C69" s="16" t="s">
        <v>57</v>
      </c>
      <c r="D69" s="93">
        <v>0</v>
      </c>
      <c r="E69" s="94">
        <v>0</v>
      </c>
    </row>
    <row r="70" spans="2:5">
      <c r="B70" s="153" t="s">
        <v>58</v>
      </c>
      <c r="C70" s="136" t="s">
        <v>59</v>
      </c>
      <c r="D70" s="137">
        <v>0</v>
      </c>
      <c r="E70" s="138">
        <v>0</v>
      </c>
    </row>
    <row r="71" spans="2:5">
      <c r="B71" s="154" t="s">
        <v>23</v>
      </c>
      <c r="C71" s="144" t="s">
        <v>61</v>
      </c>
      <c r="D71" s="145">
        <v>0</v>
      </c>
      <c r="E71" s="70">
        <v>0</v>
      </c>
    </row>
    <row r="72" spans="2:5">
      <c r="B72" s="155" t="s">
        <v>60</v>
      </c>
      <c r="C72" s="140" t="s">
        <v>63</v>
      </c>
      <c r="D72" s="141">
        <f>E14</f>
        <v>0</v>
      </c>
      <c r="E72" s="142">
        <v>0</v>
      </c>
    </row>
    <row r="73" spans="2:5">
      <c r="B73" s="156" t="s">
        <v>62</v>
      </c>
      <c r="C73" s="25" t="s">
        <v>65</v>
      </c>
      <c r="D73" s="26">
        <v>0</v>
      </c>
      <c r="E73" s="27">
        <v>0</v>
      </c>
    </row>
    <row r="74" spans="2:5">
      <c r="B74" s="154" t="s">
        <v>64</v>
      </c>
      <c r="C74" s="144" t="s">
        <v>66</v>
      </c>
      <c r="D74" s="145">
        <f>D58</f>
        <v>59234.62</v>
      </c>
      <c r="E74" s="70">
        <f>E58+E72-E73</f>
        <v>1</v>
      </c>
    </row>
    <row r="75" spans="2:5">
      <c r="B75" s="125" t="s">
        <v>4</v>
      </c>
      <c r="C75" s="16" t="s">
        <v>67</v>
      </c>
      <c r="D75" s="93">
        <f>D74</f>
        <v>59234.62</v>
      </c>
      <c r="E75" s="94">
        <f>E74</f>
        <v>1</v>
      </c>
    </row>
    <row r="76" spans="2:5">
      <c r="B76" s="125" t="s">
        <v>6</v>
      </c>
      <c r="C76" s="16" t="s">
        <v>225</v>
      </c>
      <c r="D76" s="93">
        <v>0</v>
      </c>
      <c r="E76" s="94">
        <v>0</v>
      </c>
    </row>
    <row r="77" spans="2:5" ht="13.5" thickBot="1">
      <c r="B77" s="126" t="s">
        <v>8</v>
      </c>
      <c r="C77" s="18" t="s">
        <v>226</v>
      </c>
      <c r="D77" s="97">
        <v>0</v>
      </c>
      <c r="E77" s="98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9:E9"/>
    <mergeCell ref="B2:E2"/>
    <mergeCell ref="B3:E3"/>
    <mergeCell ref="B5:E5"/>
    <mergeCell ref="B6:E6"/>
    <mergeCell ref="B8:E8"/>
    <mergeCell ref="B56:E56"/>
    <mergeCell ref="B57:C57"/>
    <mergeCell ref="B21:C21"/>
    <mergeCell ref="B23:E23"/>
    <mergeCell ref="B24:E24"/>
    <mergeCell ref="B43:E43"/>
    <mergeCell ref="B44:E44"/>
    <mergeCell ref="B55:E55"/>
  </mergeCells>
  <pageMargins left="0.7" right="0.7" top="0.75" bottom="0.75" header="0.3" footer="0.3"/>
</worksheet>
</file>

<file path=xl/worksheets/sheet49.xml><?xml version="1.0" encoding="utf-8"?>
<worksheet xmlns="http://schemas.openxmlformats.org/spreadsheetml/2006/main" xmlns:r="http://schemas.openxmlformats.org/officeDocument/2006/relationships">
  <sheetPr codeName="Arkusz49"/>
  <dimension ref="A1:L81"/>
  <sheetViews>
    <sheetView topLeftCell="B1" zoomScale="80" zoomScaleNormal="80" workbookViewId="0">
      <selection activeCell="K2" sqref="K2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99" customWidth="1"/>
    <col min="6" max="6" width="7.42578125" customWidth="1"/>
    <col min="7" max="7" width="17.28515625" customWidth="1"/>
    <col min="8" max="8" width="19" customWidth="1"/>
    <col min="9" max="9" width="13.28515625" customWidth="1"/>
    <col min="10" max="10" width="13.5703125" customWidth="1"/>
  </cols>
  <sheetData>
    <row r="1" spans="2:12">
      <c r="B1" s="1"/>
      <c r="C1" s="1"/>
      <c r="D1" s="2"/>
      <c r="E1" s="2"/>
    </row>
    <row r="2" spans="2:12" ht="15.75">
      <c r="B2" s="333" t="s">
        <v>0</v>
      </c>
      <c r="C2" s="333"/>
      <c r="D2" s="333"/>
      <c r="E2" s="333"/>
      <c r="H2" s="188"/>
      <c r="I2" s="188"/>
      <c r="J2" s="190"/>
      <c r="L2" s="78"/>
    </row>
    <row r="3" spans="2:12" ht="15.75">
      <c r="B3" s="333" t="s">
        <v>263</v>
      </c>
      <c r="C3" s="333"/>
      <c r="D3" s="333"/>
      <c r="E3" s="333"/>
      <c r="H3" s="188"/>
      <c r="I3" s="188"/>
      <c r="J3" s="190"/>
    </row>
    <row r="4" spans="2:12" ht="15">
      <c r="B4" s="107"/>
      <c r="C4" s="107"/>
      <c r="D4" s="107"/>
      <c r="E4" s="107"/>
      <c r="H4" s="187"/>
      <c r="I4" s="187"/>
      <c r="J4" s="190"/>
    </row>
    <row r="5" spans="2:12" ht="21" customHeight="1">
      <c r="B5" s="334" t="s">
        <v>1</v>
      </c>
      <c r="C5" s="334"/>
      <c r="D5" s="334"/>
      <c r="E5" s="334"/>
    </row>
    <row r="6" spans="2:12" ht="14.25">
      <c r="B6" s="335" t="s">
        <v>114</v>
      </c>
      <c r="C6" s="335"/>
      <c r="D6" s="335"/>
      <c r="E6" s="335"/>
    </row>
    <row r="7" spans="2:12" ht="14.25">
      <c r="B7" s="109"/>
      <c r="C7" s="109"/>
      <c r="D7" s="109"/>
      <c r="E7" s="109"/>
    </row>
    <row r="8" spans="2:12" ht="13.5">
      <c r="B8" s="337" t="s">
        <v>18</v>
      </c>
      <c r="C8" s="339"/>
      <c r="D8" s="339"/>
      <c r="E8" s="339"/>
    </row>
    <row r="9" spans="2:12" ht="16.5" thickBot="1">
      <c r="B9" s="336" t="s">
        <v>209</v>
      </c>
      <c r="C9" s="336"/>
      <c r="D9" s="336"/>
      <c r="E9" s="336"/>
    </row>
    <row r="10" spans="2:12" ht="13.5" thickBot="1">
      <c r="B10" s="108"/>
      <c r="C10" s="87" t="s">
        <v>2</v>
      </c>
      <c r="D10" s="75" t="s">
        <v>246</v>
      </c>
      <c r="E10" s="30" t="s">
        <v>262</v>
      </c>
    </row>
    <row r="11" spans="2:12">
      <c r="B11" s="110" t="s">
        <v>3</v>
      </c>
      <c r="C11" s="151" t="s">
        <v>215</v>
      </c>
      <c r="D11" s="74">
        <v>23367.21</v>
      </c>
      <c r="E11" s="9">
        <f>E12</f>
        <v>18859.09</v>
      </c>
    </row>
    <row r="12" spans="2:12">
      <c r="B12" s="129" t="s">
        <v>4</v>
      </c>
      <c r="C12" s="6" t="s">
        <v>5</v>
      </c>
      <c r="D12" s="89">
        <v>23367.21</v>
      </c>
      <c r="E12" s="100">
        <v>18859.09</v>
      </c>
    </row>
    <row r="13" spans="2:12">
      <c r="B13" s="129" t="s">
        <v>6</v>
      </c>
      <c r="C13" s="72" t="s">
        <v>7</v>
      </c>
      <c r="D13" s="89"/>
      <c r="E13" s="100"/>
    </row>
    <row r="14" spans="2:12">
      <c r="B14" s="129" t="s">
        <v>8</v>
      </c>
      <c r="C14" s="72" t="s">
        <v>10</v>
      </c>
      <c r="D14" s="89"/>
      <c r="E14" s="100"/>
      <c r="G14" s="71"/>
    </row>
    <row r="15" spans="2:12">
      <c r="B15" s="129" t="s">
        <v>212</v>
      </c>
      <c r="C15" s="72" t="s">
        <v>11</v>
      </c>
      <c r="D15" s="89"/>
      <c r="E15" s="100"/>
    </row>
    <row r="16" spans="2:12">
      <c r="B16" s="130" t="s">
        <v>213</v>
      </c>
      <c r="C16" s="111" t="s">
        <v>12</v>
      </c>
      <c r="D16" s="90"/>
      <c r="E16" s="101"/>
    </row>
    <row r="17" spans="2:10">
      <c r="B17" s="10" t="s">
        <v>13</v>
      </c>
      <c r="C17" s="12" t="s">
        <v>65</v>
      </c>
      <c r="D17" s="152"/>
      <c r="E17" s="113"/>
    </row>
    <row r="18" spans="2:10">
      <c r="B18" s="129" t="s">
        <v>4</v>
      </c>
      <c r="C18" s="6" t="s">
        <v>11</v>
      </c>
      <c r="D18" s="89"/>
      <c r="E18" s="101"/>
    </row>
    <row r="19" spans="2:10" ht="13.5" customHeight="1">
      <c r="B19" s="129" t="s">
        <v>6</v>
      </c>
      <c r="C19" s="72" t="s">
        <v>214</v>
      </c>
      <c r="D19" s="89"/>
      <c r="E19" s="100"/>
    </row>
    <row r="20" spans="2:10" ht="13.5" thickBot="1">
      <c r="B20" s="131" t="s">
        <v>8</v>
      </c>
      <c r="C20" s="73" t="s">
        <v>14</v>
      </c>
      <c r="D20" s="91"/>
      <c r="E20" s="102"/>
    </row>
    <row r="21" spans="2:10" ht="13.5" thickBot="1">
      <c r="B21" s="343" t="s">
        <v>216</v>
      </c>
      <c r="C21" s="344"/>
      <c r="D21" s="92">
        <f>D11-D17</f>
        <v>23367.21</v>
      </c>
      <c r="E21" s="173">
        <f>E12</f>
        <v>18859.09</v>
      </c>
      <c r="F21" s="88"/>
      <c r="G21" s="88"/>
      <c r="H21" s="198"/>
      <c r="J21" s="71"/>
    </row>
    <row r="22" spans="2:10">
      <c r="B22" s="3"/>
      <c r="C22" s="7"/>
      <c r="D22" s="8"/>
      <c r="E22" s="8"/>
      <c r="G22" s="78"/>
    </row>
    <row r="23" spans="2:10" ht="13.5">
      <c r="B23" s="337" t="s">
        <v>210</v>
      </c>
      <c r="C23" s="345"/>
      <c r="D23" s="345"/>
      <c r="E23" s="345"/>
      <c r="G23" s="78"/>
    </row>
    <row r="24" spans="2:10" ht="15.75" customHeight="1" thickBot="1">
      <c r="B24" s="336" t="s">
        <v>211</v>
      </c>
      <c r="C24" s="346"/>
      <c r="D24" s="346"/>
      <c r="E24" s="346"/>
    </row>
    <row r="25" spans="2:10" ht="13.5" thickBot="1">
      <c r="B25" s="108"/>
      <c r="C25" s="5" t="s">
        <v>2</v>
      </c>
      <c r="D25" s="75" t="s">
        <v>264</v>
      </c>
      <c r="E25" s="30" t="s">
        <v>262</v>
      </c>
    </row>
    <row r="26" spans="2:10">
      <c r="B26" s="116" t="s">
        <v>15</v>
      </c>
      <c r="C26" s="117" t="s">
        <v>16</v>
      </c>
      <c r="D26" s="263">
        <v>30445.13</v>
      </c>
      <c r="E26" s="118">
        <f>D21</f>
        <v>23367.21</v>
      </c>
      <c r="G26" s="83"/>
    </row>
    <row r="27" spans="2:10">
      <c r="B27" s="10" t="s">
        <v>17</v>
      </c>
      <c r="C27" s="11" t="s">
        <v>217</v>
      </c>
      <c r="D27" s="264">
        <v>-8105.18</v>
      </c>
      <c r="E27" s="172">
        <f>E28-E32</f>
        <v>-5454.4400000000005</v>
      </c>
      <c r="F27" s="78"/>
      <c r="G27" s="83"/>
      <c r="H27" s="78"/>
      <c r="I27" s="78"/>
      <c r="J27" s="83"/>
    </row>
    <row r="28" spans="2:10">
      <c r="B28" s="10" t="s">
        <v>18</v>
      </c>
      <c r="C28" s="11" t="s">
        <v>19</v>
      </c>
      <c r="D28" s="264"/>
      <c r="E28" s="80">
        <f>SUM(E29:E31)</f>
        <v>0</v>
      </c>
      <c r="F28" s="78"/>
      <c r="G28" s="78"/>
      <c r="H28" s="78"/>
      <c r="I28" s="78"/>
      <c r="J28" s="83"/>
    </row>
    <row r="29" spans="2:10">
      <c r="B29" s="127" t="s">
        <v>4</v>
      </c>
      <c r="C29" s="6" t="s">
        <v>20</v>
      </c>
      <c r="D29" s="265"/>
      <c r="E29" s="103"/>
      <c r="F29" s="78"/>
      <c r="G29" s="78"/>
      <c r="H29" s="78"/>
      <c r="I29" s="78"/>
      <c r="J29" s="83"/>
    </row>
    <row r="30" spans="2:10">
      <c r="B30" s="127" t="s">
        <v>6</v>
      </c>
      <c r="C30" s="6" t="s">
        <v>21</v>
      </c>
      <c r="D30" s="265"/>
      <c r="E30" s="103"/>
      <c r="F30" s="78"/>
      <c r="G30" s="78"/>
      <c r="H30" s="78"/>
      <c r="I30" s="78"/>
      <c r="J30" s="83"/>
    </row>
    <row r="31" spans="2:10">
      <c r="B31" s="127" t="s">
        <v>8</v>
      </c>
      <c r="C31" s="6" t="s">
        <v>22</v>
      </c>
      <c r="D31" s="265"/>
      <c r="E31" s="103"/>
      <c r="F31" s="78"/>
      <c r="G31" s="78"/>
      <c r="H31" s="78"/>
      <c r="I31" s="78"/>
      <c r="J31" s="83"/>
    </row>
    <row r="32" spans="2:10">
      <c r="B32" s="112" t="s">
        <v>23</v>
      </c>
      <c r="C32" s="12" t="s">
        <v>24</v>
      </c>
      <c r="D32" s="264">
        <v>8105.18</v>
      </c>
      <c r="E32" s="80">
        <f>SUM(E33:E39)</f>
        <v>5454.4400000000005</v>
      </c>
      <c r="F32" s="78"/>
      <c r="G32" s="83"/>
      <c r="H32" s="78"/>
      <c r="I32" s="78"/>
      <c r="J32" s="83"/>
    </row>
    <row r="33" spans="2:10">
      <c r="B33" s="127" t="s">
        <v>4</v>
      </c>
      <c r="C33" s="6" t="s">
        <v>25</v>
      </c>
      <c r="D33" s="265">
        <v>7170.26</v>
      </c>
      <c r="E33" s="103">
        <v>5254.51</v>
      </c>
      <c r="F33" s="78"/>
      <c r="G33" s="78"/>
      <c r="H33" s="78"/>
      <c r="I33" s="78"/>
      <c r="J33" s="83"/>
    </row>
    <row r="34" spans="2:10">
      <c r="B34" s="127" t="s">
        <v>6</v>
      </c>
      <c r="C34" s="6" t="s">
        <v>26</v>
      </c>
      <c r="D34" s="265"/>
      <c r="E34" s="103"/>
      <c r="F34" s="78"/>
      <c r="G34" s="78"/>
      <c r="H34" s="78"/>
      <c r="I34" s="78"/>
      <c r="J34" s="83"/>
    </row>
    <row r="35" spans="2:10">
      <c r="B35" s="127" t="s">
        <v>8</v>
      </c>
      <c r="C35" s="6" t="s">
        <v>27</v>
      </c>
      <c r="D35" s="265">
        <v>78.97</v>
      </c>
      <c r="E35" s="103">
        <v>16.850000000000001</v>
      </c>
      <c r="F35" s="78"/>
      <c r="G35" s="78"/>
      <c r="H35" s="78"/>
      <c r="I35" s="78"/>
      <c r="J35" s="83"/>
    </row>
    <row r="36" spans="2:10">
      <c r="B36" s="127" t="s">
        <v>9</v>
      </c>
      <c r="C36" s="6" t="s">
        <v>28</v>
      </c>
      <c r="D36" s="265"/>
      <c r="E36" s="103"/>
      <c r="F36" s="78"/>
      <c r="G36" s="78"/>
      <c r="H36" s="78"/>
      <c r="I36" s="78"/>
      <c r="J36" s="83"/>
    </row>
    <row r="37" spans="2:10" ht="25.5">
      <c r="B37" s="127" t="s">
        <v>29</v>
      </c>
      <c r="C37" s="6" t="s">
        <v>30</v>
      </c>
      <c r="D37" s="265">
        <v>855.95</v>
      </c>
      <c r="E37" s="103">
        <v>183.08</v>
      </c>
      <c r="F37" s="78"/>
      <c r="G37" s="78"/>
      <c r="H37" s="78"/>
      <c r="I37" s="78"/>
      <c r="J37" s="83"/>
    </row>
    <row r="38" spans="2:10">
      <c r="B38" s="127" t="s">
        <v>31</v>
      </c>
      <c r="C38" s="6" t="s">
        <v>32</v>
      </c>
      <c r="D38" s="265"/>
      <c r="E38" s="103"/>
      <c r="F38" s="78"/>
      <c r="G38" s="78"/>
      <c r="H38" s="78"/>
      <c r="I38" s="78"/>
      <c r="J38" s="83"/>
    </row>
    <row r="39" spans="2:10">
      <c r="B39" s="128" t="s">
        <v>33</v>
      </c>
      <c r="C39" s="13" t="s">
        <v>34</v>
      </c>
      <c r="D39" s="266"/>
      <c r="E39" s="174"/>
      <c r="F39" s="78"/>
      <c r="G39" s="78"/>
      <c r="H39" s="78"/>
      <c r="I39" s="78"/>
      <c r="J39" s="83"/>
    </row>
    <row r="40" spans="2:10" ht="13.5" thickBot="1">
      <c r="B40" s="119" t="s">
        <v>35</v>
      </c>
      <c r="C40" s="120" t="s">
        <v>36</v>
      </c>
      <c r="D40" s="267">
        <v>877.17</v>
      </c>
      <c r="E40" s="121">
        <v>946.32</v>
      </c>
      <c r="G40" s="83"/>
    </row>
    <row r="41" spans="2:10" ht="13.5" thickBot="1">
      <c r="B41" s="122" t="s">
        <v>37</v>
      </c>
      <c r="C41" s="123" t="s">
        <v>38</v>
      </c>
      <c r="D41" s="268">
        <v>23217.119999999999</v>
      </c>
      <c r="E41" s="173">
        <f>E26+E27+E40</f>
        <v>18859.089999999997</v>
      </c>
      <c r="F41" s="88"/>
      <c r="G41" s="83"/>
    </row>
    <row r="42" spans="2:10">
      <c r="B42" s="114"/>
      <c r="C42" s="114"/>
      <c r="D42" s="115"/>
      <c r="E42" s="115"/>
      <c r="F42" s="88"/>
      <c r="G42" s="71"/>
    </row>
    <row r="43" spans="2:10" ht="13.5">
      <c r="B43" s="338" t="s">
        <v>60</v>
      </c>
      <c r="C43" s="339"/>
      <c r="D43" s="339"/>
      <c r="E43" s="339"/>
      <c r="G43" s="78"/>
    </row>
    <row r="44" spans="2:10" ht="18" customHeight="1" thickBot="1">
      <c r="B44" s="336" t="s">
        <v>244</v>
      </c>
      <c r="C44" s="340"/>
      <c r="D44" s="340"/>
      <c r="E44" s="340"/>
      <c r="G44" s="78"/>
    </row>
    <row r="45" spans="2:10" ht="13.5" thickBot="1">
      <c r="B45" s="108"/>
      <c r="C45" s="31" t="s">
        <v>39</v>
      </c>
      <c r="D45" s="75" t="s">
        <v>264</v>
      </c>
      <c r="E45" s="30" t="s">
        <v>262</v>
      </c>
      <c r="G45" s="78"/>
    </row>
    <row r="46" spans="2:10">
      <c r="B46" s="14" t="s">
        <v>18</v>
      </c>
      <c r="C46" s="32" t="s">
        <v>218</v>
      </c>
      <c r="D46" s="124"/>
      <c r="E46" s="29"/>
      <c r="G46" s="78"/>
    </row>
    <row r="47" spans="2:10">
      <c r="B47" s="125" t="s">
        <v>4</v>
      </c>
      <c r="C47" s="16" t="s">
        <v>40</v>
      </c>
      <c r="D47" s="269">
        <v>272.75689999999997</v>
      </c>
      <c r="E47" s="175">
        <v>200.57689999999999</v>
      </c>
      <c r="G47" s="78"/>
    </row>
    <row r="48" spans="2:10">
      <c r="B48" s="146" t="s">
        <v>6</v>
      </c>
      <c r="C48" s="23" t="s">
        <v>41</v>
      </c>
      <c r="D48" s="270">
        <v>202.4513</v>
      </c>
      <c r="E48" s="175">
        <v>154.97649999999999</v>
      </c>
      <c r="G48" s="78"/>
    </row>
    <row r="49" spans="2:7">
      <c r="B49" s="143" t="s">
        <v>23</v>
      </c>
      <c r="C49" s="147" t="s">
        <v>219</v>
      </c>
      <c r="D49" s="271"/>
      <c r="E49" s="175"/>
    </row>
    <row r="50" spans="2:7">
      <c r="B50" s="125" t="s">
        <v>4</v>
      </c>
      <c r="C50" s="16" t="s">
        <v>40</v>
      </c>
      <c r="D50" s="269">
        <v>111.62</v>
      </c>
      <c r="E50" s="175">
        <v>116.5</v>
      </c>
      <c r="G50" s="226"/>
    </row>
    <row r="51" spans="2:7">
      <c r="B51" s="125" t="s">
        <v>6</v>
      </c>
      <c r="C51" s="16" t="s">
        <v>220</v>
      </c>
      <c r="D51" s="272">
        <v>111.62</v>
      </c>
      <c r="E51" s="84">
        <v>116.5</v>
      </c>
      <c r="G51" s="226"/>
    </row>
    <row r="52" spans="2:7">
      <c r="B52" s="125" t="s">
        <v>8</v>
      </c>
      <c r="C52" s="16" t="s">
        <v>221</v>
      </c>
      <c r="D52" s="272">
        <v>115.69</v>
      </c>
      <c r="E52" s="84">
        <v>121.69</v>
      </c>
    </row>
    <row r="53" spans="2:7" ht="12.75" customHeight="1" thickBot="1">
      <c r="B53" s="126" t="s">
        <v>9</v>
      </c>
      <c r="C53" s="18" t="s">
        <v>41</v>
      </c>
      <c r="D53" s="273">
        <v>114.68</v>
      </c>
      <c r="E53" s="176">
        <v>121.69</v>
      </c>
    </row>
    <row r="54" spans="2:7">
      <c r="B54" s="132"/>
      <c r="C54" s="133"/>
      <c r="D54" s="134"/>
      <c r="E54" s="134"/>
    </row>
    <row r="55" spans="2:7" ht="13.5">
      <c r="B55" s="338" t="s">
        <v>62</v>
      </c>
      <c r="C55" s="339"/>
      <c r="D55" s="339"/>
      <c r="E55" s="339"/>
    </row>
    <row r="56" spans="2:7" ht="16.5" customHeight="1" thickBot="1">
      <c r="B56" s="336" t="s">
        <v>222</v>
      </c>
      <c r="C56" s="340"/>
      <c r="D56" s="340"/>
      <c r="E56" s="340"/>
    </row>
    <row r="57" spans="2:7" ht="23.25" thickBot="1">
      <c r="B57" s="331" t="s">
        <v>42</v>
      </c>
      <c r="C57" s="332"/>
      <c r="D57" s="19" t="s">
        <v>245</v>
      </c>
      <c r="E57" s="20" t="s">
        <v>223</v>
      </c>
    </row>
    <row r="58" spans="2:7">
      <c r="B58" s="21" t="s">
        <v>18</v>
      </c>
      <c r="C58" s="149" t="s">
        <v>43</v>
      </c>
      <c r="D58" s="150">
        <f>D64</f>
        <v>18859.09</v>
      </c>
      <c r="E58" s="33">
        <f>D58/E21</f>
        <v>1</v>
      </c>
    </row>
    <row r="59" spans="2:7" ht="25.5">
      <c r="B59" s="146" t="s">
        <v>4</v>
      </c>
      <c r="C59" s="23" t="s">
        <v>44</v>
      </c>
      <c r="D59" s="95">
        <v>0</v>
      </c>
      <c r="E59" s="96">
        <v>0</v>
      </c>
    </row>
    <row r="60" spans="2:7" ht="25.5">
      <c r="B60" s="125" t="s">
        <v>6</v>
      </c>
      <c r="C60" s="16" t="s">
        <v>45</v>
      </c>
      <c r="D60" s="93">
        <v>0</v>
      </c>
      <c r="E60" s="94">
        <v>0</v>
      </c>
    </row>
    <row r="61" spans="2:7">
      <c r="B61" s="125" t="s">
        <v>8</v>
      </c>
      <c r="C61" s="16" t="s">
        <v>46</v>
      </c>
      <c r="D61" s="93">
        <v>0</v>
      </c>
      <c r="E61" s="94">
        <v>0</v>
      </c>
    </row>
    <row r="62" spans="2:7">
      <c r="B62" s="125" t="s">
        <v>9</v>
      </c>
      <c r="C62" s="16" t="s">
        <v>47</v>
      </c>
      <c r="D62" s="93">
        <v>0</v>
      </c>
      <c r="E62" s="94">
        <v>0</v>
      </c>
    </row>
    <row r="63" spans="2:7">
      <c r="B63" s="125" t="s">
        <v>29</v>
      </c>
      <c r="C63" s="16" t="s">
        <v>48</v>
      </c>
      <c r="D63" s="93">
        <v>0</v>
      </c>
      <c r="E63" s="94">
        <v>0</v>
      </c>
    </row>
    <row r="64" spans="2:7">
      <c r="B64" s="146" t="s">
        <v>31</v>
      </c>
      <c r="C64" s="23" t="s">
        <v>49</v>
      </c>
      <c r="D64" s="95">
        <f>E21</f>
        <v>18859.09</v>
      </c>
      <c r="E64" s="96">
        <f>E58</f>
        <v>1</v>
      </c>
    </row>
    <row r="65" spans="2:5">
      <c r="B65" s="146" t="s">
        <v>33</v>
      </c>
      <c r="C65" s="23" t="s">
        <v>224</v>
      </c>
      <c r="D65" s="95">
        <v>0</v>
      </c>
      <c r="E65" s="96">
        <v>0</v>
      </c>
    </row>
    <row r="66" spans="2:5">
      <c r="B66" s="146" t="s">
        <v>50</v>
      </c>
      <c r="C66" s="23" t="s">
        <v>51</v>
      </c>
      <c r="D66" s="95">
        <v>0</v>
      </c>
      <c r="E66" s="96">
        <v>0</v>
      </c>
    </row>
    <row r="67" spans="2:5">
      <c r="B67" s="125" t="s">
        <v>52</v>
      </c>
      <c r="C67" s="16" t="s">
        <v>53</v>
      </c>
      <c r="D67" s="93">
        <v>0</v>
      </c>
      <c r="E67" s="94">
        <v>0</v>
      </c>
    </row>
    <row r="68" spans="2:5">
      <c r="B68" s="125" t="s">
        <v>54</v>
      </c>
      <c r="C68" s="16" t="s">
        <v>55</v>
      </c>
      <c r="D68" s="93">
        <v>0</v>
      </c>
      <c r="E68" s="94">
        <v>0</v>
      </c>
    </row>
    <row r="69" spans="2:5">
      <c r="B69" s="125" t="s">
        <v>56</v>
      </c>
      <c r="C69" s="16" t="s">
        <v>57</v>
      </c>
      <c r="D69" s="93">
        <v>0</v>
      </c>
      <c r="E69" s="94">
        <v>0</v>
      </c>
    </row>
    <row r="70" spans="2:5">
      <c r="B70" s="153" t="s">
        <v>58</v>
      </c>
      <c r="C70" s="136" t="s">
        <v>59</v>
      </c>
      <c r="D70" s="137">
        <v>0</v>
      </c>
      <c r="E70" s="138">
        <v>0</v>
      </c>
    </row>
    <row r="71" spans="2:5">
      <c r="B71" s="154" t="s">
        <v>23</v>
      </c>
      <c r="C71" s="144" t="s">
        <v>61</v>
      </c>
      <c r="D71" s="145">
        <v>0</v>
      </c>
      <c r="E71" s="70">
        <v>0</v>
      </c>
    </row>
    <row r="72" spans="2:5">
      <c r="B72" s="155" t="s">
        <v>60</v>
      </c>
      <c r="C72" s="140" t="s">
        <v>63</v>
      </c>
      <c r="D72" s="141">
        <f>E14</f>
        <v>0</v>
      </c>
      <c r="E72" s="142">
        <v>0</v>
      </c>
    </row>
    <row r="73" spans="2:5">
      <c r="B73" s="156" t="s">
        <v>62</v>
      </c>
      <c r="C73" s="25" t="s">
        <v>65</v>
      </c>
      <c r="D73" s="26">
        <v>0</v>
      </c>
      <c r="E73" s="27">
        <v>0</v>
      </c>
    </row>
    <row r="74" spans="2:5">
      <c r="B74" s="154" t="s">
        <v>64</v>
      </c>
      <c r="C74" s="144" t="s">
        <v>66</v>
      </c>
      <c r="D74" s="145">
        <f>D58</f>
        <v>18859.09</v>
      </c>
      <c r="E74" s="70">
        <f>E58+E72-E73</f>
        <v>1</v>
      </c>
    </row>
    <row r="75" spans="2:5">
      <c r="B75" s="125" t="s">
        <v>4</v>
      </c>
      <c r="C75" s="16" t="s">
        <v>67</v>
      </c>
      <c r="D75" s="93">
        <f>D74</f>
        <v>18859.09</v>
      </c>
      <c r="E75" s="94">
        <f>E74</f>
        <v>1</v>
      </c>
    </row>
    <row r="76" spans="2:5">
      <c r="B76" s="125" t="s">
        <v>6</v>
      </c>
      <c r="C76" s="16" t="s">
        <v>225</v>
      </c>
      <c r="D76" s="93">
        <v>0</v>
      </c>
      <c r="E76" s="94">
        <v>0</v>
      </c>
    </row>
    <row r="77" spans="2:5" ht="13.5" thickBot="1">
      <c r="B77" s="126" t="s">
        <v>8</v>
      </c>
      <c r="C77" s="18" t="s">
        <v>226</v>
      </c>
      <c r="D77" s="97">
        <v>0</v>
      </c>
      <c r="E77" s="98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sheetPr codeName="Arkusz5"/>
  <dimension ref="A1:L81"/>
  <sheetViews>
    <sheetView zoomScale="80" zoomScaleNormal="80" workbookViewId="0">
      <selection activeCell="K26" sqref="K26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99" customWidth="1"/>
    <col min="6" max="6" width="7.42578125" customWidth="1"/>
    <col min="7" max="7" width="17.28515625" customWidth="1"/>
    <col min="8" max="8" width="19" customWidth="1"/>
    <col min="9" max="9" width="13.28515625" customWidth="1"/>
    <col min="10" max="10" width="14.7109375" customWidth="1"/>
  </cols>
  <sheetData>
    <row r="1" spans="2:12">
      <c r="B1" s="1"/>
      <c r="C1" s="1"/>
      <c r="D1" s="2"/>
      <c r="E1" s="2"/>
    </row>
    <row r="2" spans="2:12" ht="15.75">
      <c r="B2" s="333" t="s">
        <v>0</v>
      </c>
      <c r="C2" s="333"/>
      <c r="D2" s="333"/>
      <c r="E2" s="333"/>
      <c r="H2" s="188"/>
      <c r="I2" s="188"/>
      <c r="J2" s="190"/>
      <c r="L2" s="78"/>
    </row>
    <row r="3" spans="2:12" ht="15.75">
      <c r="B3" s="333" t="s">
        <v>263</v>
      </c>
      <c r="C3" s="333"/>
      <c r="D3" s="333"/>
      <c r="E3" s="333"/>
      <c r="H3" s="188"/>
      <c r="I3" s="188"/>
      <c r="J3" s="190"/>
    </row>
    <row r="4" spans="2:12" ht="15">
      <c r="B4" s="105"/>
      <c r="C4" s="105"/>
      <c r="D4" s="105"/>
      <c r="E4" s="105"/>
      <c r="H4" s="187"/>
      <c r="I4" s="187"/>
      <c r="J4" s="190"/>
    </row>
    <row r="5" spans="2:12" ht="21" customHeight="1">
      <c r="B5" s="334" t="s">
        <v>1</v>
      </c>
      <c r="C5" s="334"/>
      <c r="D5" s="334"/>
      <c r="E5" s="334"/>
    </row>
    <row r="6" spans="2:12" ht="14.25">
      <c r="B6" s="335" t="s">
        <v>87</v>
      </c>
      <c r="C6" s="335"/>
      <c r="D6" s="335"/>
      <c r="E6" s="335"/>
    </row>
    <row r="7" spans="2:12" ht="14.25">
      <c r="B7" s="109"/>
      <c r="C7" s="109"/>
      <c r="D7" s="109"/>
      <c r="E7" s="109"/>
    </row>
    <row r="8" spans="2:12" ht="13.5">
      <c r="B8" s="337" t="s">
        <v>18</v>
      </c>
      <c r="C8" s="339"/>
      <c r="D8" s="339"/>
      <c r="E8" s="339"/>
    </row>
    <row r="9" spans="2:12" ht="16.5" thickBot="1">
      <c r="B9" s="336" t="s">
        <v>209</v>
      </c>
      <c r="C9" s="336"/>
      <c r="D9" s="336"/>
      <c r="E9" s="336"/>
      <c r="G9" s="254"/>
    </row>
    <row r="10" spans="2:12" ht="13.5" thickBot="1">
      <c r="B10" s="106"/>
      <c r="C10" s="87" t="s">
        <v>2</v>
      </c>
      <c r="D10" s="75" t="s">
        <v>246</v>
      </c>
      <c r="E10" s="30" t="s">
        <v>262</v>
      </c>
      <c r="G10" s="78"/>
    </row>
    <row r="11" spans="2:12">
      <c r="B11" s="110" t="s">
        <v>3</v>
      </c>
      <c r="C11" s="151" t="s">
        <v>215</v>
      </c>
      <c r="D11" s="74">
        <v>114039335.68000001</v>
      </c>
      <c r="E11" s="9">
        <f>E12+E13+E14</f>
        <v>117703414.13</v>
      </c>
    </row>
    <row r="12" spans="2:12">
      <c r="B12" s="129" t="s">
        <v>4</v>
      </c>
      <c r="C12" s="6" t="s">
        <v>5</v>
      </c>
      <c r="D12" s="89">
        <v>113659848.37</v>
      </c>
      <c r="E12" s="100">
        <f>119208719.97+32609.42-1902836.34</f>
        <v>117338493.05</v>
      </c>
    </row>
    <row r="13" spans="2:12">
      <c r="B13" s="129" t="s">
        <v>6</v>
      </c>
      <c r="C13" s="72" t="s">
        <v>7</v>
      </c>
      <c r="D13" s="89">
        <v>16.690000000000001</v>
      </c>
      <c r="E13" s="100"/>
    </row>
    <row r="14" spans="2:12">
      <c r="B14" s="129" t="s">
        <v>8</v>
      </c>
      <c r="C14" s="72" t="s">
        <v>10</v>
      </c>
      <c r="D14" s="89">
        <v>379470.62</v>
      </c>
      <c r="E14" s="100">
        <f>E15</f>
        <v>364921.08</v>
      </c>
    </row>
    <row r="15" spans="2:12">
      <c r="B15" s="129" t="s">
        <v>212</v>
      </c>
      <c r="C15" s="72" t="s">
        <v>11</v>
      </c>
      <c r="D15" s="89">
        <v>379470.62</v>
      </c>
      <c r="E15" s="100">
        <v>364921.08</v>
      </c>
    </row>
    <row r="16" spans="2:12">
      <c r="B16" s="130" t="s">
        <v>213</v>
      </c>
      <c r="C16" s="111" t="s">
        <v>12</v>
      </c>
      <c r="D16" s="90"/>
      <c r="E16" s="101"/>
    </row>
    <row r="17" spans="2:10">
      <c r="B17" s="10" t="s">
        <v>13</v>
      </c>
      <c r="C17" s="12" t="s">
        <v>65</v>
      </c>
      <c r="D17" s="152">
        <v>146064.75</v>
      </c>
      <c r="E17" s="113">
        <f>SUM(E18:E19)</f>
        <v>608762.76</v>
      </c>
    </row>
    <row r="18" spans="2:10">
      <c r="B18" s="129" t="s">
        <v>4</v>
      </c>
      <c r="C18" s="6" t="s">
        <v>11</v>
      </c>
      <c r="D18" s="89">
        <v>146064.75</v>
      </c>
      <c r="E18" s="101">
        <v>608762.76</v>
      </c>
    </row>
    <row r="19" spans="2:10" ht="13.5" customHeight="1">
      <c r="B19" s="129" t="s">
        <v>6</v>
      </c>
      <c r="C19" s="72" t="s">
        <v>214</v>
      </c>
      <c r="D19" s="89"/>
      <c r="E19" s="100"/>
    </row>
    <row r="20" spans="2:10" ht="13.5" thickBot="1">
      <c r="B20" s="131" t="s">
        <v>8</v>
      </c>
      <c r="C20" s="73" t="s">
        <v>14</v>
      </c>
      <c r="D20" s="91"/>
      <c r="E20" s="102"/>
    </row>
    <row r="21" spans="2:10" ht="13.5" thickBot="1">
      <c r="B21" s="343" t="s">
        <v>216</v>
      </c>
      <c r="C21" s="344"/>
      <c r="D21" s="92">
        <f>D11-D17</f>
        <v>113893270.93000001</v>
      </c>
      <c r="E21" s="173">
        <f>E11-E17</f>
        <v>117094651.36999999</v>
      </c>
      <c r="F21" s="88"/>
      <c r="G21" s="88"/>
      <c r="H21" s="197"/>
      <c r="J21" s="71"/>
    </row>
    <row r="22" spans="2:10">
      <c r="B22" s="3"/>
      <c r="C22" s="7"/>
      <c r="D22" s="8"/>
      <c r="E22" s="8"/>
      <c r="G22" s="78"/>
    </row>
    <row r="23" spans="2:10" ht="15.75">
      <c r="B23" s="337"/>
      <c r="C23" s="345"/>
      <c r="D23" s="345"/>
      <c r="E23" s="345"/>
      <c r="G23" s="78"/>
    </row>
    <row r="24" spans="2:10" ht="16.5" customHeight="1" thickBot="1">
      <c r="B24" s="336" t="s">
        <v>211</v>
      </c>
      <c r="C24" s="346"/>
      <c r="D24" s="346"/>
      <c r="E24" s="346"/>
    </row>
    <row r="25" spans="2:10" ht="13.5" thickBot="1">
      <c r="B25" s="106"/>
      <c r="C25" s="5" t="s">
        <v>2</v>
      </c>
      <c r="D25" s="75" t="s">
        <v>264</v>
      </c>
      <c r="E25" s="30" t="s">
        <v>262</v>
      </c>
    </row>
    <row r="26" spans="2:10">
      <c r="B26" s="116" t="s">
        <v>15</v>
      </c>
      <c r="C26" s="117" t="s">
        <v>16</v>
      </c>
      <c r="D26" s="263">
        <v>115191035.45</v>
      </c>
      <c r="E26" s="118">
        <f>D21</f>
        <v>113893270.93000001</v>
      </c>
      <c r="G26" s="83"/>
    </row>
    <row r="27" spans="2:10">
      <c r="B27" s="10" t="s">
        <v>17</v>
      </c>
      <c r="C27" s="11" t="s">
        <v>217</v>
      </c>
      <c r="D27" s="264">
        <v>-635931.6099999994</v>
      </c>
      <c r="E27" s="172">
        <f>E28-E32</f>
        <v>-181660.29000000097</v>
      </c>
      <c r="F27" s="78"/>
      <c r="G27" s="83"/>
      <c r="H27" s="78"/>
      <c r="I27" s="83"/>
      <c r="J27" s="83"/>
    </row>
    <row r="28" spans="2:10">
      <c r="B28" s="10" t="s">
        <v>18</v>
      </c>
      <c r="C28" s="11" t="s">
        <v>19</v>
      </c>
      <c r="D28" s="264">
        <v>10922919.16</v>
      </c>
      <c r="E28" s="80">
        <f>SUM(E29:E31)</f>
        <v>9504000.1199999992</v>
      </c>
      <c r="F28" s="78"/>
      <c r="G28" s="78"/>
      <c r="H28" s="78"/>
      <c r="I28" s="83"/>
      <c r="J28" s="83"/>
    </row>
    <row r="29" spans="2:10">
      <c r="B29" s="127" t="s">
        <v>4</v>
      </c>
      <c r="C29" s="6" t="s">
        <v>20</v>
      </c>
      <c r="D29" s="265">
        <v>10704169.23</v>
      </c>
      <c r="E29" s="103">
        <v>9078295.8099999987</v>
      </c>
      <c r="F29" s="78"/>
      <c r="G29" s="78"/>
      <c r="H29" s="78"/>
      <c r="I29" s="83"/>
      <c r="J29" s="83"/>
    </row>
    <row r="30" spans="2:10">
      <c r="B30" s="127" t="s">
        <v>6</v>
      </c>
      <c r="C30" s="6" t="s">
        <v>21</v>
      </c>
      <c r="D30" s="265"/>
      <c r="E30" s="103"/>
      <c r="F30" s="78"/>
      <c r="G30" s="78"/>
      <c r="H30" s="78"/>
      <c r="I30" s="83"/>
      <c r="J30" s="83"/>
    </row>
    <row r="31" spans="2:10">
      <c r="B31" s="127" t="s">
        <v>8</v>
      </c>
      <c r="C31" s="6" t="s">
        <v>22</v>
      </c>
      <c r="D31" s="265">
        <v>218749.93</v>
      </c>
      <c r="E31" s="103">
        <v>425704.31</v>
      </c>
      <c r="F31" s="78"/>
      <c r="G31" s="78"/>
      <c r="H31" s="78"/>
      <c r="I31" s="83"/>
      <c r="J31" s="83"/>
    </row>
    <row r="32" spans="2:10">
      <c r="B32" s="112" t="s">
        <v>23</v>
      </c>
      <c r="C32" s="12" t="s">
        <v>24</v>
      </c>
      <c r="D32" s="264">
        <v>11558850.77</v>
      </c>
      <c r="E32" s="80">
        <f>SUM(E33:E39)</f>
        <v>9685660.4100000001</v>
      </c>
      <c r="F32" s="78"/>
      <c r="G32" s="83"/>
      <c r="H32" s="78"/>
      <c r="I32" s="83"/>
      <c r="J32" s="83"/>
    </row>
    <row r="33" spans="2:10">
      <c r="B33" s="127" t="s">
        <v>4</v>
      </c>
      <c r="C33" s="6" t="s">
        <v>25</v>
      </c>
      <c r="D33" s="265">
        <v>8335838.2299999995</v>
      </c>
      <c r="E33" s="103">
        <f>7131565.17+174571.02</f>
        <v>7306136.1899999995</v>
      </c>
      <c r="F33" s="78"/>
      <c r="G33" s="78"/>
      <c r="H33" s="78"/>
      <c r="I33" s="83"/>
      <c r="J33" s="83"/>
    </row>
    <row r="34" spans="2:10">
      <c r="B34" s="127" t="s">
        <v>6</v>
      </c>
      <c r="C34" s="6" t="s">
        <v>26</v>
      </c>
      <c r="D34" s="265"/>
      <c r="E34" s="103"/>
      <c r="F34" s="78"/>
      <c r="G34" s="78"/>
      <c r="H34" s="78"/>
      <c r="I34" s="83"/>
      <c r="J34" s="83"/>
    </row>
    <row r="35" spans="2:10">
      <c r="B35" s="127" t="s">
        <v>8</v>
      </c>
      <c r="C35" s="6" t="s">
        <v>27</v>
      </c>
      <c r="D35" s="265">
        <v>1882157.37</v>
      </c>
      <c r="E35" s="103">
        <v>1648118.2200000002</v>
      </c>
      <c r="F35" s="78"/>
      <c r="G35" s="78"/>
      <c r="H35" s="78"/>
      <c r="I35" s="83"/>
      <c r="J35" s="83"/>
    </row>
    <row r="36" spans="2:10">
      <c r="B36" s="127" t="s">
        <v>9</v>
      </c>
      <c r="C36" s="6" t="s">
        <v>28</v>
      </c>
      <c r="D36" s="265"/>
      <c r="E36" s="103"/>
      <c r="F36" s="78"/>
      <c r="G36" s="78"/>
      <c r="H36" s="78"/>
      <c r="I36" s="83"/>
      <c r="J36" s="83"/>
    </row>
    <row r="37" spans="2:10" ht="25.5">
      <c r="B37" s="127" t="s">
        <v>29</v>
      </c>
      <c r="C37" s="6" t="s">
        <v>30</v>
      </c>
      <c r="D37" s="265"/>
      <c r="E37" s="103"/>
      <c r="F37" s="78"/>
      <c r="G37" s="78"/>
      <c r="H37" s="78"/>
      <c r="I37" s="83"/>
      <c r="J37" s="83"/>
    </row>
    <row r="38" spans="2:10">
      <c r="B38" s="127" t="s">
        <v>31</v>
      </c>
      <c r="C38" s="6" t="s">
        <v>32</v>
      </c>
      <c r="D38" s="265"/>
      <c r="E38" s="103"/>
      <c r="F38" s="78"/>
      <c r="G38" s="78"/>
      <c r="H38" s="78"/>
      <c r="I38" s="83"/>
      <c r="J38" s="83"/>
    </row>
    <row r="39" spans="2:10">
      <c r="B39" s="128" t="s">
        <v>33</v>
      </c>
      <c r="C39" s="13" t="s">
        <v>34</v>
      </c>
      <c r="D39" s="266">
        <v>1340855.17</v>
      </c>
      <c r="E39" s="174">
        <v>731406</v>
      </c>
      <c r="F39" s="78"/>
      <c r="G39" s="78"/>
      <c r="H39" s="78"/>
      <c r="I39" s="83"/>
      <c r="J39" s="83"/>
    </row>
    <row r="40" spans="2:10" ht="13.5" thickBot="1">
      <c r="B40" s="119" t="s">
        <v>35</v>
      </c>
      <c r="C40" s="120" t="s">
        <v>36</v>
      </c>
      <c r="D40" s="267">
        <v>-2788164.4</v>
      </c>
      <c r="E40" s="121">
        <v>3383040.73</v>
      </c>
      <c r="G40" s="83"/>
    </row>
    <row r="41" spans="2:10" ht="13.5" thickBot="1">
      <c r="B41" s="122" t="s">
        <v>37</v>
      </c>
      <c r="C41" s="123" t="s">
        <v>38</v>
      </c>
      <c r="D41" s="268">
        <v>111766939.44</v>
      </c>
      <c r="E41" s="173">
        <f>E26+E27+E40</f>
        <v>117094651.37</v>
      </c>
      <c r="F41" s="88"/>
      <c r="G41" s="83"/>
    </row>
    <row r="42" spans="2:10">
      <c r="B42" s="114"/>
      <c r="C42" s="114"/>
      <c r="D42" s="115"/>
      <c r="E42" s="115"/>
      <c r="F42" s="88"/>
      <c r="G42" s="71"/>
    </row>
    <row r="43" spans="2:10" ht="13.5">
      <c r="B43" s="338" t="s">
        <v>60</v>
      </c>
      <c r="C43" s="339"/>
      <c r="D43" s="339"/>
      <c r="E43" s="339"/>
      <c r="G43" s="78"/>
    </row>
    <row r="44" spans="2:10" ht="15.75" customHeight="1" thickBot="1">
      <c r="B44" s="336" t="s">
        <v>244</v>
      </c>
      <c r="C44" s="340"/>
      <c r="D44" s="340"/>
      <c r="E44" s="340"/>
      <c r="G44" s="78"/>
    </row>
    <row r="45" spans="2:10" ht="13.5" thickBot="1">
      <c r="B45" s="106"/>
      <c r="C45" s="31" t="s">
        <v>39</v>
      </c>
      <c r="D45" s="75" t="s">
        <v>264</v>
      </c>
      <c r="E45" s="30" t="s">
        <v>262</v>
      </c>
      <c r="G45" s="78"/>
    </row>
    <row r="46" spans="2:10">
      <c r="B46" s="14" t="s">
        <v>18</v>
      </c>
      <c r="C46" s="32" t="s">
        <v>218</v>
      </c>
      <c r="D46" s="124"/>
      <c r="E46" s="29"/>
      <c r="G46" s="78"/>
    </row>
    <row r="47" spans="2:10">
      <c r="B47" s="125" t="s">
        <v>4</v>
      </c>
      <c r="C47" s="16" t="s">
        <v>40</v>
      </c>
      <c r="D47" s="269">
        <v>10089904.193600001</v>
      </c>
      <c r="E47" s="82">
        <v>9829700.2354601733</v>
      </c>
      <c r="G47" s="246"/>
    </row>
    <row r="48" spans="2:10">
      <c r="B48" s="146" t="s">
        <v>6</v>
      </c>
      <c r="C48" s="23" t="s">
        <v>41</v>
      </c>
      <c r="D48" s="270">
        <v>10033494.7388</v>
      </c>
      <c r="E48" s="82">
        <v>9819415.6043043118</v>
      </c>
      <c r="G48" s="249"/>
    </row>
    <row r="49" spans="2:7">
      <c r="B49" s="143" t="s">
        <v>23</v>
      </c>
      <c r="C49" s="147" t="s">
        <v>219</v>
      </c>
      <c r="D49" s="271"/>
      <c r="E49" s="148"/>
    </row>
    <row r="50" spans="2:7">
      <c r="B50" s="125" t="s">
        <v>4</v>
      </c>
      <c r="C50" s="16" t="s">
        <v>40</v>
      </c>
      <c r="D50" s="269">
        <v>11.4164647393842</v>
      </c>
      <c r="E50" s="82">
        <v>11.586647425842701</v>
      </c>
      <c r="G50" s="329"/>
    </row>
    <row r="51" spans="2:7">
      <c r="B51" s="125" t="s">
        <v>6</v>
      </c>
      <c r="C51" s="16" t="s">
        <v>220</v>
      </c>
      <c r="D51" s="275">
        <v>10.8537</v>
      </c>
      <c r="E51" s="298">
        <v>11.586600000000001</v>
      </c>
      <c r="G51" s="226"/>
    </row>
    <row r="52" spans="2:7" ht="12.75" customHeight="1">
      <c r="B52" s="125" t="s">
        <v>8</v>
      </c>
      <c r="C52" s="16" t="s">
        <v>221</v>
      </c>
      <c r="D52" s="275">
        <v>11.444100000000001</v>
      </c>
      <c r="E52" s="298">
        <v>12.059799999999999</v>
      </c>
    </row>
    <row r="53" spans="2:7" ht="13.5" thickBot="1">
      <c r="B53" s="126" t="s">
        <v>9</v>
      </c>
      <c r="C53" s="18" t="s">
        <v>41</v>
      </c>
      <c r="D53" s="273">
        <v>11.139382872030801</v>
      </c>
      <c r="E53" s="299">
        <v>11.924808571975699</v>
      </c>
    </row>
    <row r="54" spans="2:7">
      <c r="B54" s="132"/>
      <c r="C54" s="133"/>
      <c r="D54" s="134"/>
      <c r="E54" s="134"/>
    </row>
    <row r="55" spans="2:7" ht="13.5">
      <c r="B55" s="338" t="s">
        <v>62</v>
      </c>
      <c r="C55" s="339"/>
      <c r="D55" s="339"/>
      <c r="E55" s="339"/>
    </row>
    <row r="56" spans="2:7" ht="15.75" customHeight="1" thickBot="1">
      <c r="B56" s="336" t="s">
        <v>222</v>
      </c>
      <c r="C56" s="340"/>
      <c r="D56" s="340"/>
      <c r="E56" s="340"/>
    </row>
    <row r="57" spans="2:7" ht="23.25" thickBot="1">
      <c r="B57" s="331" t="s">
        <v>42</v>
      </c>
      <c r="C57" s="332"/>
      <c r="D57" s="19" t="s">
        <v>245</v>
      </c>
      <c r="E57" s="20" t="s">
        <v>223</v>
      </c>
    </row>
    <row r="58" spans="2:7">
      <c r="B58" s="21" t="s">
        <v>18</v>
      </c>
      <c r="C58" s="149" t="s">
        <v>43</v>
      </c>
      <c r="D58" s="150">
        <f>SUM(D59:D70)</f>
        <v>117338493.05</v>
      </c>
      <c r="E58" s="33">
        <f>D58/E21</f>
        <v>1.0020824322643869</v>
      </c>
    </row>
    <row r="59" spans="2:7" ht="25.5">
      <c r="B59" s="22" t="s">
        <v>4</v>
      </c>
      <c r="C59" s="23" t="s">
        <v>44</v>
      </c>
      <c r="D59" s="95">
        <v>0</v>
      </c>
      <c r="E59" s="96">
        <v>0</v>
      </c>
    </row>
    <row r="60" spans="2:7" ht="24" customHeight="1">
      <c r="B60" s="15" t="s">
        <v>6</v>
      </c>
      <c r="C60" s="16" t="s">
        <v>45</v>
      </c>
      <c r="D60" s="93">
        <v>0</v>
      </c>
      <c r="E60" s="94">
        <v>0</v>
      </c>
    </row>
    <row r="61" spans="2:7">
      <c r="B61" s="15" t="s">
        <v>8</v>
      </c>
      <c r="C61" s="16" t="s">
        <v>46</v>
      </c>
      <c r="D61" s="93">
        <v>0</v>
      </c>
      <c r="E61" s="94">
        <v>0</v>
      </c>
    </row>
    <row r="62" spans="2:7">
      <c r="B62" s="15" t="s">
        <v>9</v>
      </c>
      <c r="C62" s="16" t="s">
        <v>47</v>
      </c>
      <c r="D62" s="93">
        <v>0</v>
      </c>
      <c r="E62" s="94">
        <v>0</v>
      </c>
    </row>
    <row r="63" spans="2:7">
      <c r="B63" s="15" t="s">
        <v>29</v>
      </c>
      <c r="C63" s="16" t="s">
        <v>48</v>
      </c>
      <c r="D63" s="93">
        <v>0</v>
      </c>
      <c r="E63" s="94">
        <v>0</v>
      </c>
    </row>
    <row r="64" spans="2:7">
      <c r="B64" s="22" t="s">
        <v>31</v>
      </c>
      <c r="C64" s="23" t="s">
        <v>49</v>
      </c>
      <c r="D64" s="95">
        <f>119208719.97-1902836.34</f>
        <v>117305883.63</v>
      </c>
      <c r="E64" s="96">
        <f>D64/E21</f>
        <v>1.0018039445656022</v>
      </c>
    </row>
    <row r="65" spans="2:5">
      <c r="B65" s="22" t="s">
        <v>33</v>
      </c>
      <c r="C65" s="23" t="s">
        <v>224</v>
      </c>
      <c r="D65" s="95">
        <v>0</v>
      </c>
      <c r="E65" s="96">
        <v>0</v>
      </c>
    </row>
    <row r="66" spans="2:5">
      <c r="B66" s="22" t="s">
        <v>50</v>
      </c>
      <c r="C66" s="23" t="s">
        <v>51</v>
      </c>
      <c r="D66" s="95">
        <v>0</v>
      </c>
      <c r="E66" s="96">
        <v>0</v>
      </c>
    </row>
    <row r="67" spans="2:5">
      <c r="B67" s="15" t="s">
        <v>52</v>
      </c>
      <c r="C67" s="16" t="s">
        <v>53</v>
      </c>
      <c r="D67" s="93">
        <v>0</v>
      </c>
      <c r="E67" s="94">
        <v>0</v>
      </c>
    </row>
    <row r="68" spans="2:5">
      <c r="B68" s="15" t="s">
        <v>54</v>
      </c>
      <c r="C68" s="16" t="s">
        <v>55</v>
      </c>
      <c r="D68" s="93">
        <v>0</v>
      </c>
      <c r="E68" s="94">
        <v>0</v>
      </c>
    </row>
    <row r="69" spans="2:5">
      <c r="B69" s="15" t="s">
        <v>56</v>
      </c>
      <c r="C69" s="16" t="s">
        <v>57</v>
      </c>
      <c r="D69" s="93">
        <v>32609.42</v>
      </c>
      <c r="E69" s="94">
        <f>D69/E21</f>
        <v>2.7848769878446075E-4</v>
      </c>
    </row>
    <row r="70" spans="2:5">
      <c r="B70" s="135" t="s">
        <v>58</v>
      </c>
      <c r="C70" s="136" t="s">
        <v>59</v>
      </c>
      <c r="D70" s="137">
        <v>0</v>
      </c>
      <c r="E70" s="138">
        <v>0</v>
      </c>
    </row>
    <row r="71" spans="2:5">
      <c r="B71" s="143" t="s">
        <v>23</v>
      </c>
      <c r="C71" s="144" t="s">
        <v>61</v>
      </c>
      <c r="D71" s="145">
        <f>E13</f>
        <v>0</v>
      </c>
      <c r="E71" s="70">
        <v>0</v>
      </c>
    </row>
    <row r="72" spans="2:5">
      <c r="B72" s="139" t="s">
        <v>60</v>
      </c>
      <c r="C72" s="140" t="s">
        <v>63</v>
      </c>
      <c r="D72" s="141">
        <f>E14</f>
        <v>364921.08</v>
      </c>
      <c r="E72" s="142">
        <f>D72/E21</f>
        <v>3.1164624150671833E-3</v>
      </c>
    </row>
    <row r="73" spans="2:5">
      <c r="B73" s="24" t="s">
        <v>62</v>
      </c>
      <c r="C73" s="25" t="s">
        <v>65</v>
      </c>
      <c r="D73" s="26">
        <f>E17</f>
        <v>608762.76</v>
      </c>
      <c r="E73" s="27">
        <f>D73/E21</f>
        <v>5.1988946794538811E-3</v>
      </c>
    </row>
    <row r="74" spans="2:5">
      <c r="B74" s="143" t="s">
        <v>64</v>
      </c>
      <c r="C74" s="144" t="s">
        <v>66</v>
      </c>
      <c r="D74" s="145">
        <f>D58+D71+D72-D73</f>
        <v>117094651.36999999</v>
      </c>
      <c r="E74" s="70">
        <f>E58+E72-E73</f>
        <v>1.0000000000000002</v>
      </c>
    </row>
    <row r="75" spans="2:5">
      <c r="B75" s="15" t="s">
        <v>4</v>
      </c>
      <c r="C75" s="16" t="s">
        <v>67</v>
      </c>
      <c r="D75" s="93">
        <f>D74</f>
        <v>117094651.36999999</v>
      </c>
      <c r="E75" s="94">
        <f>E74</f>
        <v>1.0000000000000002</v>
      </c>
    </row>
    <row r="76" spans="2:5">
      <c r="B76" s="15" t="s">
        <v>6</v>
      </c>
      <c r="C76" s="16" t="s">
        <v>225</v>
      </c>
      <c r="D76" s="93">
        <v>0</v>
      </c>
      <c r="E76" s="94">
        <v>0</v>
      </c>
    </row>
    <row r="77" spans="2:5" ht="13.5" thickBot="1">
      <c r="B77" s="17" t="s">
        <v>8</v>
      </c>
      <c r="C77" s="18" t="s">
        <v>226</v>
      </c>
      <c r="D77" s="97">
        <v>0</v>
      </c>
      <c r="E77" s="98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honeticPr fontId="7" type="noConversion"/>
  <pageMargins left="0.59" right="0.75" top="0.59" bottom="0.4" header="0.5" footer="0.5"/>
  <pageSetup paperSize="9" scale="70" orientation="portrait" r:id="rId1"/>
  <headerFooter alignWithMargins="0"/>
</worksheet>
</file>

<file path=xl/worksheets/sheet50.xml><?xml version="1.0" encoding="utf-8"?>
<worksheet xmlns="http://schemas.openxmlformats.org/spreadsheetml/2006/main" xmlns:r="http://schemas.openxmlformats.org/officeDocument/2006/relationships">
  <sheetPr codeName="Arkusz50"/>
  <dimension ref="A1:L81"/>
  <sheetViews>
    <sheetView zoomScale="80" zoomScaleNormal="80" workbookViewId="0">
      <selection activeCell="K2" sqref="K2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99" customWidth="1"/>
    <col min="6" max="6" width="7.42578125" customWidth="1"/>
    <col min="7" max="7" width="17.28515625" customWidth="1"/>
    <col min="8" max="8" width="19" customWidth="1"/>
    <col min="9" max="9" width="13.28515625" customWidth="1"/>
    <col min="10" max="10" width="13.5703125" customWidth="1"/>
  </cols>
  <sheetData>
    <row r="1" spans="2:12">
      <c r="B1" s="1"/>
      <c r="C1" s="1"/>
      <c r="D1" s="2"/>
      <c r="E1" s="2"/>
    </row>
    <row r="2" spans="2:12" ht="15.75">
      <c r="B2" s="333" t="s">
        <v>0</v>
      </c>
      <c r="C2" s="333"/>
      <c r="D2" s="333"/>
      <c r="E2" s="333"/>
      <c r="H2" s="188"/>
      <c r="I2" s="188"/>
      <c r="J2" s="190"/>
      <c r="L2" s="78"/>
    </row>
    <row r="3" spans="2:12" ht="15.75">
      <c r="B3" s="333" t="s">
        <v>263</v>
      </c>
      <c r="C3" s="333"/>
      <c r="D3" s="333"/>
      <c r="E3" s="333"/>
      <c r="H3" s="188"/>
      <c r="I3" s="188"/>
      <c r="J3" s="190"/>
    </row>
    <row r="4" spans="2:12" ht="15">
      <c r="B4" s="171"/>
      <c r="C4" s="171"/>
      <c r="D4" s="171"/>
      <c r="E4" s="171"/>
      <c r="H4" s="187"/>
      <c r="I4" s="187"/>
      <c r="J4" s="190"/>
    </row>
    <row r="5" spans="2:12" ht="14.25">
      <c r="B5" s="334" t="s">
        <v>1</v>
      </c>
      <c r="C5" s="334"/>
      <c r="D5" s="334"/>
      <c r="E5" s="334"/>
    </row>
    <row r="6" spans="2:12" ht="14.25">
      <c r="B6" s="335" t="s">
        <v>236</v>
      </c>
      <c r="C6" s="335"/>
      <c r="D6" s="335"/>
      <c r="E6" s="335"/>
    </row>
    <row r="7" spans="2:12" ht="14.25">
      <c r="B7" s="177"/>
      <c r="C7" s="177"/>
      <c r="D7" s="177"/>
      <c r="E7" s="177"/>
    </row>
    <row r="8" spans="2:12" ht="13.5">
      <c r="B8" s="337" t="s">
        <v>18</v>
      </c>
      <c r="C8" s="339"/>
      <c r="D8" s="339"/>
      <c r="E8" s="339"/>
    </row>
    <row r="9" spans="2:12" ht="16.5" thickBot="1">
      <c r="B9" s="336" t="s">
        <v>209</v>
      </c>
      <c r="C9" s="336"/>
      <c r="D9" s="336"/>
      <c r="E9" s="336"/>
    </row>
    <row r="10" spans="2:12" ht="13.5" thickBot="1">
      <c r="B10" s="178"/>
      <c r="C10" s="87" t="s">
        <v>2</v>
      </c>
      <c r="D10" s="75" t="s">
        <v>246</v>
      </c>
      <c r="E10" s="30" t="s">
        <v>262</v>
      </c>
      <c r="H10" s="181"/>
    </row>
    <row r="11" spans="2:12">
      <c r="B11" s="110" t="s">
        <v>3</v>
      </c>
      <c r="C11" s="151" t="s">
        <v>215</v>
      </c>
      <c r="D11" s="74">
        <v>5108.1099999999997</v>
      </c>
      <c r="E11" s="9">
        <f>E12</f>
        <v>25212.49</v>
      </c>
    </row>
    <row r="12" spans="2:12">
      <c r="B12" s="129" t="s">
        <v>4</v>
      </c>
      <c r="C12" s="6" t="s">
        <v>5</v>
      </c>
      <c r="D12" s="89">
        <v>5108.1099999999997</v>
      </c>
      <c r="E12" s="100">
        <v>25212.49</v>
      </c>
    </row>
    <row r="13" spans="2:12">
      <c r="B13" s="129" t="s">
        <v>6</v>
      </c>
      <c r="C13" s="72" t="s">
        <v>7</v>
      </c>
      <c r="D13" s="89"/>
      <c r="E13" s="100"/>
    </row>
    <row r="14" spans="2:12">
      <c r="B14" s="129" t="s">
        <v>8</v>
      </c>
      <c r="C14" s="72" t="s">
        <v>10</v>
      </c>
      <c r="D14" s="89"/>
      <c r="E14" s="100"/>
      <c r="G14" s="71"/>
    </row>
    <row r="15" spans="2:12">
      <c r="B15" s="129" t="s">
        <v>212</v>
      </c>
      <c r="C15" s="72" t="s">
        <v>11</v>
      </c>
      <c r="D15" s="89"/>
      <c r="E15" s="100"/>
    </row>
    <row r="16" spans="2:12">
      <c r="B16" s="130" t="s">
        <v>213</v>
      </c>
      <c r="C16" s="111" t="s">
        <v>12</v>
      </c>
      <c r="D16" s="90"/>
      <c r="E16" s="101"/>
    </row>
    <row r="17" spans="2:10">
      <c r="B17" s="10" t="s">
        <v>13</v>
      </c>
      <c r="C17" s="12" t="s">
        <v>65</v>
      </c>
      <c r="D17" s="152"/>
      <c r="E17" s="113"/>
    </row>
    <row r="18" spans="2:10">
      <c r="B18" s="129" t="s">
        <v>4</v>
      </c>
      <c r="C18" s="6" t="s">
        <v>11</v>
      </c>
      <c r="D18" s="89"/>
      <c r="E18" s="101"/>
    </row>
    <row r="19" spans="2:10" ht="13.5" customHeight="1">
      <c r="B19" s="129" t="s">
        <v>6</v>
      </c>
      <c r="C19" s="72" t="s">
        <v>214</v>
      </c>
      <c r="D19" s="89"/>
      <c r="E19" s="100"/>
    </row>
    <row r="20" spans="2:10" ht="13.5" thickBot="1">
      <c r="B20" s="131" t="s">
        <v>8</v>
      </c>
      <c r="C20" s="73" t="s">
        <v>14</v>
      </c>
      <c r="D20" s="91"/>
      <c r="E20" s="102"/>
    </row>
    <row r="21" spans="2:10" ht="13.5" thickBot="1">
      <c r="B21" s="343" t="s">
        <v>216</v>
      </c>
      <c r="C21" s="344"/>
      <c r="D21" s="92">
        <f>D12</f>
        <v>5108.1099999999997</v>
      </c>
      <c r="E21" s="173">
        <f>E12</f>
        <v>25212.49</v>
      </c>
      <c r="F21" s="88"/>
      <c r="G21" s="88"/>
      <c r="H21" s="198"/>
      <c r="J21" s="71"/>
    </row>
    <row r="22" spans="2:10">
      <c r="B22" s="3"/>
      <c r="C22" s="7"/>
      <c r="D22" s="8"/>
      <c r="E22" s="8"/>
      <c r="G22" s="78"/>
    </row>
    <row r="23" spans="2:10" ht="13.5">
      <c r="B23" s="337" t="s">
        <v>210</v>
      </c>
      <c r="C23" s="345"/>
      <c r="D23" s="345"/>
      <c r="E23" s="345"/>
      <c r="G23" s="78"/>
    </row>
    <row r="24" spans="2:10" ht="15.75" customHeight="1" thickBot="1">
      <c r="B24" s="336" t="s">
        <v>211</v>
      </c>
      <c r="C24" s="346"/>
      <c r="D24" s="346"/>
      <c r="E24" s="346"/>
    </row>
    <row r="25" spans="2:10" ht="13.5" thickBot="1">
      <c r="B25" s="178"/>
      <c r="C25" s="5" t="s">
        <v>2</v>
      </c>
      <c r="D25" s="75" t="s">
        <v>264</v>
      </c>
      <c r="E25" s="30" t="s">
        <v>262</v>
      </c>
    </row>
    <row r="26" spans="2:10">
      <c r="B26" s="116" t="s">
        <v>15</v>
      </c>
      <c r="C26" s="117" t="s">
        <v>16</v>
      </c>
      <c r="D26" s="263">
        <v>0</v>
      </c>
      <c r="E26" s="118">
        <f>D21</f>
        <v>5108.1099999999997</v>
      </c>
      <c r="G26" s="83"/>
    </row>
    <row r="27" spans="2:10">
      <c r="B27" s="10" t="s">
        <v>17</v>
      </c>
      <c r="C27" s="11" t="s">
        <v>217</v>
      </c>
      <c r="D27" s="264">
        <v>102357.17</v>
      </c>
      <c r="E27" s="172">
        <f>E28-E32</f>
        <v>19775.489999999998</v>
      </c>
      <c r="F27" s="78"/>
      <c r="G27" s="83"/>
      <c r="H27" s="78"/>
      <c r="I27" s="78"/>
      <c r="J27" s="83"/>
    </row>
    <row r="28" spans="2:10">
      <c r="B28" s="10" t="s">
        <v>18</v>
      </c>
      <c r="C28" s="11" t="s">
        <v>19</v>
      </c>
      <c r="D28" s="264">
        <v>103120.03</v>
      </c>
      <c r="E28" s="80">
        <f>SUM(E29:E31)</f>
        <v>19878.23</v>
      </c>
      <c r="F28" s="78"/>
      <c r="G28" s="78"/>
      <c r="H28" s="78"/>
      <c r="I28" s="78"/>
      <c r="J28" s="83"/>
    </row>
    <row r="29" spans="2:10">
      <c r="B29" s="127" t="s">
        <v>4</v>
      </c>
      <c r="C29" s="6" t="s">
        <v>20</v>
      </c>
      <c r="D29" s="265"/>
      <c r="E29" s="103"/>
      <c r="F29" s="78"/>
      <c r="G29" s="78"/>
      <c r="H29" s="78"/>
      <c r="I29" s="78"/>
      <c r="J29" s="83"/>
    </row>
    <row r="30" spans="2:10">
      <c r="B30" s="127" t="s">
        <v>6</v>
      </c>
      <c r="C30" s="6" t="s">
        <v>21</v>
      </c>
      <c r="D30" s="265"/>
      <c r="E30" s="103"/>
      <c r="F30" s="78"/>
      <c r="G30" s="78"/>
      <c r="H30" s="78"/>
      <c r="I30" s="78"/>
      <c r="J30" s="83"/>
    </row>
    <row r="31" spans="2:10">
      <c r="B31" s="127" t="s">
        <v>8</v>
      </c>
      <c r="C31" s="6" t="s">
        <v>22</v>
      </c>
      <c r="D31" s="265">
        <v>103120.03</v>
      </c>
      <c r="E31" s="103">
        <v>19878.23</v>
      </c>
      <c r="F31" s="78"/>
      <c r="G31" s="78"/>
      <c r="H31" s="78"/>
      <c r="I31" s="78"/>
      <c r="J31" s="83"/>
    </row>
    <row r="32" spans="2:10">
      <c r="B32" s="112" t="s">
        <v>23</v>
      </c>
      <c r="C32" s="12" t="s">
        <v>24</v>
      </c>
      <c r="D32" s="264">
        <v>762.8599999999999</v>
      </c>
      <c r="E32" s="80">
        <f>SUM(E33:E39)</f>
        <v>102.74</v>
      </c>
      <c r="F32" s="78"/>
      <c r="G32" s="83"/>
      <c r="H32" s="78"/>
      <c r="I32" s="78"/>
      <c r="J32" s="83"/>
    </row>
    <row r="33" spans="2:10">
      <c r="B33" s="127" t="s">
        <v>4</v>
      </c>
      <c r="C33" s="6" t="s">
        <v>25</v>
      </c>
      <c r="D33" s="265"/>
      <c r="E33" s="103"/>
      <c r="F33" s="78"/>
      <c r="G33" s="78"/>
      <c r="H33" s="78"/>
      <c r="I33" s="78"/>
      <c r="J33" s="83"/>
    </row>
    <row r="34" spans="2:10">
      <c r="B34" s="127" t="s">
        <v>6</v>
      </c>
      <c r="C34" s="6" t="s">
        <v>26</v>
      </c>
      <c r="D34" s="265"/>
      <c r="E34" s="103"/>
      <c r="F34" s="78"/>
      <c r="G34" s="78"/>
      <c r="H34" s="78"/>
      <c r="I34" s="78"/>
      <c r="J34" s="83"/>
    </row>
    <row r="35" spans="2:10">
      <c r="B35" s="127" t="s">
        <v>8</v>
      </c>
      <c r="C35" s="6" t="s">
        <v>27</v>
      </c>
      <c r="D35" s="265">
        <v>30.3</v>
      </c>
      <c r="E35" s="103">
        <v>3.85</v>
      </c>
      <c r="F35" s="78"/>
      <c r="G35" s="78"/>
      <c r="H35" s="78"/>
      <c r="I35" s="78"/>
      <c r="J35" s="83"/>
    </row>
    <row r="36" spans="2:10">
      <c r="B36" s="127" t="s">
        <v>9</v>
      </c>
      <c r="C36" s="6" t="s">
        <v>28</v>
      </c>
      <c r="D36" s="265"/>
      <c r="E36" s="103"/>
      <c r="F36" s="78"/>
      <c r="G36" s="78"/>
      <c r="H36" s="78"/>
      <c r="I36" s="78"/>
      <c r="J36" s="83"/>
    </row>
    <row r="37" spans="2:10" ht="25.5">
      <c r="B37" s="127" t="s">
        <v>29</v>
      </c>
      <c r="C37" s="6" t="s">
        <v>30</v>
      </c>
      <c r="D37" s="265">
        <v>732.56</v>
      </c>
      <c r="E37" s="103">
        <v>98.89</v>
      </c>
      <c r="F37" s="78"/>
      <c r="G37" s="78"/>
      <c r="H37" s="78"/>
      <c r="I37" s="78"/>
      <c r="J37" s="83"/>
    </row>
    <row r="38" spans="2:10">
      <c r="B38" s="127" t="s">
        <v>31</v>
      </c>
      <c r="C38" s="6" t="s">
        <v>32</v>
      </c>
      <c r="D38" s="265"/>
      <c r="E38" s="103"/>
      <c r="F38" s="78"/>
      <c r="G38" s="78"/>
      <c r="H38" s="78"/>
      <c r="I38" s="78"/>
      <c r="J38" s="83"/>
    </row>
    <row r="39" spans="2:10">
      <c r="B39" s="128" t="s">
        <v>33</v>
      </c>
      <c r="C39" s="13" t="s">
        <v>34</v>
      </c>
      <c r="D39" s="266"/>
      <c r="E39" s="174"/>
      <c r="F39" s="78"/>
      <c r="G39" s="78"/>
      <c r="H39" s="78"/>
      <c r="I39" s="78"/>
      <c r="J39" s="83"/>
    </row>
    <row r="40" spans="2:10" ht="13.5" thickBot="1">
      <c r="B40" s="119" t="s">
        <v>35</v>
      </c>
      <c r="C40" s="120" t="s">
        <v>36</v>
      </c>
      <c r="D40" s="267">
        <v>3742.46</v>
      </c>
      <c r="E40" s="121">
        <v>328.89</v>
      </c>
      <c r="G40" s="83"/>
    </row>
    <row r="41" spans="2:10" ht="13.5" thickBot="1">
      <c r="B41" s="122" t="s">
        <v>37</v>
      </c>
      <c r="C41" s="123" t="s">
        <v>38</v>
      </c>
      <c r="D41" s="268">
        <v>106099.63</v>
      </c>
      <c r="E41" s="173">
        <f>E26+E27+E40</f>
        <v>25212.489999999998</v>
      </c>
      <c r="F41" s="88"/>
      <c r="G41" s="83"/>
    </row>
    <row r="42" spans="2:10">
      <c r="B42" s="114"/>
      <c r="C42" s="114"/>
      <c r="D42" s="115"/>
      <c r="E42" s="115"/>
      <c r="F42" s="88"/>
      <c r="G42" s="71"/>
    </row>
    <row r="43" spans="2:10" ht="13.5">
      <c r="B43" s="338" t="s">
        <v>60</v>
      </c>
      <c r="C43" s="339"/>
      <c r="D43" s="339"/>
      <c r="E43" s="339"/>
      <c r="G43" s="78"/>
    </row>
    <row r="44" spans="2:10" ht="18" customHeight="1" thickBot="1">
      <c r="B44" s="336" t="s">
        <v>244</v>
      </c>
      <c r="C44" s="340"/>
      <c r="D44" s="340"/>
      <c r="E44" s="340"/>
      <c r="G44" s="78"/>
    </row>
    <row r="45" spans="2:10" ht="13.5" thickBot="1">
      <c r="B45" s="178"/>
      <c r="C45" s="31" t="s">
        <v>39</v>
      </c>
      <c r="D45" s="75" t="s">
        <v>264</v>
      </c>
      <c r="E45" s="30" t="s">
        <v>262</v>
      </c>
      <c r="G45" s="78"/>
    </row>
    <row r="46" spans="2:10">
      <c r="B46" s="14" t="s">
        <v>18</v>
      </c>
      <c r="C46" s="32" t="s">
        <v>218</v>
      </c>
      <c r="D46" s="124"/>
      <c r="E46" s="29"/>
      <c r="G46" s="78"/>
    </row>
    <row r="47" spans="2:10">
      <c r="B47" s="125" t="s">
        <v>4</v>
      </c>
      <c r="C47" s="16" t="s">
        <v>40</v>
      </c>
      <c r="D47" s="269"/>
      <c r="E47" s="175">
        <v>36.158499999999997</v>
      </c>
      <c r="G47" s="78"/>
    </row>
    <row r="48" spans="2:10">
      <c r="B48" s="146" t="s">
        <v>6</v>
      </c>
      <c r="C48" s="23" t="s">
        <v>41</v>
      </c>
      <c r="D48" s="270">
        <v>773.03920000000005</v>
      </c>
      <c r="E48" s="175">
        <v>173.55609999999999</v>
      </c>
      <c r="G48" s="78"/>
    </row>
    <row r="49" spans="2:7">
      <c r="B49" s="143" t="s">
        <v>23</v>
      </c>
      <c r="C49" s="147" t="s">
        <v>219</v>
      </c>
      <c r="D49" s="271"/>
      <c r="E49" s="175"/>
    </row>
    <row r="50" spans="2:7">
      <c r="B50" s="125" t="s">
        <v>4</v>
      </c>
      <c r="C50" s="16" t="s">
        <v>40</v>
      </c>
      <c r="D50" s="269"/>
      <c r="E50" s="175">
        <v>141.27000000000001</v>
      </c>
      <c r="G50" s="226"/>
    </row>
    <row r="51" spans="2:7">
      <c r="B51" s="125" t="s">
        <v>6</v>
      </c>
      <c r="C51" s="16" t="s">
        <v>220</v>
      </c>
      <c r="D51" s="272">
        <v>130.68</v>
      </c>
      <c r="E51" s="84">
        <v>140.28</v>
      </c>
      <c r="G51" s="226"/>
    </row>
    <row r="52" spans="2:7">
      <c r="B52" s="125" t="s">
        <v>8</v>
      </c>
      <c r="C52" s="16" t="s">
        <v>221</v>
      </c>
      <c r="D52" s="272">
        <v>138.64000000000001</v>
      </c>
      <c r="E52" s="84">
        <v>146.1</v>
      </c>
    </row>
    <row r="53" spans="2:7" ht="13.5" thickBot="1">
      <c r="B53" s="126" t="s">
        <v>9</v>
      </c>
      <c r="C53" s="18" t="s">
        <v>41</v>
      </c>
      <c r="D53" s="273">
        <v>137.25</v>
      </c>
      <c r="E53" s="176">
        <v>145.27000000000001</v>
      </c>
    </row>
    <row r="54" spans="2:7">
      <c r="B54" s="132"/>
      <c r="C54" s="133"/>
      <c r="D54" s="134"/>
      <c r="E54" s="134"/>
    </row>
    <row r="55" spans="2:7" ht="13.5">
      <c r="B55" s="338" t="s">
        <v>62</v>
      </c>
      <c r="C55" s="339"/>
      <c r="D55" s="339"/>
      <c r="E55" s="339"/>
    </row>
    <row r="56" spans="2:7" ht="14.25" thickBot="1">
      <c r="B56" s="336" t="s">
        <v>222</v>
      </c>
      <c r="C56" s="340"/>
      <c r="D56" s="340"/>
      <c r="E56" s="340"/>
    </row>
    <row r="57" spans="2:7" ht="23.25" thickBot="1">
      <c r="B57" s="331" t="s">
        <v>42</v>
      </c>
      <c r="C57" s="332"/>
      <c r="D57" s="19" t="s">
        <v>245</v>
      </c>
      <c r="E57" s="20" t="s">
        <v>223</v>
      </c>
    </row>
    <row r="58" spans="2:7">
      <c r="B58" s="21" t="s">
        <v>18</v>
      </c>
      <c r="C58" s="149" t="s">
        <v>43</v>
      </c>
      <c r="D58" s="150">
        <f>D64</f>
        <v>25212.49</v>
      </c>
      <c r="E58" s="33">
        <f>D58/E21</f>
        <v>1</v>
      </c>
    </row>
    <row r="59" spans="2:7" ht="25.5">
      <c r="B59" s="146" t="s">
        <v>4</v>
      </c>
      <c r="C59" s="23" t="s">
        <v>44</v>
      </c>
      <c r="D59" s="95">
        <v>0</v>
      </c>
      <c r="E59" s="96">
        <v>0</v>
      </c>
    </row>
    <row r="60" spans="2:7" ht="25.5">
      <c r="B60" s="125" t="s">
        <v>6</v>
      </c>
      <c r="C60" s="16" t="s">
        <v>45</v>
      </c>
      <c r="D60" s="93">
        <v>0</v>
      </c>
      <c r="E60" s="94">
        <v>0</v>
      </c>
    </row>
    <row r="61" spans="2:7">
      <c r="B61" s="125" t="s">
        <v>8</v>
      </c>
      <c r="C61" s="16" t="s">
        <v>46</v>
      </c>
      <c r="D61" s="93">
        <v>0</v>
      </c>
      <c r="E61" s="94">
        <v>0</v>
      </c>
    </row>
    <row r="62" spans="2:7">
      <c r="B62" s="125" t="s">
        <v>9</v>
      </c>
      <c r="C62" s="16" t="s">
        <v>47</v>
      </c>
      <c r="D62" s="93">
        <v>0</v>
      </c>
      <c r="E62" s="94">
        <v>0</v>
      </c>
    </row>
    <row r="63" spans="2:7">
      <c r="B63" s="125" t="s">
        <v>29</v>
      </c>
      <c r="C63" s="16" t="s">
        <v>48</v>
      </c>
      <c r="D63" s="93">
        <v>0</v>
      </c>
      <c r="E63" s="94">
        <v>0</v>
      </c>
    </row>
    <row r="64" spans="2:7">
      <c r="B64" s="146" t="s">
        <v>31</v>
      </c>
      <c r="C64" s="23" t="s">
        <v>49</v>
      </c>
      <c r="D64" s="95">
        <f>E21</f>
        <v>25212.49</v>
      </c>
      <c r="E64" s="96">
        <f>E58</f>
        <v>1</v>
      </c>
    </row>
    <row r="65" spans="2:5">
      <c r="B65" s="146" t="s">
        <v>33</v>
      </c>
      <c r="C65" s="23" t="s">
        <v>224</v>
      </c>
      <c r="D65" s="95">
        <v>0</v>
      </c>
      <c r="E65" s="96">
        <v>0</v>
      </c>
    </row>
    <row r="66" spans="2:5">
      <c r="B66" s="146" t="s">
        <v>50</v>
      </c>
      <c r="C66" s="23" t="s">
        <v>51</v>
      </c>
      <c r="D66" s="95">
        <v>0</v>
      </c>
      <c r="E66" s="96">
        <v>0</v>
      </c>
    </row>
    <row r="67" spans="2:5">
      <c r="B67" s="125" t="s">
        <v>52</v>
      </c>
      <c r="C67" s="16" t="s">
        <v>53</v>
      </c>
      <c r="D67" s="93">
        <v>0</v>
      </c>
      <c r="E67" s="94">
        <v>0</v>
      </c>
    </row>
    <row r="68" spans="2:5">
      <c r="B68" s="125" t="s">
        <v>54</v>
      </c>
      <c r="C68" s="16" t="s">
        <v>55</v>
      </c>
      <c r="D68" s="93">
        <v>0</v>
      </c>
      <c r="E68" s="94">
        <v>0</v>
      </c>
    </row>
    <row r="69" spans="2:5">
      <c r="B69" s="125" t="s">
        <v>56</v>
      </c>
      <c r="C69" s="16" t="s">
        <v>57</v>
      </c>
      <c r="D69" s="93">
        <v>0</v>
      </c>
      <c r="E69" s="94">
        <v>0</v>
      </c>
    </row>
    <row r="70" spans="2:5">
      <c r="B70" s="153" t="s">
        <v>58</v>
      </c>
      <c r="C70" s="136" t="s">
        <v>59</v>
      </c>
      <c r="D70" s="137">
        <v>0</v>
      </c>
      <c r="E70" s="138">
        <v>0</v>
      </c>
    </row>
    <row r="71" spans="2:5">
      <c r="B71" s="154" t="s">
        <v>23</v>
      </c>
      <c r="C71" s="144" t="s">
        <v>61</v>
      </c>
      <c r="D71" s="145">
        <v>0</v>
      </c>
      <c r="E71" s="70">
        <v>0</v>
      </c>
    </row>
    <row r="72" spans="2:5">
      <c r="B72" s="155" t="s">
        <v>60</v>
      </c>
      <c r="C72" s="140" t="s">
        <v>63</v>
      </c>
      <c r="D72" s="141">
        <f>E14</f>
        <v>0</v>
      </c>
      <c r="E72" s="142">
        <v>0</v>
      </c>
    </row>
    <row r="73" spans="2:5">
      <c r="B73" s="156" t="s">
        <v>62</v>
      </c>
      <c r="C73" s="25" t="s">
        <v>65</v>
      </c>
      <c r="D73" s="26">
        <v>0</v>
      </c>
      <c r="E73" s="27">
        <v>0</v>
      </c>
    </row>
    <row r="74" spans="2:5">
      <c r="B74" s="154" t="s">
        <v>64</v>
      </c>
      <c r="C74" s="144" t="s">
        <v>66</v>
      </c>
      <c r="D74" s="145">
        <f>D58</f>
        <v>25212.49</v>
      </c>
      <c r="E74" s="70">
        <f>E58+E72-E73</f>
        <v>1</v>
      </c>
    </row>
    <row r="75" spans="2:5">
      <c r="B75" s="125" t="s">
        <v>4</v>
      </c>
      <c r="C75" s="16" t="s">
        <v>67</v>
      </c>
      <c r="D75" s="93">
        <f>D74</f>
        <v>25212.49</v>
      </c>
      <c r="E75" s="94">
        <f>E74</f>
        <v>1</v>
      </c>
    </row>
    <row r="76" spans="2:5">
      <c r="B76" s="125" t="s">
        <v>6</v>
      </c>
      <c r="C76" s="16" t="s">
        <v>225</v>
      </c>
      <c r="D76" s="93">
        <v>0</v>
      </c>
      <c r="E76" s="94">
        <v>0</v>
      </c>
    </row>
    <row r="77" spans="2:5" ht="13.5" thickBot="1">
      <c r="B77" s="126" t="s">
        <v>8</v>
      </c>
      <c r="C77" s="18" t="s">
        <v>226</v>
      </c>
      <c r="D77" s="97">
        <v>0</v>
      </c>
      <c r="E77" s="98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9:E9"/>
    <mergeCell ref="B2:E2"/>
    <mergeCell ref="B3:E3"/>
    <mergeCell ref="B5:E5"/>
    <mergeCell ref="B6:E6"/>
    <mergeCell ref="B8:E8"/>
    <mergeCell ref="B56:E56"/>
    <mergeCell ref="B57:C57"/>
    <mergeCell ref="B21:C21"/>
    <mergeCell ref="B23:E23"/>
    <mergeCell ref="B24:E24"/>
    <mergeCell ref="B43:E43"/>
    <mergeCell ref="B44:E44"/>
    <mergeCell ref="B55:E55"/>
  </mergeCells>
  <pageMargins left="0.7" right="0.7" top="0.75" bottom="0.75" header="0.3" footer="0.3"/>
</worksheet>
</file>

<file path=xl/worksheets/sheet51.xml><?xml version="1.0" encoding="utf-8"?>
<worksheet xmlns="http://schemas.openxmlformats.org/spreadsheetml/2006/main" xmlns:r="http://schemas.openxmlformats.org/officeDocument/2006/relationships">
  <sheetPr codeName="Arkusz51">
    <pageSetUpPr fitToPage="1"/>
  </sheetPr>
  <dimension ref="A1:L81"/>
  <sheetViews>
    <sheetView zoomScale="80" zoomScaleNormal="80" workbookViewId="0">
      <selection activeCell="K2" sqref="K2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99" customWidth="1"/>
    <col min="6" max="6" width="7.42578125" customWidth="1"/>
    <col min="7" max="7" width="17.28515625" customWidth="1"/>
    <col min="8" max="8" width="19" customWidth="1"/>
    <col min="9" max="9" width="13.28515625" customWidth="1"/>
    <col min="10" max="10" width="13.5703125" customWidth="1"/>
  </cols>
  <sheetData>
    <row r="1" spans="2:12">
      <c r="B1" s="1"/>
      <c r="C1" s="1"/>
      <c r="D1" s="2"/>
      <c r="E1" s="2"/>
    </row>
    <row r="2" spans="2:12" ht="15.75">
      <c r="B2" s="333" t="s">
        <v>0</v>
      </c>
      <c r="C2" s="333"/>
      <c r="D2" s="333"/>
      <c r="E2" s="333"/>
      <c r="H2" s="188"/>
      <c r="I2" s="188"/>
      <c r="J2" s="190"/>
      <c r="L2" s="78"/>
    </row>
    <row r="3" spans="2:12" ht="15.75">
      <c r="B3" s="333" t="s">
        <v>263</v>
      </c>
      <c r="C3" s="333"/>
      <c r="D3" s="333"/>
      <c r="E3" s="333"/>
      <c r="H3" s="188"/>
      <c r="I3" s="188"/>
      <c r="J3" s="190"/>
    </row>
    <row r="4" spans="2:12" ht="15">
      <c r="B4" s="107"/>
      <c r="C4" s="107"/>
      <c r="D4" s="107"/>
      <c r="E4" s="107"/>
      <c r="H4" s="187"/>
      <c r="I4" s="187"/>
      <c r="J4" s="190"/>
    </row>
    <row r="5" spans="2:12" ht="21" customHeight="1">
      <c r="B5" s="334" t="s">
        <v>1</v>
      </c>
      <c r="C5" s="334"/>
      <c r="D5" s="334"/>
      <c r="E5" s="334"/>
    </row>
    <row r="6" spans="2:12" ht="14.25">
      <c r="B6" s="335" t="s">
        <v>115</v>
      </c>
      <c r="C6" s="335"/>
      <c r="D6" s="335"/>
      <c r="E6" s="335"/>
    </row>
    <row r="7" spans="2:12" ht="14.25">
      <c r="B7" s="109"/>
      <c r="C7" s="109"/>
      <c r="D7" s="109"/>
      <c r="E7" s="109"/>
    </row>
    <row r="8" spans="2:12" ht="13.5">
      <c r="B8" s="337" t="s">
        <v>18</v>
      </c>
      <c r="C8" s="339"/>
      <c r="D8" s="339"/>
      <c r="E8" s="339"/>
    </row>
    <row r="9" spans="2:12" ht="16.5" thickBot="1">
      <c r="B9" s="336" t="s">
        <v>209</v>
      </c>
      <c r="C9" s="336"/>
      <c r="D9" s="336"/>
      <c r="E9" s="336"/>
    </row>
    <row r="10" spans="2:12" ht="13.5" thickBot="1">
      <c r="B10" s="108"/>
      <c r="C10" s="87" t="s">
        <v>2</v>
      </c>
      <c r="D10" s="75" t="s">
        <v>246</v>
      </c>
      <c r="E10" s="30" t="s">
        <v>262</v>
      </c>
    </row>
    <row r="11" spans="2:12">
      <c r="B11" s="110" t="s">
        <v>3</v>
      </c>
      <c r="C11" s="151" t="s">
        <v>215</v>
      </c>
      <c r="D11" s="74">
        <v>55737.33</v>
      </c>
      <c r="E11" s="9">
        <f>E12</f>
        <v>47188.86</v>
      </c>
    </row>
    <row r="12" spans="2:12">
      <c r="B12" s="129" t="s">
        <v>4</v>
      </c>
      <c r="C12" s="6" t="s">
        <v>5</v>
      </c>
      <c r="D12" s="89">
        <v>55737.33</v>
      </c>
      <c r="E12" s="100">
        <v>47188.86</v>
      </c>
    </row>
    <row r="13" spans="2:12">
      <c r="B13" s="129" t="s">
        <v>6</v>
      </c>
      <c r="C13" s="72" t="s">
        <v>7</v>
      </c>
      <c r="D13" s="89"/>
      <c r="E13" s="100"/>
    </row>
    <row r="14" spans="2:12">
      <c r="B14" s="129" t="s">
        <v>8</v>
      </c>
      <c r="C14" s="72" t="s">
        <v>10</v>
      </c>
      <c r="D14" s="89"/>
      <c r="E14" s="100"/>
      <c r="G14" s="71"/>
    </row>
    <row r="15" spans="2:12">
      <c r="B15" s="129" t="s">
        <v>212</v>
      </c>
      <c r="C15" s="72" t="s">
        <v>11</v>
      </c>
      <c r="D15" s="89"/>
      <c r="E15" s="100"/>
    </row>
    <row r="16" spans="2:12">
      <c r="B16" s="130" t="s">
        <v>213</v>
      </c>
      <c r="C16" s="111" t="s">
        <v>12</v>
      </c>
      <c r="D16" s="90"/>
      <c r="E16" s="101"/>
    </row>
    <row r="17" spans="2:10">
      <c r="B17" s="10" t="s">
        <v>13</v>
      </c>
      <c r="C17" s="12" t="s">
        <v>65</v>
      </c>
      <c r="D17" s="152"/>
      <c r="E17" s="113"/>
    </row>
    <row r="18" spans="2:10">
      <c r="B18" s="129" t="s">
        <v>4</v>
      </c>
      <c r="C18" s="6" t="s">
        <v>11</v>
      </c>
      <c r="D18" s="89"/>
      <c r="E18" s="101"/>
    </row>
    <row r="19" spans="2:10" ht="13.5" customHeight="1">
      <c r="B19" s="129" t="s">
        <v>6</v>
      </c>
      <c r="C19" s="72" t="s">
        <v>214</v>
      </c>
      <c r="D19" s="89"/>
      <c r="E19" s="100"/>
    </row>
    <row r="20" spans="2:10" ht="13.5" thickBot="1">
      <c r="B20" s="131" t="s">
        <v>8</v>
      </c>
      <c r="C20" s="73" t="s">
        <v>14</v>
      </c>
      <c r="D20" s="91"/>
      <c r="E20" s="102"/>
    </row>
    <row r="21" spans="2:10" ht="13.5" thickBot="1">
      <c r="B21" s="343" t="s">
        <v>216</v>
      </c>
      <c r="C21" s="344"/>
      <c r="D21" s="92">
        <f>D11-D17</f>
        <v>55737.33</v>
      </c>
      <c r="E21" s="173">
        <f>E12</f>
        <v>47188.86</v>
      </c>
      <c r="F21" s="88"/>
      <c r="G21" s="88"/>
      <c r="H21" s="198"/>
      <c r="J21" s="71"/>
    </row>
    <row r="22" spans="2:10">
      <c r="B22" s="3"/>
      <c r="C22" s="7"/>
      <c r="D22" s="8"/>
      <c r="E22" s="8"/>
      <c r="G22" s="78"/>
    </row>
    <row r="23" spans="2:10" ht="13.5">
      <c r="B23" s="337" t="s">
        <v>210</v>
      </c>
      <c r="C23" s="345"/>
      <c r="D23" s="345"/>
      <c r="E23" s="345"/>
      <c r="G23" s="78"/>
    </row>
    <row r="24" spans="2:10" ht="15.75" customHeight="1" thickBot="1">
      <c r="B24" s="336" t="s">
        <v>211</v>
      </c>
      <c r="C24" s="346"/>
      <c r="D24" s="346"/>
      <c r="E24" s="346"/>
    </row>
    <row r="25" spans="2:10" ht="13.5" thickBot="1">
      <c r="B25" s="108"/>
      <c r="C25" s="5" t="s">
        <v>2</v>
      </c>
      <c r="D25" s="75" t="s">
        <v>264</v>
      </c>
      <c r="E25" s="30" t="s">
        <v>262</v>
      </c>
    </row>
    <row r="26" spans="2:10">
      <c r="B26" s="116" t="s">
        <v>15</v>
      </c>
      <c r="C26" s="117" t="s">
        <v>16</v>
      </c>
      <c r="D26" s="263">
        <v>315259.2</v>
      </c>
      <c r="E26" s="118">
        <f>D21</f>
        <v>55737.33</v>
      </c>
      <c r="G26" s="83"/>
    </row>
    <row r="27" spans="2:10">
      <c r="B27" s="10" t="s">
        <v>17</v>
      </c>
      <c r="C27" s="11" t="s">
        <v>217</v>
      </c>
      <c r="D27" s="264">
        <v>-251775.16</v>
      </c>
      <c r="E27" s="172">
        <f>E28-E32</f>
        <v>-9426.42</v>
      </c>
      <c r="F27" s="78"/>
      <c r="G27" s="83"/>
      <c r="H27" s="78"/>
      <c r="I27" s="78"/>
      <c r="J27" s="83"/>
    </row>
    <row r="28" spans="2:10">
      <c r="B28" s="10" t="s">
        <v>18</v>
      </c>
      <c r="C28" s="11" t="s">
        <v>19</v>
      </c>
      <c r="D28" s="264">
        <v>0</v>
      </c>
      <c r="E28" s="80">
        <f>SUM(E29:E31)</f>
        <v>0</v>
      </c>
      <c r="F28" s="78"/>
      <c r="G28" s="78"/>
      <c r="H28" s="78"/>
      <c r="I28" s="78"/>
      <c r="J28" s="83"/>
    </row>
    <row r="29" spans="2:10">
      <c r="B29" s="127" t="s">
        <v>4</v>
      </c>
      <c r="C29" s="6" t="s">
        <v>20</v>
      </c>
      <c r="D29" s="265"/>
      <c r="E29" s="103"/>
      <c r="F29" s="78"/>
      <c r="G29" s="78"/>
      <c r="H29" s="78"/>
      <c r="I29" s="78"/>
      <c r="J29" s="83"/>
    </row>
    <row r="30" spans="2:10">
      <c r="B30" s="127" t="s">
        <v>6</v>
      </c>
      <c r="C30" s="6" t="s">
        <v>21</v>
      </c>
      <c r="D30" s="265"/>
      <c r="E30" s="103"/>
      <c r="F30" s="78"/>
      <c r="G30" s="78"/>
      <c r="H30" s="78"/>
      <c r="I30" s="78"/>
      <c r="J30" s="83"/>
    </row>
    <row r="31" spans="2:10">
      <c r="B31" s="127" t="s">
        <v>8</v>
      </c>
      <c r="C31" s="6" t="s">
        <v>22</v>
      </c>
      <c r="D31" s="265"/>
      <c r="E31" s="103"/>
      <c r="F31" s="78"/>
      <c r="G31" s="78"/>
      <c r="H31" s="78"/>
      <c r="I31" s="78"/>
      <c r="J31" s="83"/>
    </row>
    <row r="32" spans="2:10">
      <c r="B32" s="112" t="s">
        <v>23</v>
      </c>
      <c r="C32" s="12" t="s">
        <v>24</v>
      </c>
      <c r="D32" s="264">
        <v>251775.16</v>
      </c>
      <c r="E32" s="80">
        <f>SUM(E33:E39)</f>
        <v>9426.42</v>
      </c>
      <c r="F32" s="78"/>
      <c r="G32" s="83"/>
      <c r="H32" s="78"/>
      <c r="I32" s="78"/>
      <c r="J32" s="83"/>
    </row>
    <row r="33" spans="2:10">
      <c r="B33" s="127" t="s">
        <v>4</v>
      </c>
      <c r="C33" s="6" t="s">
        <v>25</v>
      </c>
      <c r="D33" s="265">
        <v>2004.49</v>
      </c>
      <c r="E33" s="103">
        <v>6883.62</v>
      </c>
      <c r="F33" s="78"/>
      <c r="G33" s="78"/>
      <c r="H33" s="78"/>
      <c r="I33" s="78"/>
      <c r="J33" s="83"/>
    </row>
    <row r="34" spans="2:10">
      <c r="B34" s="127" t="s">
        <v>6</v>
      </c>
      <c r="C34" s="6" t="s">
        <v>26</v>
      </c>
      <c r="D34" s="265"/>
      <c r="E34" s="103"/>
      <c r="F34" s="78"/>
      <c r="G34" s="78"/>
      <c r="H34" s="78"/>
      <c r="I34" s="78"/>
      <c r="J34" s="83"/>
    </row>
    <row r="35" spans="2:10">
      <c r="B35" s="127" t="s">
        <v>8</v>
      </c>
      <c r="C35" s="6" t="s">
        <v>27</v>
      </c>
      <c r="D35" s="265">
        <v>62.18</v>
      </c>
      <c r="E35" s="103">
        <v>19.41</v>
      </c>
      <c r="F35" s="78"/>
      <c r="G35" s="78"/>
      <c r="H35" s="78"/>
      <c r="I35" s="78"/>
      <c r="J35" s="83"/>
    </row>
    <row r="36" spans="2:10">
      <c r="B36" s="127" t="s">
        <v>9</v>
      </c>
      <c r="C36" s="6" t="s">
        <v>28</v>
      </c>
      <c r="D36" s="265"/>
      <c r="E36" s="103"/>
      <c r="F36" s="78"/>
      <c r="G36" s="78"/>
      <c r="H36" s="78"/>
      <c r="I36" s="78"/>
      <c r="J36" s="83"/>
    </row>
    <row r="37" spans="2:10" ht="25.5">
      <c r="B37" s="127" t="s">
        <v>29</v>
      </c>
      <c r="C37" s="6" t="s">
        <v>30</v>
      </c>
      <c r="D37" s="265">
        <v>1605.32</v>
      </c>
      <c r="E37" s="103">
        <v>478.29</v>
      </c>
      <c r="F37" s="78"/>
      <c r="G37" s="78"/>
      <c r="H37" s="78"/>
      <c r="I37" s="78"/>
      <c r="J37" s="83"/>
    </row>
    <row r="38" spans="2:10">
      <c r="B38" s="127" t="s">
        <v>31</v>
      </c>
      <c r="C38" s="6" t="s">
        <v>32</v>
      </c>
      <c r="D38" s="265"/>
      <c r="E38" s="103"/>
      <c r="F38" s="78"/>
      <c r="G38" s="78"/>
      <c r="H38" s="78"/>
      <c r="I38" s="78"/>
      <c r="J38" s="83"/>
    </row>
    <row r="39" spans="2:10">
      <c r="B39" s="128" t="s">
        <v>33</v>
      </c>
      <c r="C39" s="13" t="s">
        <v>34</v>
      </c>
      <c r="D39" s="266">
        <v>248103.17</v>
      </c>
      <c r="E39" s="174">
        <v>2045.1</v>
      </c>
      <c r="F39" s="78"/>
      <c r="G39" s="78"/>
      <c r="H39" s="78"/>
      <c r="I39" s="78"/>
      <c r="J39" s="83"/>
    </row>
    <row r="40" spans="2:10" ht="13.5" thickBot="1">
      <c r="B40" s="119" t="s">
        <v>35</v>
      </c>
      <c r="C40" s="120" t="s">
        <v>36</v>
      </c>
      <c r="D40" s="267">
        <v>-867.77</v>
      </c>
      <c r="E40" s="121">
        <v>877.95</v>
      </c>
      <c r="G40" s="83"/>
    </row>
    <row r="41" spans="2:10" ht="13.5" thickBot="1">
      <c r="B41" s="122" t="s">
        <v>37</v>
      </c>
      <c r="C41" s="123" t="s">
        <v>38</v>
      </c>
      <c r="D41" s="268">
        <v>62616.270000000011</v>
      </c>
      <c r="E41" s="173">
        <f>E26+E27+E40</f>
        <v>47188.86</v>
      </c>
      <c r="F41" s="88"/>
      <c r="G41" s="83"/>
    </row>
    <row r="42" spans="2:10">
      <c r="B42" s="114"/>
      <c r="C42" s="114"/>
      <c r="D42" s="115"/>
      <c r="E42" s="115"/>
      <c r="F42" s="88"/>
      <c r="G42" s="71"/>
    </row>
    <row r="43" spans="2:10" ht="13.5">
      <c r="B43" s="338" t="s">
        <v>60</v>
      </c>
      <c r="C43" s="339"/>
      <c r="D43" s="339"/>
      <c r="E43" s="339"/>
      <c r="G43" s="78"/>
    </row>
    <row r="44" spans="2:10" ht="18" customHeight="1" thickBot="1">
      <c r="B44" s="336" t="s">
        <v>244</v>
      </c>
      <c r="C44" s="340"/>
      <c r="D44" s="340"/>
      <c r="E44" s="340"/>
      <c r="G44" s="78"/>
    </row>
    <row r="45" spans="2:10" ht="13.5" thickBot="1">
      <c r="B45" s="108"/>
      <c r="C45" s="31" t="s">
        <v>39</v>
      </c>
      <c r="D45" s="75" t="s">
        <v>264</v>
      </c>
      <c r="E45" s="30" t="s">
        <v>262</v>
      </c>
      <c r="G45" s="78"/>
    </row>
    <row r="46" spans="2:10">
      <c r="B46" s="14" t="s">
        <v>18</v>
      </c>
      <c r="C46" s="32" t="s">
        <v>218</v>
      </c>
      <c r="D46" s="124"/>
      <c r="E46" s="29"/>
      <c r="G46" s="78"/>
    </row>
    <row r="47" spans="2:10">
      <c r="B47" s="125" t="s">
        <v>4</v>
      </c>
      <c r="C47" s="16" t="s">
        <v>40</v>
      </c>
      <c r="D47" s="269">
        <v>2582.8216000000002</v>
      </c>
      <c r="E47" s="175">
        <v>438.08319999999998</v>
      </c>
      <c r="G47" s="78"/>
    </row>
    <row r="48" spans="2:10">
      <c r="B48" s="146" t="s">
        <v>6</v>
      </c>
      <c r="C48" s="23" t="s">
        <v>41</v>
      </c>
      <c r="D48" s="270">
        <v>503.10359999999997</v>
      </c>
      <c r="E48" s="175">
        <v>364.28019999999998</v>
      </c>
      <c r="G48" s="78"/>
    </row>
    <row r="49" spans="2:7">
      <c r="B49" s="143" t="s">
        <v>23</v>
      </c>
      <c r="C49" s="147" t="s">
        <v>219</v>
      </c>
      <c r="D49" s="271"/>
      <c r="E49" s="175"/>
    </row>
    <row r="50" spans="2:7">
      <c r="B50" s="125" t="s">
        <v>4</v>
      </c>
      <c r="C50" s="16" t="s">
        <v>40</v>
      </c>
      <c r="D50" s="269">
        <v>122.06</v>
      </c>
      <c r="E50" s="175">
        <v>127.23</v>
      </c>
      <c r="G50" s="226"/>
    </row>
    <row r="51" spans="2:7">
      <c r="B51" s="125" t="s">
        <v>6</v>
      </c>
      <c r="C51" s="16" t="s">
        <v>220</v>
      </c>
      <c r="D51" s="272">
        <v>120.99000000000001</v>
      </c>
      <c r="E51" s="84">
        <v>127.21</v>
      </c>
      <c r="G51" s="226"/>
    </row>
    <row r="52" spans="2:7">
      <c r="B52" s="125" t="s">
        <v>8</v>
      </c>
      <c r="C52" s="16" t="s">
        <v>221</v>
      </c>
      <c r="D52" s="272">
        <v>124.65</v>
      </c>
      <c r="E52" s="84">
        <v>129.54</v>
      </c>
    </row>
    <row r="53" spans="2:7" ht="13.5" customHeight="1" thickBot="1">
      <c r="B53" s="126" t="s">
        <v>9</v>
      </c>
      <c r="C53" s="18" t="s">
        <v>41</v>
      </c>
      <c r="D53" s="273">
        <v>124.46</v>
      </c>
      <c r="E53" s="176">
        <v>129.54</v>
      </c>
    </row>
    <row r="54" spans="2:7">
      <c r="B54" s="132"/>
      <c r="C54" s="133"/>
      <c r="D54" s="134"/>
      <c r="E54" s="134"/>
    </row>
    <row r="55" spans="2:7" ht="13.5">
      <c r="B55" s="338" t="s">
        <v>62</v>
      </c>
      <c r="C55" s="339"/>
      <c r="D55" s="339"/>
      <c r="E55" s="339"/>
    </row>
    <row r="56" spans="2:7" ht="16.5" customHeight="1" thickBot="1">
      <c r="B56" s="336" t="s">
        <v>222</v>
      </c>
      <c r="C56" s="340"/>
      <c r="D56" s="340"/>
      <c r="E56" s="340"/>
    </row>
    <row r="57" spans="2:7" ht="23.25" thickBot="1">
      <c r="B57" s="331" t="s">
        <v>42</v>
      </c>
      <c r="C57" s="332"/>
      <c r="D57" s="19" t="s">
        <v>245</v>
      </c>
      <c r="E57" s="20" t="s">
        <v>223</v>
      </c>
    </row>
    <row r="58" spans="2:7">
      <c r="B58" s="21" t="s">
        <v>18</v>
      </c>
      <c r="C58" s="149" t="s">
        <v>43</v>
      </c>
      <c r="D58" s="150">
        <f>D64</f>
        <v>47188.86</v>
      </c>
      <c r="E58" s="33">
        <f>D58/E21</f>
        <v>1</v>
      </c>
    </row>
    <row r="59" spans="2:7" ht="25.5">
      <c r="B59" s="146" t="s">
        <v>4</v>
      </c>
      <c r="C59" s="23" t="s">
        <v>44</v>
      </c>
      <c r="D59" s="95">
        <v>0</v>
      </c>
      <c r="E59" s="96">
        <v>0</v>
      </c>
    </row>
    <row r="60" spans="2:7" ht="25.5">
      <c r="B60" s="125" t="s">
        <v>6</v>
      </c>
      <c r="C60" s="16" t="s">
        <v>45</v>
      </c>
      <c r="D60" s="93">
        <v>0</v>
      </c>
      <c r="E60" s="94">
        <v>0</v>
      </c>
    </row>
    <row r="61" spans="2:7" ht="12.75" customHeight="1">
      <c r="B61" s="125" t="s">
        <v>8</v>
      </c>
      <c r="C61" s="16" t="s">
        <v>46</v>
      </c>
      <c r="D61" s="93">
        <v>0</v>
      </c>
      <c r="E61" s="94">
        <v>0</v>
      </c>
    </row>
    <row r="62" spans="2:7">
      <c r="B62" s="125" t="s">
        <v>9</v>
      </c>
      <c r="C62" s="16" t="s">
        <v>47</v>
      </c>
      <c r="D62" s="93">
        <v>0</v>
      </c>
      <c r="E62" s="94">
        <v>0</v>
      </c>
    </row>
    <row r="63" spans="2:7">
      <c r="B63" s="125" t="s">
        <v>29</v>
      </c>
      <c r="C63" s="16" t="s">
        <v>48</v>
      </c>
      <c r="D63" s="93">
        <v>0</v>
      </c>
      <c r="E63" s="94">
        <v>0</v>
      </c>
    </row>
    <row r="64" spans="2:7">
      <c r="B64" s="146" t="s">
        <v>31</v>
      </c>
      <c r="C64" s="23" t="s">
        <v>49</v>
      </c>
      <c r="D64" s="95">
        <f>E21</f>
        <v>47188.86</v>
      </c>
      <c r="E64" s="96">
        <f>E58</f>
        <v>1</v>
      </c>
    </row>
    <row r="65" spans="2:5">
      <c r="B65" s="146" t="s">
        <v>33</v>
      </c>
      <c r="C65" s="23" t="s">
        <v>224</v>
      </c>
      <c r="D65" s="95">
        <v>0</v>
      </c>
      <c r="E65" s="96">
        <v>0</v>
      </c>
    </row>
    <row r="66" spans="2:5">
      <c r="B66" s="146" t="s">
        <v>50</v>
      </c>
      <c r="C66" s="23" t="s">
        <v>51</v>
      </c>
      <c r="D66" s="95">
        <v>0</v>
      </c>
      <c r="E66" s="96">
        <v>0</v>
      </c>
    </row>
    <row r="67" spans="2:5">
      <c r="B67" s="125" t="s">
        <v>52</v>
      </c>
      <c r="C67" s="16" t="s">
        <v>53</v>
      </c>
      <c r="D67" s="93">
        <v>0</v>
      </c>
      <c r="E67" s="94">
        <v>0</v>
      </c>
    </row>
    <row r="68" spans="2:5">
      <c r="B68" s="125" t="s">
        <v>54</v>
      </c>
      <c r="C68" s="16" t="s">
        <v>55</v>
      </c>
      <c r="D68" s="93">
        <v>0</v>
      </c>
      <c r="E68" s="94">
        <v>0</v>
      </c>
    </row>
    <row r="69" spans="2:5">
      <c r="B69" s="125" t="s">
        <v>56</v>
      </c>
      <c r="C69" s="16" t="s">
        <v>57</v>
      </c>
      <c r="D69" s="93">
        <v>0</v>
      </c>
      <c r="E69" s="94">
        <v>0</v>
      </c>
    </row>
    <row r="70" spans="2:5">
      <c r="B70" s="153" t="s">
        <v>58</v>
      </c>
      <c r="C70" s="136" t="s">
        <v>59</v>
      </c>
      <c r="D70" s="137">
        <v>0</v>
      </c>
      <c r="E70" s="138">
        <v>0</v>
      </c>
    </row>
    <row r="71" spans="2:5">
      <c r="B71" s="154" t="s">
        <v>23</v>
      </c>
      <c r="C71" s="144" t="s">
        <v>61</v>
      </c>
      <c r="D71" s="145">
        <v>0</v>
      </c>
      <c r="E71" s="70">
        <v>0</v>
      </c>
    </row>
    <row r="72" spans="2:5">
      <c r="B72" s="155" t="s">
        <v>60</v>
      </c>
      <c r="C72" s="140" t="s">
        <v>63</v>
      </c>
      <c r="D72" s="141">
        <f>E14</f>
        <v>0</v>
      </c>
      <c r="E72" s="142">
        <v>0</v>
      </c>
    </row>
    <row r="73" spans="2:5">
      <c r="B73" s="156" t="s">
        <v>62</v>
      </c>
      <c r="C73" s="25" t="s">
        <v>65</v>
      </c>
      <c r="D73" s="26">
        <v>0</v>
      </c>
      <c r="E73" s="27">
        <v>0</v>
      </c>
    </row>
    <row r="74" spans="2:5">
      <c r="B74" s="154" t="s">
        <v>64</v>
      </c>
      <c r="C74" s="144" t="s">
        <v>66</v>
      </c>
      <c r="D74" s="145">
        <f>D58</f>
        <v>47188.86</v>
      </c>
      <c r="E74" s="70">
        <f>E58+E72-E73</f>
        <v>1</v>
      </c>
    </row>
    <row r="75" spans="2:5">
      <c r="B75" s="125" t="s">
        <v>4</v>
      </c>
      <c r="C75" s="16" t="s">
        <v>67</v>
      </c>
      <c r="D75" s="93">
        <f>D74</f>
        <v>47188.86</v>
      </c>
      <c r="E75" s="94">
        <f>E74</f>
        <v>1</v>
      </c>
    </row>
    <row r="76" spans="2:5">
      <c r="B76" s="125" t="s">
        <v>6</v>
      </c>
      <c r="C76" s="16" t="s">
        <v>225</v>
      </c>
      <c r="D76" s="93">
        <v>0</v>
      </c>
      <c r="E76" s="94">
        <v>0</v>
      </c>
    </row>
    <row r="77" spans="2:5" ht="13.5" thickBot="1">
      <c r="B77" s="126" t="s">
        <v>8</v>
      </c>
      <c r="C77" s="18" t="s">
        <v>226</v>
      </c>
      <c r="D77" s="97">
        <v>0</v>
      </c>
      <c r="E77" s="98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ageMargins left="0.70866141732283472" right="0.70866141732283472" top="0.74803149606299213" bottom="0.74803149606299213" header="0.31496062992125984" footer="0.31496062992125984"/>
  <pageSetup paperSize="9" scale="73" orientation="portrait" r:id="rId1"/>
</worksheet>
</file>

<file path=xl/worksheets/sheet52.xml><?xml version="1.0" encoding="utf-8"?>
<worksheet xmlns="http://schemas.openxmlformats.org/spreadsheetml/2006/main" xmlns:r="http://schemas.openxmlformats.org/officeDocument/2006/relationships">
  <sheetPr codeName="Arkusz52"/>
  <dimension ref="A1:L81"/>
  <sheetViews>
    <sheetView zoomScale="80" zoomScaleNormal="80" workbookViewId="0">
      <selection activeCell="K2" sqref="K2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99" customWidth="1"/>
    <col min="6" max="6" width="7.42578125" customWidth="1"/>
    <col min="7" max="7" width="17.28515625" customWidth="1"/>
    <col min="8" max="8" width="19" customWidth="1"/>
    <col min="9" max="9" width="13.28515625" customWidth="1"/>
    <col min="10" max="10" width="13.5703125" customWidth="1"/>
  </cols>
  <sheetData>
    <row r="1" spans="2:12">
      <c r="B1" s="1"/>
      <c r="C1" s="1"/>
      <c r="D1" s="2"/>
      <c r="E1" s="2"/>
    </row>
    <row r="2" spans="2:12" ht="15.75">
      <c r="B2" s="333" t="s">
        <v>0</v>
      </c>
      <c r="C2" s="333"/>
      <c r="D2" s="333"/>
      <c r="E2" s="333"/>
      <c r="H2" s="188"/>
      <c r="I2" s="188"/>
      <c r="J2" s="190"/>
      <c r="L2" s="78"/>
    </row>
    <row r="3" spans="2:12" ht="15.75">
      <c r="B3" s="333" t="s">
        <v>263</v>
      </c>
      <c r="C3" s="333"/>
      <c r="D3" s="333"/>
      <c r="E3" s="333"/>
      <c r="H3" s="188"/>
      <c r="I3" s="188"/>
      <c r="J3" s="190"/>
    </row>
    <row r="4" spans="2:12" ht="15">
      <c r="B4" s="107"/>
      <c r="C4" s="107"/>
      <c r="D4" s="107"/>
      <c r="E4" s="107"/>
      <c r="H4" s="187"/>
      <c r="I4" s="187"/>
      <c r="J4" s="190"/>
    </row>
    <row r="5" spans="2:12" ht="21" customHeight="1">
      <c r="B5" s="334" t="s">
        <v>1</v>
      </c>
      <c r="C5" s="334"/>
      <c r="D5" s="334"/>
      <c r="E5" s="334"/>
    </row>
    <row r="6" spans="2:12" ht="14.25">
      <c r="B6" s="335" t="s">
        <v>176</v>
      </c>
      <c r="C6" s="335"/>
      <c r="D6" s="335"/>
      <c r="E6" s="335"/>
    </row>
    <row r="7" spans="2:12" ht="14.25">
      <c r="B7" s="109"/>
      <c r="C7" s="109"/>
      <c r="D7" s="109"/>
      <c r="E7" s="109"/>
    </row>
    <row r="8" spans="2:12" ht="13.5">
      <c r="B8" s="337" t="s">
        <v>18</v>
      </c>
      <c r="C8" s="339"/>
      <c r="D8" s="339"/>
      <c r="E8" s="339"/>
    </row>
    <row r="9" spans="2:12" ht="16.5" thickBot="1">
      <c r="B9" s="336" t="s">
        <v>209</v>
      </c>
      <c r="C9" s="336"/>
      <c r="D9" s="336"/>
      <c r="E9" s="336"/>
    </row>
    <row r="10" spans="2:12" ht="13.5" thickBot="1">
      <c r="B10" s="108"/>
      <c r="C10" s="87" t="s">
        <v>2</v>
      </c>
      <c r="D10" s="75" t="s">
        <v>246</v>
      </c>
      <c r="E10" s="30" t="s">
        <v>262</v>
      </c>
    </row>
    <row r="11" spans="2:12">
      <c r="B11" s="110" t="s">
        <v>3</v>
      </c>
      <c r="C11" s="151" t="s">
        <v>215</v>
      </c>
      <c r="D11" s="74">
        <v>6890.98</v>
      </c>
      <c r="E11" s="9">
        <f>E12</f>
        <v>0</v>
      </c>
    </row>
    <row r="12" spans="2:12">
      <c r="B12" s="129" t="s">
        <v>4</v>
      </c>
      <c r="C12" s="6" t="s">
        <v>5</v>
      </c>
      <c r="D12" s="89">
        <v>6890.98</v>
      </c>
      <c r="E12" s="100"/>
    </row>
    <row r="13" spans="2:12">
      <c r="B13" s="129" t="s">
        <v>6</v>
      </c>
      <c r="C13" s="72" t="s">
        <v>7</v>
      </c>
      <c r="D13" s="89"/>
      <c r="E13" s="100"/>
    </row>
    <row r="14" spans="2:12">
      <c r="B14" s="129" t="s">
        <v>8</v>
      </c>
      <c r="C14" s="72" t="s">
        <v>10</v>
      </c>
      <c r="D14" s="89"/>
      <c r="E14" s="100"/>
      <c r="G14" s="71"/>
    </row>
    <row r="15" spans="2:12">
      <c r="B15" s="129" t="s">
        <v>212</v>
      </c>
      <c r="C15" s="72" t="s">
        <v>11</v>
      </c>
      <c r="D15" s="89"/>
      <c r="E15" s="100"/>
    </row>
    <row r="16" spans="2:12">
      <c r="B16" s="130" t="s">
        <v>213</v>
      </c>
      <c r="C16" s="111" t="s">
        <v>12</v>
      </c>
      <c r="D16" s="90"/>
      <c r="E16" s="101"/>
    </row>
    <row r="17" spans="2:10">
      <c r="B17" s="10" t="s">
        <v>13</v>
      </c>
      <c r="C17" s="12" t="s">
        <v>65</v>
      </c>
      <c r="D17" s="152"/>
      <c r="E17" s="113"/>
    </row>
    <row r="18" spans="2:10">
      <c r="B18" s="129" t="s">
        <v>4</v>
      </c>
      <c r="C18" s="6" t="s">
        <v>11</v>
      </c>
      <c r="D18" s="89"/>
      <c r="E18" s="101"/>
    </row>
    <row r="19" spans="2:10" ht="13.5" customHeight="1">
      <c r="B19" s="129" t="s">
        <v>6</v>
      </c>
      <c r="C19" s="72" t="s">
        <v>214</v>
      </c>
      <c r="D19" s="89"/>
      <c r="E19" s="100"/>
    </row>
    <row r="20" spans="2:10" ht="13.5" thickBot="1">
      <c r="B20" s="131" t="s">
        <v>8</v>
      </c>
      <c r="C20" s="73" t="s">
        <v>14</v>
      </c>
      <c r="D20" s="91"/>
      <c r="E20" s="102"/>
    </row>
    <row r="21" spans="2:10" ht="13.5" thickBot="1">
      <c r="B21" s="343" t="s">
        <v>216</v>
      </c>
      <c r="C21" s="344"/>
      <c r="D21" s="92">
        <f>D11-D17</f>
        <v>6890.98</v>
      </c>
      <c r="E21" s="173">
        <f>E11</f>
        <v>0</v>
      </c>
      <c r="F21" s="88"/>
      <c r="G21" s="88"/>
      <c r="H21" s="197"/>
      <c r="J21" s="71"/>
    </row>
    <row r="22" spans="2:10">
      <c r="B22" s="3"/>
      <c r="C22" s="7"/>
      <c r="D22" s="8"/>
      <c r="E22" s="8"/>
      <c r="G22" s="78"/>
    </row>
    <row r="23" spans="2:10" ht="13.5">
      <c r="B23" s="337" t="s">
        <v>210</v>
      </c>
      <c r="C23" s="345"/>
      <c r="D23" s="345"/>
      <c r="E23" s="345"/>
      <c r="G23" s="78"/>
    </row>
    <row r="24" spans="2:10" ht="15.75" customHeight="1" thickBot="1">
      <c r="B24" s="336" t="s">
        <v>211</v>
      </c>
      <c r="C24" s="346"/>
      <c r="D24" s="346"/>
      <c r="E24" s="346"/>
    </row>
    <row r="25" spans="2:10" ht="13.5" thickBot="1">
      <c r="B25" s="108"/>
      <c r="C25" s="5" t="s">
        <v>2</v>
      </c>
      <c r="D25" s="75" t="s">
        <v>264</v>
      </c>
      <c r="E25" s="30" t="s">
        <v>262</v>
      </c>
    </row>
    <row r="26" spans="2:10">
      <c r="B26" s="116" t="s">
        <v>15</v>
      </c>
      <c r="C26" s="117" t="s">
        <v>16</v>
      </c>
      <c r="D26" s="263">
        <v>6431.49</v>
      </c>
      <c r="E26" s="118">
        <f>D21</f>
        <v>6890.98</v>
      </c>
      <c r="G26" s="83"/>
    </row>
    <row r="27" spans="2:10">
      <c r="B27" s="10" t="s">
        <v>17</v>
      </c>
      <c r="C27" s="11" t="s">
        <v>217</v>
      </c>
      <c r="D27" s="264">
        <v>-110.34</v>
      </c>
      <c r="E27" s="172">
        <f>E28-E32</f>
        <v>-7526.8099999999995</v>
      </c>
      <c r="F27" s="78"/>
      <c r="G27" s="83"/>
      <c r="H27" s="78"/>
      <c r="I27" s="78"/>
      <c r="J27" s="83"/>
    </row>
    <row r="28" spans="2:10">
      <c r="B28" s="10" t="s">
        <v>18</v>
      </c>
      <c r="C28" s="11" t="s">
        <v>19</v>
      </c>
      <c r="D28" s="264"/>
      <c r="E28" s="80">
        <f>SUM(E29:E31)</f>
        <v>0</v>
      </c>
      <c r="F28" s="78"/>
      <c r="G28" s="78"/>
      <c r="H28" s="78"/>
      <c r="I28" s="78"/>
      <c r="J28" s="83"/>
    </row>
    <row r="29" spans="2:10">
      <c r="B29" s="127" t="s">
        <v>4</v>
      </c>
      <c r="C29" s="6" t="s">
        <v>20</v>
      </c>
      <c r="D29" s="265"/>
      <c r="E29" s="103"/>
      <c r="F29" s="78"/>
      <c r="G29" s="78"/>
      <c r="H29" s="78"/>
      <c r="I29" s="78"/>
      <c r="J29" s="83"/>
    </row>
    <row r="30" spans="2:10">
      <c r="B30" s="127" t="s">
        <v>6</v>
      </c>
      <c r="C30" s="6" t="s">
        <v>21</v>
      </c>
      <c r="D30" s="265"/>
      <c r="E30" s="103"/>
      <c r="F30" s="78"/>
      <c r="G30" s="78"/>
      <c r="H30" s="78"/>
      <c r="I30" s="78"/>
      <c r="J30" s="83"/>
    </row>
    <row r="31" spans="2:10">
      <c r="B31" s="127" t="s">
        <v>8</v>
      </c>
      <c r="C31" s="6" t="s">
        <v>22</v>
      </c>
      <c r="D31" s="265"/>
      <c r="E31" s="103"/>
      <c r="F31" s="78"/>
      <c r="G31" s="78"/>
      <c r="H31" s="78"/>
      <c r="I31" s="78"/>
      <c r="J31" s="83"/>
    </row>
    <row r="32" spans="2:10">
      <c r="B32" s="112" t="s">
        <v>23</v>
      </c>
      <c r="C32" s="12" t="s">
        <v>24</v>
      </c>
      <c r="D32" s="264">
        <v>110.34</v>
      </c>
      <c r="E32" s="80">
        <f>SUM(E33:E39)</f>
        <v>7526.8099999999995</v>
      </c>
      <c r="F32" s="78"/>
      <c r="G32" s="83"/>
      <c r="H32" s="78"/>
      <c r="I32" s="78"/>
      <c r="J32" s="83"/>
    </row>
    <row r="33" spans="2:10">
      <c r="B33" s="127" t="s">
        <v>4</v>
      </c>
      <c r="C33" s="6" t="s">
        <v>25</v>
      </c>
      <c r="D33" s="265"/>
      <c r="E33" s="103"/>
      <c r="F33" s="78"/>
      <c r="G33" s="78"/>
      <c r="H33" s="78"/>
      <c r="I33" s="78"/>
      <c r="J33" s="83"/>
    </row>
    <row r="34" spans="2:10">
      <c r="B34" s="127" t="s">
        <v>6</v>
      </c>
      <c r="C34" s="6" t="s">
        <v>26</v>
      </c>
      <c r="D34" s="265"/>
      <c r="E34" s="103"/>
      <c r="F34" s="78"/>
      <c r="G34" s="78"/>
      <c r="H34" s="78"/>
      <c r="I34" s="78"/>
      <c r="J34" s="83"/>
    </row>
    <row r="35" spans="2:10">
      <c r="B35" s="127" t="s">
        <v>8</v>
      </c>
      <c r="C35" s="6" t="s">
        <v>27</v>
      </c>
      <c r="D35" s="265">
        <v>8.64</v>
      </c>
      <c r="E35" s="103">
        <v>8.52</v>
      </c>
      <c r="F35" s="78"/>
      <c r="G35" s="78"/>
      <c r="H35" s="78"/>
      <c r="I35" s="78"/>
      <c r="J35" s="83"/>
    </row>
    <row r="36" spans="2:10">
      <c r="B36" s="127" t="s">
        <v>9</v>
      </c>
      <c r="C36" s="6" t="s">
        <v>28</v>
      </c>
      <c r="D36" s="265"/>
      <c r="E36" s="103"/>
      <c r="F36" s="78"/>
      <c r="G36" s="78"/>
      <c r="H36" s="78"/>
      <c r="I36" s="78"/>
      <c r="J36" s="83"/>
    </row>
    <row r="37" spans="2:10" ht="25.5">
      <c r="B37" s="127" t="s">
        <v>29</v>
      </c>
      <c r="C37" s="6" t="s">
        <v>30</v>
      </c>
      <c r="D37" s="265">
        <v>101.7</v>
      </c>
      <c r="E37" s="103">
        <v>114.17</v>
      </c>
      <c r="F37" s="78"/>
      <c r="G37" s="78"/>
      <c r="H37" s="78"/>
      <c r="I37" s="78"/>
      <c r="J37" s="83"/>
    </row>
    <row r="38" spans="2:10">
      <c r="B38" s="127" t="s">
        <v>31</v>
      </c>
      <c r="C38" s="6" t="s">
        <v>32</v>
      </c>
      <c r="D38" s="265"/>
      <c r="E38" s="103"/>
      <c r="F38" s="78"/>
      <c r="G38" s="78"/>
      <c r="H38" s="78"/>
      <c r="I38" s="78"/>
      <c r="J38" s="83"/>
    </row>
    <row r="39" spans="2:10">
      <c r="B39" s="128" t="s">
        <v>33</v>
      </c>
      <c r="C39" s="13" t="s">
        <v>34</v>
      </c>
      <c r="D39" s="266"/>
      <c r="E39" s="174">
        <v>7404.12</v>
      </c>
      <c r="F39" s="78"/>
      <c r="G39" s="78"/>
      <c r="H39" s="78"/>
      <c r="I39" s="78"/>
      <c r="J39" s="83"/>
    </row>
    <row r="40" spans="2:10" ht="13.5" thickBot="1">
      <c r="B40" s="119" t="s">
        <v>35</v>
      </c>
      <c r="C40" s="120" t="s">
        <v>36</v>
      </c>
      <c r="D40" s="267">
        <v>-131.49</v>
      </c>
      <c r="E40" s="121">
        <v>635.83000000000004</v>
      </c>
      <c r="G40" s="83"/>
    </row>
    <row r="41" spans="2:10" ht="13.5" thickBot="1">
      <c r="B41" s="122" t="s">
        <v>37</v>
      </c>
      <c r="C41" s="123" t="s">
        <v>38</v>
      </c>
      <c r="D41" s="268">
        <v>6189.66</v>
      </c>
      <c r="E41" s="173">
        <f>E26+E27+E40</f>
        <v>0</v>
      </c>
      <c r="F41" s="88"/>
      <c r="G41" s="83"/>
    </row>
    <row r="42" spans="2:10">
      <c r="B42" s="114"/>
      <c r="C42" s="114"/>
      <c r="D42" s="115"/>
      <c r="E42" s="115"/>
      <c r="F42" s="88"/>
      <c r="G42" s="71"/>
    </row>
    <row r="43" spans="2:10" ht="13.5">
      <c r="B43" s="338" t="s">
        <v>60</v>
      </c>
      <c r="C43" s="339"/>
      <c r="D43" s="339"/>
      <c r="E43" s="339"/>
      <c r="G43" s="78"/>
    </row>
    <row r="44" spans="2:10" ht="18" customHeight="1" thickBot="1">
      <c r="B44" s="336" t="s">
        <v>244</v>
      </c>
      <c r="C44" s="340"/>
      <c r="D44" s="340"/>
      <c r="E44" s="340"/>
      <c r="G44" s="78"/>
    </row>
    <row r="45" spans="2:10" ht="13.5" thickBot="1">
      <c r="B45" s="108"/>
      <c r="C45" s="31" t="s">
        <v>39</v>
      </c>
      <c r="D45" s="75" t="s">
        <v>264</v>
      </c>
      <c r="E45" s="30" t="s">
        <v>262</v>
      </c>
      <c r="G45" s="78"/>
    </row>
    <row r="46" spans="2:10">
      <c r="B46" s="14" t="s">
        <v>18</v>
      </c>
      <c r="C46" s="32" t="s">
        <v>218</v>
      </c>
      <c r="D46" s="124"/>
      <c r="E46" s="29"/>
      <c r="G46" s="78"/>
    </row>
    <row r="47" spans="2:10">
      <c r="B47" s="125" t="s">
        <v>4</v>
      </c>
      <c r="C47" s="16" t="s">
        <v>40</v>
      </c>
      <c r="D47" s="269">
        <v>41.290999999999997</v>
      </c>
      <c r="E47" s="175">
        <v>40.585299999999997</v>
      </c>
      <c r="G47" s="78"/>
    </row>
    <row r="48" spans="2:10">
      <c r="B48" s="146" t="s">
        <v>6</v>
      </c>
      <c r="C48" s="23" t="s">
        <v>41</v>
      </c>
      <c r="D48" s="270">
        <v>40.585299999999997</v>
      </c>
      <c r="E48" s="175"/>
      <c r="G48" s="78"/>
    </row>
    <row r="49" spans="2:7">
      <c r="B49" s="143" t="s">
        <v>23</v>
      </c>
      <c r="C49" s="147" t="s">
        <v>219</v>
      </c>
      <c r="D49" s="271"/>
      <c r="E49" s="175"/>
    </row>
    <row r="50" spans="2:7">
      <c r="B50" s="125" t="s">
        <v>4</v>
      </c>
      <c r="C50" s="16" t="s">
        <v>40</v>
      </c>
      <c r="D50" s="269">
        <v>155.76</v>
      </c>
      <c r="E50" s="175">
        <v>169.79</v>
      </c>
      <c r="G50" s="226"/>
    </row>
    <row r="51" spans="2:7">
      <c r="B51" s="125" t="s">
        <v>6</v>
      </c>
      <c r="C51" s="16" t="s">
        <v>220</v>
      </c>
      <c r="D51" s="272">
        <v>144.49</v>
      </c>
      <c r="E51" s="84">
        <v>170.29</v>
      </c>
      <c r="G51" s="226"/>
    </row>
    <row r="52" spans="2:7">
      <c r="B52" s="125" t="s">
        <v>8</v>
      </c>
      <c r="C52" s="16" t="s">
        <v>221</v>
      </c>
      <c r="D52" s="272">
        <v>160.82</v>
      </c>
      <c r="E52" s="84">
        <v>188.85</v>
      </c>
    </row>
    <row r="53" spans="2:7" ht="14.25" customHeight="1" thickBot="1">
      <c r="B53" s="126" t="s">
        <v>9</v>
      </c>
      <c r="C53" s="18" t="s">
        <v>41</v>
      </c>
      <c r="D53" s="273">
        <v>152.51</v>
      </c>
      <c r="E53" s="176"/>
    </row>
    <row r="54" spans="2:7">
      <c r="B54" s="132"/>
      <c r="C54" s="133"/>
      <c r="D54" s="134"/>
      <c r="E54" s="134"/>
    </row>
    <row r="55" spans="2:7" ht="13.5">
      <c r="B55" s="338" t="s">
        <v>62</v>
      </c>
      <c r="C55" s="339"/>
      <c r="D55" s="339"/>
      <c r="E55" s="339"/>
    </row>
    <row r="56" spans="2:7" ht="18" customHeight="1" thickBot="1">
      <c r="B56" s="336" t="s">
        <v>222</v>
      </c>
      <c r="C56" s="340"/>
      <c r="D56" s="340"/>
      <c r="E56" s="340"/>
    </row>
    <row r="57" spans="2:7" ht="23.25" thickBot="1">
      <c r="B57" s="331" t="s">
        <v>42</v>
      </c>
      <c r="C57" s="332"/>
      <c r="D57" s="19" t="s">
        <v>245</v>
      </c>
      <c r="E57" s="20" t="s">
        <v>223</v>
      </c>
    </row>
    <row r="58" spans="2:7">
      <c r="B58" s="21" t="s">
        <v>18</v>
      </c>
      <c r="C58" s="149" t="s">
        <v>43</v>
      </c>
      <c r="D58" s="150">
        <f>D64</f>
        <v>0</v>
      </c>
      <c r="E58" s="33">
        <v>0</v>
      </c>
    </row>
    <row r="59" spans="2:7" ht="25.5">
      <c r="B59" s="146" t="s">
        <v>4</v>
      </c>
      <c r="C59" s="23" t="s">
        <v>44</v>
      </c>
      <c r="D59" s="95">
        <v>0</v>
      </c>
      <c r="E59" s="96">
        <v>0</v>
      </c>
    </row>
    <row r="60" spans="2:7" ht="25.5">
      <c r="B60" s="125" t="s">
        <v>6</v>
      </c>
      <c r="C60" s="16" t="s">
        <v>45</v>
      </c>
      <c r="D60" s="93">
        <v>0</v>
      </c>
      <c r="E60" s="94">
        <v>0</v>
      </c>
    </row>
    <row r="61" spans="2:7" ht="12.75" customHeight="1">
      <c r="B61" s="125" t="s">
        <v>8</v>
      </c>
      <c r="C61" s="16" t="s">
        <v>46</v>
      </c>
      <c r="D61" s="93">
        <v>0</v>
      </c>
      <c r="E61" s="94">
        <v>0</v>
      </c>
    </row>
    <row r="62" spans="2:7">
      <c r="B62" s="125" t="s">
        <v>9</v>
      </c>
      <c r="C62" s="16" t="s">
        <v>47</v>
      </c>
      <c r="D62" s="93">
        <v>0</v>
      </c>
      <c r="E62" s="94">
        <v>0</v>
      </c>
    </row>
    <row r="63" spans="2:7">
      <c r="B63" s="125" t="s">
        <v>29</v>
      </c>
      <c r="C63" s="16" t="s">
        <v>48</v>
      </c>
      <c r="D63" s="93">
        <v>0</v>
      </c>
      <c r="E63" s="94">
        <v>0</v>
      </c>
    </row>
    <row r="64" spans="2:7">
      <c r="B64" s="146" t="s">
        <v>31</v>
      </c>
      <c r="C64" s="23" t="s">
        <v>49</v>
      </c>
      <c r="D64" s="95">
        <f>E21</f>
        <v>0</v>
      </c>
      <c r="E64" s="96">
        <v>0</v>
      </c>
    </row>
    <row r="65" spans="2:5">
      <c r="B65" s="146" t="s">
        <v>33</v>
      </c>
      <c r="C65" s="23" t="s">
        <v>224</v>
      </c>
      <c r="D65" s="95">
        <v>0</v>
      </c>
      <c r="E65" s="96">
        <v>0</v>
      </c>
    </row>
    <row r="66" spans="2:5">
      <c r="B66" s="146" t="s">
        <v>50</v>
      </c>
      <c r="C66" s="23" t="s">
        <v>51</v>
      </c>
      <c r="D66" s="95">
        <v>0</v>
      </c>
      <c r="E66" s="96">
        <v>0</v>
      </c>
    </row>
    <row r="67" spans="2:5">
      <c r="B67" s="125" t="s">
        <v>52</v>
      </c>
      <c r="C67" s="16" t="s">
        <v>53</v>
      </c>
      <c r="D67" s="93">
        <v>0</v>
      </c>
      <c r="E67" s="94">
        <v>0</v>
      </c>
    </row>
    <row r="68" spans="2:5">
      <c r="B68" s="125" t="s">
        <v>54</v>
      </c>
      <c r="C68" s="16" t="s">
        <v>55</v>
      </c>
      <c r="D68" s="93">
        <v>0</v>
      </c>
      <c r="E68" s="94">
        <v>0</v>
      </c>
    </row>
    <row r="69" spans="2:5">
      <c r="B69" s="125" t="s">
        <v>56</v>
      </c>
      <c r="C69" s="16" t="s">
        <v>57</v>
      </c>
      <c r="D69" s="93">
        <v>0</v>
      </c>
      <c r="E69" s="94">
        <v>0</v>
      </c>
    </row>
    <row r="70" spans="2:5">
      <c r="B70" s="153" t="s">
        <v>58</v>
      </c>
      <c r="C70" s="136" t="s">
        <v>59</v>
      </c>
      <c r="D70" s="137">
        <v>0</v>
      </c>
      <c r="E70" s="138">
        <v>0</v>
      </c>
    </row>
    <row r="71" spans="2:5">
      <c r="B71" s="154" t="s">
        <v>23</v>
      </c>
      <c r="C71" s="144" t="s">
        <v>61</v>
      </c>
      <c r="D71" s="145">
        <v>0</v>
      </c>
      <c r="E71" s="70">
        <v>0</v>
      </c>
    </row>
    <row r="72" spans="2:5">
      <c r="B72" s="155" t="s">
        <v>60</v>
      </c>
      <c r="C72" s="140" t="s">
        <v>63</v>
      </c>
      <c r="D72" s="141">
        <f>E14</f>
        <v>0</v>
      </c>
      <c r="E72" s="142">
        <v>0</v>
      </c>
    </row>
    <row r="73" spans="2:5">
      <c r="B73" s="156" t="s">
        <v>62</v>
      </c>
      <c r="C73" s="25" t="s">
        <v>65</v>
      </c>
      <c r="D73" s="26">
        <v>0</v>
      </c>
      <c r="E73" s="27">
        <v>0</v>
      </c>
    </row>
    <row r="74" spans="2:5">
      <c r="B74" s="154" t="s">
        <v>64</v>
      </c>
      <c r="C74" s="144" t="s">
        <v>66</v>
      </c>
      <c r="D74" s="145">
        <f>D58</f>
        <v>0</v>
      </c>
      <c r="E74" s="70">
        <f>E58+E72-E73</f>
        <v>0</v>
      </c>
    </row>
    <row r="75" spans="2:5">
      <c r="B75" s="125" t="s">
        <v>4</v>
      </c>
      <c r="C75" s="16" t="s">
        <v>67</v>
      </c>
      <c r="D75" s="93">
        <f>D74</f>
        <v>0</v>
      </c>
      <c r="E75" s="94">
        <f>E74</f>
        <v>0</v>
      </c>
    </row>
    <row r="76" spans="2:5">
      <c r="B76" s="125" t="s">
        <v>6</v>
      </c>
      <c r="C76" s="16" t="s">
        <v>225</v>
      </c>
      <c r="D76" s="93">
        <v>0</v>
      </c>
      <c r="E76" s="94">
        <v>0</v>
      </c>
    </row>
    <row r="77" spans="2:5" ht="13.5" thickBot="1">
      <c r="B77" s="126" t="s">
        <v>8</v>
      </c>
      <c r="C77" s="18" t="s">
        <v>226</v>
      </c>
      <c r="D77" s="97">
        <v>0</v>
      </c>
      <c r="E77" s="98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53.xml><?xml version="1.0" encoding="utf-8"?>
<worksheet xmlns="http://schemas.openxmlformats.org/spreadsheetml/2006/main" xmlns:r="http://schemas.openxmlformats.org/officeDocument/2006/relationships">
  <sheetPr codeName="Arkusz53"/>
  <dimension ref="A1:L81"/>
  <sheetViews>
    <sheetView zoomScale="80" zoomScaleNormal="80" workbookViewId="0">
      <selection activeCell="K2" sqref="K2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99" customWidth="1"/>
    <col min="6" max="6" width="7.42578125" customWidth="1"/>
    <col min="7" max="7" width="17.28515625" customWidth="1"/>
    <col min="8" max="8" width="19" customWidth="1"/>
    <col min="9" max="9" width="13.28515625" customWidth="1"/>
    <col min="10" max="10" width="13.5703125" customWidth="1"/>
  </cols>
  <sheetData>
    <row r="1" spans="2:12">
      <c r="B1" s="1"/>
      <c r="C1" s="1"/>
      <c r="D1" s="2"/>
      <c r="E1" s="2"/>
    </row>
    <row r="2" spans="2:12" ht="15.75">
      <c r="B2" s="333" t="s">
        <v>0</v>
      </c>
      <c r="C2" s="333"/>
      <c r="D2" s="333"/>
      <c r="E2" s="333"/>
      <c r="H2" s="188"/>
      <c r="I2" s="188"/>
      <c r="J2" s="190"/>
      <c r="L2" s="78"/>
    </row>
    <row r="3" spans="2:12" ht="15.75">
      <c r="B3" s="333" t="s">
        <v>263</v>
      </c>
      <c r="C3" s="333"/>
      <c r="D3" s="333"/>
      <c r="E3" s="333"/>
      <c r="H3" s="188"/>
      <c r="I3" s="188"/>
      <c r="J3" s="190"/>
    </row>
    <row r="4" spans="2:12" ht="15">
      <c r="B4" s="158"/>
      <c r="C4" s="158"/>
      <c r="D4" s="158"/>
      <c r="E4" s="158"/>
      <c r="H4" s="187"/>
      <c r="I4" s="187"/>
      <c r="J4" s="190"/>
    </row>
    <row r="5" spans="2:12" ht="21" customHeight="1">
      <c r="B5" s="334" t="s">
        <v>1</v>
      </c>
      <c r="C5" s="334"/>
      <c r="D5" s="334"/>
      <c r="E5" s="334"/>
    </row>
    <row r="6" spans="2:12" ht="14.25">
      <c r="B6" s="335" t="s">
        <v>156</v>
      </c>
      <c r="C6" s="335"/>
      <c r="D6" s="335"/>
      <c r="E6" s="335"/>
    </row>
    <row r="7" spans="2:12" ht="14.25">
      <c r="B7" s="157"/>
      <c r="C7" s="157"/>
      <c r="D7" s="157"/>
      <c r="E7" s="157"/>
    </row>
    <row r="8" spans="2:12" ht="13.5">
      <c r="B8" s="337" t="s">
        <v>18</v>
      </c>
      <c r="C8" s="339"/>
      <c r="D8" s="339"/>
      <c r="E8" s="339"/>
    </row>
    <row r="9" spans="2:12" ht="16.5" thickBot="1">
      <c r="B9" s="336" t="s">
        <v>209</v>
      </c>
      <c r="C9" s="336"/>
      <c r="D9" s="336"/>
      <c r="E9" s="336"/>
    </row>
    <row r="10" spans="2:12" ht="13.5" thickBot="1">
      <c r="B10" s="159"/>
      <c r="C10" s="87" t="s">
        <v>2</v>
      </c>
      <c r="D10" s="75" t="s">
        <v>246</v>
      </c>
      <c r="E10" s="30" t="s">
        <v>262</v>
      </c>
    </row>
    <row r="11" spans="2:12">
      <c r="B11" s="110" t="s">
        <v>3</v>
      </c>
      <c r="C11" s="151" t="s">
        <v>215</v>
      </c>
      <c r="D11" s="74">
        <v>1786443.04</v>
      </c>
      <c r="E11" s="9">
        <f>E12</f>
        <v>1294791.8500000001</v>
      </c>
    </row>
    <row r="12" spans="2:12">
      <c r="B12" s="129" t="s">
        <v>4</v>
      </c>
      <c r="C12" s="6" t="s">
        <v>5</v>
      </c>
      <c r="D12" s="89">
        <v>1786443.04</v>
      </c>
      <c r="E12" s="100">
        <v>1294791.8500000001</v>
      </c>
    </row>
    <row r="13" spans="2:12">
      <c r="B13" s="129" t="s">
        <v>6</v>
      </c>
      <c r="C13" s="72" t="s">
        <v>7</v>
      </c>
      <c r="D13" s="89"/>
      <c r="E13" s="100"/>
    </row>
    <row r="14" spans="2:12">
      <c r="B14" s="129" t="s">
        <v>8</v>
      </c>
      <c r="C14" s="72" t="s">
        <v>10</v>
      </c>
      <c r="D14" s="89"/>
      <c r="E14" s="100"/>
      <c r="G14" s="71"/>
    </row>
    <row r="15" spans="2:12">
      <c r="B15" s="129" t="s">
        <v>212</v>
      </c>
      <c r="C15" s="72" t="s">
        <v>11</v>
      </c>
      <c r="D15" s="89"/>
      <c r="E15" s="100"/>
    </row>
    <row r="16" spans="2:12">
      <c r="B16" s="130" t="s">
        <v>213</v>
      </c>
      <c r="C16" s="111" t="s">
        <v>12</v>
      </c>
      <c r="D16" s="90"/>
      <c r="E16" s="101"/>
    </row>
    <row r="17" spans="2:10">
      <c r="B17" s="10" t="s">
        <v>13</v>
      </c>
      <c r="C17" s="12" t="s">
        <v>65</v>
      </c>
      <c r="D17" s="152"/>
      <c r="E17" s="113"/>
    </row>
    <row r="18" spans="2:10">
      <c r="B18" s="129" t="s">
        <v>4</v>
      </c>
      <c r="C18" s="6" t="s">
        <v>11</v>
      </c>
      <c r="D18" s="89"/>
      <c r="E18" s="101"/>
    </row>
    <row r="19" spans="2:10" ht="13.5" customHeight="1">
      <c r="B19" s="129" t="s">
        <v>6</v>
      </c>
      <c r="C19" s="72" t="s">
        <v>214</v>
      </c>
      <c r="D19" s="89"/>
      <c r="E19" s="100"/>
    </row>
    <row r="20" spans="2:10" ht="13.5" thickBot="1">
      <c r="B20" s="131" t="s">
        <v>8</v>
      </c>
      <c r="C20" s="73" t="s">
        <v>14</v>
      </c>
      <c r="D20" s="91"/>
      <c r="E20" s="102"/>
    </row>
    <row r="21" spans="2:10" ht="13.5" thickBot="1">
      <c r="B21" s="343" t="s">
        <v>216</v>
      </c>
      <c r="C21" s="344"/>
      <c r="D21" s="92">
        <v>1786443.04</v>
      </c>
      <c r="E21" s="173">
        <f>E11</f>
        <v>1294791.8500000001</v>
      </c>
      <c r="F21" s="88"/>
      <c r="G21" s="88"/>
      <c r="H21" s="197"/>
      <c r="J21" s="71"/>
    </row>
    <row r="22" spans="2:10">
      <c r="B22" s="3"/>
      <c r="C22" s="7"/>
      <c r="D22" s="8"/>
      <c r="E22" s="8"/>
      <c r="G22" s="78"/>
    </row>
    <row r="23" spans="2:10" ht="13.5">
      <c r="B23" s="337" t="s">
        <v>210</v>
      </c>
      <c r="C23" s="345"/>
      <c r="D23" s="345"/>
      <c r="E23" s="345"/>
      <c r="G23" s="78"/>
    </row>
    <row r="24" spans="2:10" ht="15.75" customHeight="1" thickBot="1">
      <c r="B24" s="336" t="s">
        <v>211</v>
      </c>
      <c r="C24" s="346"/>
      <c r="D24" s="346"/>
      <c r="E24" s="346"/>
    </row>
    <row r="25" spans="2:10" ht="13.5" thickBot="1">
      <c r="B25" s="159"/>
      <c r="C25" s="5" t="s">
        <v>2</v>
      </c>
      <c r="D25" s="75" t="s">
        <v>264</v>
      </c>
      <c r="E25" s="30" t="s">
        <v>262</v>
      </c>
    </row>
    <row r="26" spans="2:10">
      <c r="B26" s="116" t="s">
        <v>15</v>
      </c>
      <c r="C26" s="117" t="s">
        <v>16</v>
      </c>
      <c r="D26" s="263">
        <v>3563972.67</v>
      </c>
      <c r="E26" s="118">
        <f>D21</f>
        <v>1786443.04</v>
      </c>
      <c r="G26" s="83"/>
    </row>
    <row r="27" spans="2:10">
      <c r="B27" s="10" t="s">
        <v>17</v>
      </c>
      <c r="C27" s="11" t="s">
        <v>217</v>
      </c>
      <c r="D27" s="264">
        <v>-1488708.59</v>
      </c>
      <c r="E27" s="172">
        <f>E28-E32</f>
        <v>-560096.62000000011</v>
      </c>
      <c r="F27" s="78"/>
      <c r="G27" s="83"/>
      <c r="H27" s="78"/>
      <c r="I27" s="78"/>
      <c r="J27" s="83"/>
    </row>
    <row r="28" spans="2:10">
      <c r="B28" s="10" t="s">
        <v>18</v>
      </c>
      <c r="C28" s="11" t="s">
        <v>19</v>
      </c>
      <c r="D28" s="264">
        <v>0</v>
      </c>
      <c r="E28" s="80">
        <f>SUM(E29:E31)</f>
        <v>13926.27</v>
      </c>
      <c r="F28" s="78"/>
      <c r="G28" s="78"/>
      <c r="H28" s="78"/>
      <c r="I28" s="78"/>
      <c r="J28" s="83"/>
    </row>
    <row r="29" spans="2:10">
      <c r="B29" s="127" t="s">
        <v>4</v>
      </c>
      <c r="C29" s="6" t="s">
        <v>20</v>
      </c>
      <c r="D29" s="265"/>
      <c r="E29" s="103"/>
      <c r="F29" s="78"/>
      <c r="G29" s="78"/>
      <c r="H29" s="78"/>
      <c r="I29" s="78"/>
      <c r="J29" s="83"/>
    </row>
    <row r="30" spans="2:10">
      <c r="B30" s="127" t="s">
        <v>6</v>
      </c>
      <c r="C30" s="6" t="s">
        <v>21</v>
      </c>
      <c r="D30" s="265"/>
      <c r="E30" s="103"/>
      <c r="F30" s="78"/>
      <c r="G30" s="78"/>
      <c r="H30" s="78"/>
      <c r="I30" s="78"/>
      <c r="J30" s="83"/>
    </row>
    <row r="31" spans="2:10">
      <c r="B31" s="127" t="s">
        <v>8</v>
      </c>
      <c r="C31" s="6" t="s">
        <v>22</v>
      </c>
      <c r="D31" s="265"/>
      <c r="E31" s="103">
        <v>13926.27</v>
      </c>
      <c r="F31" s="78"/>
      <c r="G31" s="78"/>
      <c r="H31" s="78"/>
      <c r="I31" s="78"/>
      <c r="J31" s="83"/>
    </row>
    <row r="32" spans="2:10">
      <c r="B32" s="112" t="s">
        <v>23</v>
      </c>
      <c r="C32" s="12" t="s">
        <v>24</v>
      </c>
      <c r="D32" s="264">
        <v>1488708.59</v>
      </c>
      <c r="E32" s="80">
        <f>SUM(E33:E39)</f>
        <v>574022.89000000013</v>
      </c>
      <c r="F32" s="78"/>
      <c r="G32" s="83"/>
      <c r="H32" s="78"/>
      <c r="I32" s="78"/>
      <c r="J32" s="83"/>
    </row>
    <row r="33" spans="2:10">
      <c r="B33" s="127" t="s">
        <v>4</v>
      </c>
      <c r="C33" s="6" t="s">
        <v>25</v>
      </c>
      <c r="D33" s="265">
        <v>81527.48</v>
      </c>
      <c r="E33" s="103">
        <v>419203.84000000003</v>
      </c>
      <c r="F33" s="78"/>
      <c r="G33" s="78"/>
      <c r="H33" s="78"/>
      <c r="I33" s="78"/>
      <c r="J33" s="83"/>
    </row>
    <row r="34" spans="2:10">
      <c r="B34" s="127" t="s">
        <v>6</v>
      </c>
      <c r="C34" s="6" t="s">
        <v>26</v>
      </c>
      <c r="D34" s="265"/>
      <c r="E34" s="103"/>
      <c r="F34" s="78"/>
      <c r="G34" s="78"/>
      <c r="H34" s="78"/>
      <c r="I34" s="78"/>
      <c r="J34" s="83"/>
    </row>
    <row r="35" spans="2:10">
      <c r="B35" s="127" t="s">
        <v>8</v>
      </c>
      <c r="C35" s="6" t="s">
        <v>27</v>
      </c>
      <c r="D35" s="265">
        <v>4103.6000000000004</v>
      </c>
      <c r="E35" s="103">
        <v>1375.02</v>
      </c>
      <c r="F35" s="78"/>
      <c r="G35" s="78"/>
      <c r="H35" s="78"/>
      <c r="I35" s="78"/>
      <c r="J35" s="83"/>
    </row>
    <row r="36" spans="2:10">
      <c r="B36" s="127" t="s">
        <v>9</v>
      </c>
      <c r="C36" s="6" t="s">
        <v>28</v>
      </c>
      <c r="D36" s="265"/>
      <c r="E36" s="103"/>
      <c r="F36" s="78"/>
      <c r="G36" s="78"/>
      <c r="H36" s="78"/>
      <c r="I36" s="78"/>
      <c r="J36" s="83"/>
    </row>
    <row r="37" spans="2:10" ht="25.5">
      <c r="B37" s="127" t="s">
        <v>29</v>
      </c>
      <c r="C37" s="6" t="s">
        <v>30</v>
      </c>
      <c r="D37" s="265">
        <v>22878.89</v>
      </c>
      <c r="E37" s="103">
        <v>11775.4</v>
      </c>
      <c r="F37" s="78"/>
      <c r="G37" s="78"/>
      <c r="H37" s="78"/>
      <c r="I37" s="78"/>
      <c r="J37" s="83"/>
    </row>
    <row r="38" spans="2:10">
      <c r="B38" s="127" t="s">
        <v>31</v>
      </c>
      <c r="C38" s="6" t="s">
        <v>32</v>
      </c>
      <c r="D38" s="265"/>
      <c r="E38" s="103"/>
      <c r="F38" s="78"/>
      <c r="G38" s="78"/>
      <c r="H38" s="78"/>
      <c r="I38" s="78"/>
      <c r="J38" s="83"/>
    </row>
    <row r="39" spans="2:10">
      <c r="B39" s="128" t="s">
        <v>33</v>
      </c>
      <c r="C39" s="13" t="s">
        <v>34</v>
      </c>
      <c r="D39" s="266">
        <v>1380198.62</v>
      </c>
      <c r="E39" s="174">
        <v>141668.63</v>
      </c>
      <c r="F39" s="78"/>
      <c r="G39" s="78"/>
      <c r="H39" s="78"/>
      <c r="I39" s="78"/>
      <c r="J39" s="83"/>
    </row>
    <row r="40" spans="2:10" ht="13.5" thickBot="1">
      <c r="B40" s="119" t="s">
        <v>35</v>
      </c>
      <c r="C40" s="120" t="s">
        <v>36</v>
      </c>
      <c r="D40" s="267">
        <v>-223826.45</v>
      </c>
      <c r="E40" s="121">
        <v>68445.429999999993</v>
      </c>
      <c r="G40" s="83"/>
    </row>
    <row r="41" spans="2:10" ht="13.5" thickBot="1">
      <c r="B41" s="122" t="s">
        <v>37</v>
      </c>
      <c r="C41" s="123" t="s">
        <v>38</v>
      </c>
      <c r="D41" s="268">
        <v>1851437.63</v>
      </c>
      <c r="E41" s="173">
        <f>E26+E27+E40</f>
        <v>1294791.8499999999</v>
      </c>
      <c r="F41" s="88"/>
      <c r="G41" s="83"/>
    </row>
    <row r="42" spans="2:10">
      <c r="B42" s="114"/>
      <c r="C42" s="114"/>
      <c r="D42" s="115"/>
      <c r="E42" s="115"/>
      <c r="F42" s="88"/>
      <c r="G42" s="71"/>
    </row>
    <row r="43" spans="2:10" ht="13.5">
      <c r="B43" s="338" t="s">
        <v>60</v>
      </c>
      <c r="C43" s="339"/>
      <c r="D43" s="339"/>
      <c r="E43" s="339"/>
      <c r="G43" s="78"/>
    </row>
    <row r="44" spans="2:10" ht="18" customHeight="1" thickBot="1">
      <c r="B44" s="336" t="s">
        <v>244</v>
      </c>
      <c r="C44" s="340"/>
      <c r="D44" s="340"/>
      <c r="E44" s="340"/>
      <c r="G44" s="78"/>
    </row>
    <row r="45" spans="2:10" ht="13.5" thickBot="1">
      <c r="B45" s="159"/>
      <c r="C45" s="31" t="s">
        <v>39</v>
      </c>
      <c r="D45" s="75" t="s">
        <v>264</v>
      </c>
      <c r="E45" s="30" t="s">
        <v>262</v>
      </c>
      <c r="G45" s="78"/>
    </row>
    <row r="46" spans="2:10">
      <c r="B46" s="14" t="s">
        <v>18</v>
      </c>
      <c r="C46" s="32" t="s">
        <v>218</v>
      </c>
      <c r="D46" s="124"/>
      <c r="E46" s="29"/>
      <c r="G46" s="78"/>
    </row>
    <row r="47" spans="2:10">
      <c r="B47" s="125" t="s">
        <v>4</v>
      </c>
      <c r="C47" s="16" t="s">
        <v>40</v>
      </c>
      <c r="D47" s="269">
        <v>330303.30599999998</v>
      </c>
      <c r="E47" s="175">
        <v>160362.93</v>
      </c>
      <c r="G47" s="78"/>
    </row>
    <row r="48" spans="2:10">
      <c r="B48" s="146" t="s">
        <v>6</v>
      </c>
      <c r="C48" s="23" t="s">
        <v>41</v>
      </c>
      <c r="D48" s="270">
        <v>182587.53700000001</v>
      </c>
      <c r="E48" s="175">
        <v>110477.12</v>
      </c>
      <c r="G48" s="78"/>
    </row>
    <row r="49" spans="2:7">
      <c r="B49" s="143" t="s">
        <v>23</v>
      </c>
      <c r="C49" s="147" t="s">
        <v>219</v>
      </c>
      <c r="D49" s="271"/>
      <c r="E49" s="175"/>
    </row>
    <row r="50" spans="2:7">
      <c r="B50" s="125" t="s">
        <v>4</v>
      </c>
      <c r="C50" s="16" t="s">
        <v>40</v>
      </c>
      <c r="D50" s="269">
        <v>10.79</v>
      </c>
      <c r="E50" s="175">
        <v>11.14</v>
      </c>
      <c r="G50" s="226"/>
    </row>
    <row r="51" spans="2:7">
      <c r="B51" s="125" t="s">
        <v>6</v>
      </c>
      <c r="C51" s="16" t="s">
        <v>220</v>
      </c>
      <c r="D51" s="272">
        <v>8.98</v>
      </c>
      <c r="E51" s="84">
        <v>11.02</v>
      </c>
      <c r="G51" s="226"/>
    </row>
    <row r="52" spans="2:7">
      <c r="B52" s="125" t="s">
        <v>8</v>
      </c>
      <c r="C52" s="16" t="s">
        <v>221</v>
      </c>
      <c r="D52" s="272">
        <v>10.790000000000001</v>
      </c>
      <c r="E52" s="84">
        <v>12.26</v>
      </c>
    </row>
    <row r="53" spans="2:7" ht="13.5" customHeight="1" thickBot="1">
      <c r="B53" s="126" t="s">
        <v>9</v>
      </c>
      <c r="C53" s="18" t="s">
        <v>41</v>
      </c>
      <c r="D53" s="273">
        <v>10.14</v>
      </c>
      <c r="E53" s="176">
        <v>11.72</v>
      </c>
    </row>
    <row r="54" spans="2:7">
      <c r="B54" s="132"/>
      <c r="C54" s="133"/>
      <c r="D54" s="134"/>
      <c r="E54" s="134"/>
    </row>
    <row r="55" spans="2:7" ht="13.5">
      <c r="B55" s="338" t="s">
        <v>62</v>
      </c>
      <c r="C55" s="339"/>
      <c r="D55" s="339"/>
      <c r="E55" s="339"/>
    </row>
    <row r="56" spans="2:7" ht="14.25" thickBot="1">
      <c r="B56" s="336" t="s">
        <v>222</v>
      </c>
      <c r="C56" s="340"/>
      <c r="D56" s="340"/>
      <c r="E56" s="340"/>
    </row>
    <row r="57" spans="2:7" ht="23.25" thickBot="1">
      <c r="B57" s="331" t="s">
        <v>42</v>
      </c>
      <c r="C57" s="332"/>
      <c r="D57" s="19" t="s">
        <v>245</v>
      </c>
      <c r="E57" s="20" t="s">
        <v>223</v>
      </c>
    </row>
    <row r="58" spans="2:7">
      <c r="B58" s="21" t="s">
        <v>18</v>
      </c>
      <c r="C58" s="149" t="s">
        <v>43</v>
      </c>
      <c r="D58" s="150">
        <f>D64</f>
        <v>1294791.8500000001</v>
      </c>
      <c r="E58" s="33">
        <f>D58/E21</f>
        <v>1</v>
      </c>
    </row>
    <row r="59" spans="2:7" ht="25.5">
      <c r="B59" s="146" t="s">
        <v>4</v>
      </c>
      <c r="C59" s="23" t="s">
        <v>44</v>
      </c>
      <c r="D59" s="95">
        <v>0</v>
      </c>
      <c r="E59" s="96">
        <v>0</v>
      </c>
    </row>
    <row r="60" spans="2:7" ht="25.5">
      <c r="B60" s="125" t="s">
        <v>6</v>
      </c>
      <c r="C60" s="16" t="s">
        <v>45</v>
      </c>
      <c r="D60" s="93">
        <v>0</v>
      </c>
      <c r="E60" s="94">
        <v>0</v>
      </c>
    </row>
    <row r="61" spans="2:7" ht="12.75" customHeight="1">
      <c r="B61" s="125" t="s">
        <v>8</v>
      </c>
      <c r="C61" s="16" t="s">
        <v>46</v>
      </c>
      <c r="D61" s="93">
        <v>0</v>
      </c>
      <c r="E61" s="94">
        <v>0</v>
      </c>
    </row>
    <row r="62" spans="2:7">
      <c r="B62" s="125" t="s">
        <v>9</v>
      </c>
      <c r="C62" s="16" t="s">
        <v>47</v>
      </c>
      <c r="D62" s="93">
        <v>0</v>
      </c>
      <c r="E62" s="94">
        <v>0</v>
      </c>
    </row>
    <row r="63" spans="2:7">
      <c r="B63" s="125" t="s">
        <v>29</v>
      </c>
      <c r="C63" s="16" t="s">
        <v>48</v>
      </c>
      <c r="D63" s="93">
        <v>0</v>
      </c>
      <c r="E63" s="94">
        <v>0</v>
      </c>
    </row>
    <row r="64" spans="2:7">
      <c r="B64" s="146" t="s">
        <v>31</v>
      </c>
      <c r="C64" s="23" t="s">
        <v>49</v>
      </c>
      <c r="D64" s="95">
        <f>E21</f>
        <v>1294791.8500000001</v>
      </c>
      <c r="E64" s="96">
        <f>E58</f>
        <v>1</v>
      </c>
    </row>
    <row r="65" spans="2:5">
      <c r="B65" s="146" t="s">
        <v>33</v>
      </c>
      <c r="C65" s="23" t="s">
        <v>224</v>
      </c>
      <c r="D65" s="95">
        <v>0</v>
      </c>
      <c r="E65" s="96">
        <v>0</v>
      </c>
    </row>
    <row r="66" spans="2:5">
      <c r="B66" s="146" t="s">
        <v>50</v>
      </c>
      <c r="C66" s="23" t="s">
        <v>51</v>
      </c>
      <c r="D66" s="95">
        <v>0</v>
      </c>
      <c r="E66" s="96">
        <v>0</v>
      </c>
    </row>
    <row r="67" spans="2:5">
      <c r="B67" s="125" t="s">
        <v>52</v>
      </c>
      <c r="C67" s="16" t="s">
        <v>53</v>
      </c>
      <c r="D67" s="93">
        <v>0</v>
      </c>
      <c r="E67" s="94">
        <v>0</v>
      </c>
    </row>
    <row r="68" spans="2:5">
      <c r="B68" s="125" t="s">
        <v>54</v>
      </c>
      <c r="C68" s="16" t="s">
        <v>55</v>
      </c>
      <c r="D68" s="93">
        <v>0</v>
      </c>
      <c r="E68" s="94">
        <v>0</v>
      </c>
    </row>
    <row r="69" spans="2:5">
      <c r="B69" s="125" t="s">
        <v>56</v>
      </c>
      <c r="C69" s="16" t="s">
        <v>57</v>
      </c>
      <c r="D69" s="93">
        <v>0</v>
      </c>
      <c r="E69" s="94">
        <v>0</v>
      </c>
    </row>
    <row r="70" spans="2:5">
      <c r="B70" s="153" t="s">
        <v>58</v>
      </c>
      <c r="C70" s="136" t="s">
        <v>59</v>
      </c>
      <c r="D70" s="137">
        <v>0</v>
      </c>
      <c r="E70" s="138">
        <v>0</v>
      </c>
    </row>
    <row r="71" spans="2:5">
      <c r="B71" s="154" t="s">
        <v>23</v>
      </c>
      <c r="C71" s="144" t="s">
        <v>61</v>
      </c>
      <c r="D71" s="145">
        <v>0</v>
      </c>
      <c r="E71" s="70">
        <v>0</v>
      </c>
    </row>
    <row r="72" spans="2:5">
      <c r="B72" s="155" t="s">
        <v>60</v>
      </c>
      <c r="C72" s="140" t="s">
        <v>63</v>
      </c>
      <c r="D72" s="141">
        <f>E14</f>
        <v>0</v>
      </c>
      <c r="E72" s="142">
        <v>0</v>
      </c>
    </row>
    <row r="73" spans="2:5">
      <c r="B73" s="156" t="s">
        <v>62</v>
      </c>
      <c r="C73" s="25" t="s">
        <v>65</v>
      </c>
      <c r="D73" s="26">
        <v>0</v>
      </c>
      <c r="E73" s="27">
        <v>0</v>
      </c>
    </row>
    <row r="74" spans="2:5">
      <c r="B74" s="154" t="s">
        <v>64</v>
      </c>
      <c r="C74" s="144" t="s">
        <v>66</v>
      </c>
      <c r="D74" s="145">
        <f>D58</f>
        <v>1294791.8500000001</v>
      </c>
      <c r="E74" s="70">
        <f>E58+E72-E73</f>
        <v>1</v>
      </c>
    </row>
    <row r="75" spans="2:5">
      <c r="B75" s="125" t="s">
        <v>4</v>
      </c>
      <c r="C75" s="16" t="s">
        <v>67</v>
      </c>
      <c r="D75" s="93">
        <v>0</v>
      </c>
      <c r="E75" s="94">
        <v>0</v>
      </c>
    </row>
    <row r="76" spans="2:5">
      <c r="B76" s="125" t="s">
        <v>6</v>
      </c>
      <c r="C76" s="16" t="s">
        <v>225</v>
      </c>
      <c r="D76" s="93">
        <f>D74</f>
        <v>1294791.8500000001</v>
      </c>
      <c r="E76" s="94">
        <f>E74</f>
        <v>1</v>
      </c>
    </row>
    <row r="77" spans="2:5" ht="13.5" thickBot="1">
      <c r="B77" s="126" t="s">
        <v>8</v>
      </c>
      <c r="C77" s="18" t="s">
        <v>226</v>
      </c>
      <c r="D77" s="97">
        <v>0</v>
      </c>
      <c r="E77" s="98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54.xml><?xml version="1.0" encoding="utf-8"?>
<worksheet xmlns="http://schemas.openxmlformats.org/spreadsheetml/2006/main" xmlns:r="http://schemas.openxmlformats.org/officeDocument/2006/relationships">
  <sheetPr codeName="Arkusz54"/>
  <dimension ref="A1:L81"/>
  <sheetViews>
    <sheetView zoomScale="80" zoomScaleNormal="80" workbookViewId="0">
      <selection activeCell="K2" sqref="K2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99" customWidth="1"/>
    <col min="6" max="6" width="7.42578125" customWidth="1"/>
    <col min="7" max="7" width="17.28515625" customWidth="1"/>
    <col min="8" max="8" width="19" customWidth="1"/>
    <col min="9" max="9" width="13.28515625" customWidth="1"/>
    <col min="10" max="10" width="13.5703125" customWidth="1"/>
  </cols>
  <sheetData>
    <row r="1" spans="2:12">
      <c r="B1" s="1"/>
      <c r="C1" s="1"/>
      <c r="D1" s="2"/>
      <c r="E1" s="2"/>
    </row>
    <row r="2" spans="2:12" ht="15.75">
      <c r="B2" s="333" t="s">
        <v>0</v>
      </c>
      <c r="C2" s="333"/>
      <c r="D2" s="333"/>
      <c r="E2" s="333"/>
      <c r="H2" s="188"/>
      <c r="I2" s="188"/>
      <c r="J2" s="190"/>
      <c r="L2" s="78"/>
    </row>
    <row r="3" spans="2:12" ht="15.75">
      <c r="B3" s="333" t="s">
        <v>263</v>
      </c>
      <c r="C3" s="333"/>
      <c r="D3" s="333"/>
      <c r="E3" s="333"/>
      <c r="H3" s="188"/>
      <c r="I3" s="188"/>
      <c r="J3" s="190"/>
    </row>
    <row r="4" spans="2:12" ht="15">
      <c r="B4" s="158"/>
      <c r="C4" s="158"/>
      <c r="D4" s="158"/>
      <c r="E4" s="158"/>
      <c r="H4" s="187"/>
      <c r="I4" s="187"/>
      <c r="J4" s="190"/>
    </row>
    <row r="5" spans="2:12" ht="21" customHeight="1">
      <c r="B5" s="334" t="s">
        <v>1</v>
      </c>
      <c r="C5" s="334"/>
      <c r="D5" s="334"/>
      <c r="E5" s="334"/>
    </row>
    <row r="6" spans="2:12" ht="14.25">
      <c r="B6" s="335" t="s">
        <v>154</v>
      </c>
      <c r="C6" s="335"/>
      <c r="D6" s="335"/>
      <c r="E6" s="335"/>
    </row>
    <row r="7" spans="2:12" ht="14.25">
      <c r="B7" s="157"/>
      <c r="C7" s="157"/>
      <c r="D7" s="157"/>
      <c r="E7" s="157"/>
    </row>
    <row r="8" spans="2:12" ht="13.5">
      <c r="B8" s="337" t="s">
        <v>18</v>
      </c>
      <c r="C8" s="339"/>
      <c r="D8" s="339"/>
      <c r="E8" s="339"/>
    </row>
    <row r="9" spans="2:12" ht="16.5" thickBot="1">
      <c r="B9" s="336" t="s">
        <v>209</v>
      </c>
      <c r="C9" s="336"/>
      <c r="D9" s="336"/>
      <c r="E9" s="336"/>
    </row>
    <row r="10" spans="2:12" ht="13.5" thickBot="1">
      <c r="B10" s="159"/>
      <c r="C10" s="87" t="s">
        <v>2</v>
      </c>
      <c r="D10" s="75" t="s">
        <v>246</v>
      </c>
      <c r="E10" s="30" t="s">
        <v>262</v>
      </c>
    </row>
    <row r="11" spans="2:12">
      <c r="B11" s="110" t="s">
        <v>3</v>
      </c>
      <c r="C11" s="151" t="s">
        <v>215</v>
      </c>
      <c r="D11" s="74">
        <v>3052935.22</v>
      </c>
      <c r="E11" s="9">
        <f>E12</f>
        <v>2701755.91</v>
      </c>
    </row>
    <row r="12" spans="2:12">
      <c r="B12" s="129" t="s">
        <v>4</v>
      </c>
      <c r="C12" s="6" t="s">
        <v>5</v>
      </c>
      <c r="D12" s="89">
        <v>3052935.22</v>
      </c>
      <c r="E12" s="100">
        <v>2701755.91</v>
      </c>
    </row>
    <row r="13" spans="2:12">
      <c r="B13" s="129" t="s">
        <v>6</v>
      </c>
      <c r="C13" s="72" t="s">
        <v>7</v>
      </c>
      <c r="D13" s="89"/>
      <c r="E13" s="100"/>
    </row>
    <row r="14" spans="2:12">
      <c r="B14" s="129" t="s">
        <v>8</v>
      </c>
      <c r="C14" s="72" t="s">
        <v>10</v>
      </c>
      <c r="D14" s="89"/>
      <c r="E14" s="100"/>
      <c r="G14" s="71"/>
    </row>
    <row r="15" spans="2:12">
      <c r="B15" s="129" t="s">
        <v>212</v>
      </c>
      <c r="C15" s="72" t="s">
        <v>11</v>
      </c>
      <c r="D15" s="89"/>
      <c r="E15" s="100"/>
    </row>
    <row r="16" spans="2:12">
      <c r="B16" s="130" t="s">
        <v>213</v>
      </c>
      <c r="C16" s="111" t="s">
        <v>12</v>
      </c>
      <c r="D16" s="90"/>
      <c r="E16" s="101"/>
    </row>
    <row r="17" spans="2:10">
      <c r="B17" s="10" t="s">
        <v>13</v>
      </c>
      <c r="C17" s="12" t="s">
        <v>65</v>
      </c>
      <c r="D17" s="152"/>
      <c r="E17" s="113"/>
    </row>
    <row r="18" spans="2:10">
      <c r="B18" s="129" t="s">
        <v>4</v>
      </c>
      <c r="C18" s="6" t="s">
        <v>11</v>
      </c>
      <c r="D18" s="89"/>
      <c r="E18" s="101"/>
    </row>
    <row r="19" spans="2:10" ht="13.5" customHeight="1">
      <c r="B19" s="129" t="s">
        <v>6</v>
      </c>
      <c r="C19" s="72" t="s">
        <v>214</v>
      </c>
      <c r="D19" s="89"/>
      <c r="E19" s="100"/>
    </row>
    <row r="20" spans="2:10" ht="13.5" thickBot="1">
      <c r="B20" s="131" t="s">
        <v>8</v>
      </c>
      <c r="C20" s="73" t="s">
        <v>14</v>
      </c>
      <c r="D20" s="91"/>
      <c r="E20" s="102"/>
    </row>
    <row r="21" spans="2:10" ht="13.5" thickBot="1">
      <c r="B21" s="343" t="s">
        <v>216</v>
      </c>
      <c r="C21" s="344"/>
      <c r="D21" s="92">
        <v>3052935.22</v>
      </c>
      <c r="E21" s="173">
        <f>E11</f>
        <v>2701755.91</v>
      </c>
      <c r="F21" s="88"/>
      <c r="G21" s="88"/>
      <c r="H21" s="197"/>
      <c r="J21" s="71"/>
    </row>
    <row r="22" spans="2:10">
      <c r="B22" s="3"/>
      <c r="C22" s="7"/>
      <c r="D22" s="8"/>
      <c r="E22" s="8"/>
      <c r="G22" s="78"/>
    </row>
    <row r="23" spans="2:10" ht="13.5">
      <c r="B23" s="337" t="s">
        <v>210</v>
      </c>
      <c r="C23" s="345"/>
      <c r="D23" s="345"/>
      <c r="E23" s="345"/>
      <c r="G23" s="78"/>
    </row>
    <row r="24" spans="2:10" ht="15.75" customHeight="1" thickBot="1">
      <c r="B24" s="336" t="s">
        <v>211</v>
      </c>
      <c r="C24" s="346"/>
      <c r="D24" s="346"/>
      <c r="E24" s="346"/>
    </row>
    <row r="25" spans="2:10" ht="13.5" thickBot="1">
      <c r="B25" s="159"/>
      <c r="C25" s="5" t="s">
        <v>2</v>
      </c>
      <c r="D25" s="75" t="s">
        <v>264</v>
      </c>
      <c r="E25" s="30" t="s">
        <v>262</v>
      </c>
    </row>
    <row r="26" spans="2:10">
      <c r="B26" s="116" t="s">
        <v>15</v>
      </c>
      <c r="C26" s="117" t="s">
        <v>16</v>
      </c>
      <c r="D26" s="263">
        <v>3428738.51</v>
      </c>
      <c r="E26" s="118">
        <f>D21</f>
        <v>3052935.22</v>
      </c>
      <c r="G26" s="83"/>
    </row>
    <row r="27" spans="2:10">
      <c r="B27" s="10" t="s">
        <v>17</v>
      </c>
      <c r="C27" s="11" t="s">
        <v>217</v>
      </c>
      <c r="D27" s="264">
        <v>-678288.46</v>
      </c>
      <c r="E27" s="172">
        <f>E28-E32</f>
        <v>-543423.68999999994</v>
      </c>
      <c r="F27" s="78"/>
      <c r="G27" s="83"/>
      <c r="H27" s="78"/>
      <c r="I27" s="78"/>
      <c r="J27" s="83"/>
    </row>
    <row r="28" spans="2:10">
      <c r="B28" s="10" t="s">
        <v>18</v>
      </c>
      <c r="C28" s="11" t="s">
        <v>19</v>
      </c>
      <c r="D28" s="264"/>
      <c r="E28" s="80">
        <f>SUM(E29:E31)</f>
        <v>5814.77</v>
      </c>
      <c r="F28" s="78"/>
      <c r="G28" s="78"/>
      <c r="H28" s="78"/>
      <c r="I28" s="78"/>
      <c r="J28" s="83"/>
    </row>
    <row r="29" spans="2:10">
      <c r="B29" s="127" t="s">
        <v>4</v>
      </c>
      <c r="C29" s="6" t="s">
        <v>20</v>
      </c>
      <c r="D29" s="265"/>
      <c r="E29" s="103">
        <v>1950</v>
      </c>
      <c r="F29" s="78"/>
      <c r="G29" s="78"/>
      <c r="H29" s="78"/>
      <c r="I29" s="78"/>
      <c r="J29" s="83"/>
    </row>
    <row r="30" spans="2:10">
      <c r="B30" s="127" t="s">
        <v>6</v>
      </c>
      <c r="C30" s="6" t="s">
        <v>21</v>
      </c>
      <c r="D30" s="265"/>
      <c r="E30" s="103"/>
      <c r="F30" s="78"/>
      <c r="G30" s="78"/>
      <c r="H30" s="78"/>
      <c r="I30" s="78"/>
      <c r="J30" s="83"/>
    </row>
    <row r="31" spans="2:10">
      <c r="B31" s="127" t="s">
        <v>8</v>
      </c>
      <c r="C31" s="6" t="s">
        <v>22</v>
      </c>
      <c r="D31" s="265"/>
      <c r="E31" s="103">
        <v>3864.77</v>
      </c>
      <c r="F31" s="78"/>
      <c r="G31" s="78"/>
      <c r="H31" s="78"/>
      <c r="I31" s="78"/>
      <c r="J31" s="83"/>
    </row>
    <row r="32" spans="2:10">
      <c r="B32" s="112" t="s">
        <v>23</v>
      </c>
      <c r="C32" s="12" t="s">
        <v>24</v>
      </c>
      <c r="D32" s="264">
        <v>678288.46</v>
      </c>
      <c r="E32" s="80">
        <f>SUM(E33:E39)</f>
        <v>549238.46</v>
      </c>
      <c r="F32" s="78"/>
      <c r="G32" s="83"/>
      <c r="H32" s="78"/>
      <c r="I32" s="78"/>
      <c r="J32" s="83"/>
    </row>
    <row r="33" spans="2:10">
      <c r="B33" s="127" t="s">
        <v>4</v>
      </c>
      <c r="C33" s="6" t="s">
        <v>25</v>
      </c>
      <c r="D33" s="265">
        <v>411429.43</v>
      </c>
      <c r="E33" s="103">
        <v>524039.25</v>
      </c>
      <c r="F33" s="78"/>
      <c r="G33" s="78"/>
      <c r="H33" s="78"/>
      <c r="I33" s="78"/>
      <c r="J33" s="83"/>
    </row>
    <row r="34" spans="2:10">
      <c r="B34" s="127" t="s">
        <v>6</v>
      </c>
      <c r="C34" s="6" t="s">
        <v>26</v>
      </c>
      <c r="D34" s="265"/>
      <c r="E34" s="103"/>
      <c r="F34" s="78"/>
      <c r="G34" s="78"/>
      <c r="H34" s="78"/>
      <c r="I34" s="78"/>
      <c r="J34" s="83"/>
    </row>
    <row r="35" spans="2:10">
      <c r="B35" s="127" t="s">
        <v>8</v>
      </c>
      <c r="C35" s="6" t="s">
        <v>27</v>
      </c>
      <c r="D35" s="265">
        <v>2952.5</v>
      </c>
      <c r="E35" s="103">
        <v>1230.83</v>
      </c>
      <c r="F35" s="78"/>
      <c r="G35" s="78"/>
      <c r="H35" s="78"/>
      <c r="I35" s="78"/>
      <c r="J35" s="83"/>
    </row>
    <row r="36" spans="2:10">
      <c r="B36" s="127" t="s">
        <v>9</v>
      </c>
      <c r="C36" s="6" t="s">
        <v>28</v>
      </c>
      <c r="D36" s="265"/>
      <c r="E36" s="103"/>
      <c r="F36" s="78"/>
      <c r="G36" s="78"/>
      <c r="H36" s="78"/>
      <c r="I36" s="78"/>
      <c r="J36" s="83"/>
    </row>
    <row r="37" spans="2:10" ht="25.5">
      <c r="B37" s="127" t="s">
        <v>29</v>
      </c>
      <c r="C37" s="6" t="s">
        <v>30</v>
      </c>
      <c r="D37" s="265">
        <v>22321.040000000001</v>
      </c>
      <c r="E37" s="103">
        <v>23968.38</v>
      </c>
      <c r="F37" s="78"/>
      <c r="G37" s="78"/>
      <c r="H37" s="78"/>
      <c r="I37" s="78"/>
      <c r="J37" s="83"/>
    </row>
    <row r="38" spans="2:10">
      <c r="B38" s="127" t="s">
        <v>31</v>
      </c>
      <c r="C38" s="6" t="s">
        <v>32</v>
      </c>
      <c r="D38" s="265"/>
      <c r="E38" s="103"/>
      <c r="F38" s="78"/>
      <c r="G38" s="78"/>
      <c r="H38" s="78"/>
      <c r="I38" s="78"/>
      <c r="J38" s="83"/>
    </row>
    <row r="39" spans="2:10">
      <c r="B39" s="128" t="s">
        <v>33</v>
      </c>
      <c r="C39" s="13" t="s">
        <v>34</v>
      </c>
      <c r="D39" s="266">
        <v>241585.49</v>
      </c>
      <c r="E39" s="174"/>
      <c r="F39" s="78"/>
      <c r="G39" s="78"/>
      <c r="H39" s="78"/>
      <c r="I39" s="78"/>
      <c r="J39" s="83"/>
    </row>
    <row r="40" spans="2:10" ht="13.5" thickBot="1">
      <c r="B40" s="119" t="s">
        <v>35</v>
      </c>
      <c r="C40" s="120" t="s">
        <v>36</v>
      </c>
      <c r="D40" s="267">
        <v>-108430.52</v>
      </c>
      <c r="E40" s="121">
        <v>192244.38</v>
      </c>
      <c r="G40" s="83"/>
    </row>
    <row r="41" spans="2:10" ht="13.5" thickBot="1">
      <c r="B41" s="122" t="s">
        <v>37</v>
      </c>
      <c r="C41" s="123" t="s">
        <v>38</v>
      </c>
      <c r="D41" s="268">
        <v>2642019.5299999998</v>
      </c>
      <c r="E41" s="173">
        <f>E26+E27+E40</f>
        <v>2701755.91</v>
      </c>
      <c r="F41" s="88"/>
      <c r="G41" s="83"/>
    </row>
    <row r="42" spans="2:10">
      <c r="B42" s="114"/>
      <c r="C42" s="114"/>
      <c r="D42" s="115"/>
      <c r="E42" s="115"/>
      <c r="F42" s="88"/>
      <c r="G42" s="71"/>
    </row>
    <row r="43" spans="2:10" ht="13.5">
      <c r="B43" s="338" t="s">
        <v>60</v>
      </c>
      <c r="C43" s="339"/>
      <c r="D43" s="339"/>
      <c r="E43" s="339"/>
      <c r="G43" s="78"/>
    </row>
    <row r="44" spans="2:10" ht="18" customHeight="1" thickBot="1">
      <c r="B44" s="336" t="s">
        <v>244</v>
      </c>
      <c r="C44" s="340"/>
      <c r="D44" s="340"/>
      <c r="E44" s="340"/>
      <c r="G44" s="78"/>
    </row>
    <row r="45" spans="2:10" ht="13.5" thickBot="1">
      <c r="B45" s="159"/>
      <c r="C45" s="31" t="s">
        <v>39</v>
      </c>
      <c r="D45" s="75" t="s">
        <v>264</v>
      </c>
      <c r="E45" s="30" t="s">
        <v>262</v>
      </c>
      <c r="G45" s="78"/>
    </row>
    <row r="46" spans="2:10">
      <c r="B46" s="14" t="s">
        <v>18</v>
      </c>
      <c r="C46" s="32" t="s">
        <v>218</v>
      </c>
      <c r="D46" s="124"/>
      <c r="E46" s="29"/>
      <c r="G46" s="78"/>
    </row>
    <row r="47" spans="2:10">
      <c r="B47" s="125" t="s">
        <v>4</v>
      </c>
      <c r="C47" s="16" t="s">
        <v>40</v>
      </c>
      <c r="D47" s="269">
        <v>240275.99900000001</v>
      </c>
      <c r="E47" s="175">
        <v>200455.36600000001</v>
      </c>
      <c r="G47" s="78"/>
    </row>
    <row r="48" spans="2:10">
      <c r="B48" s="146" t="s">
        <v>6</v>
      </c>
      <c r="C48" s="23" t="s">
        <v>41</v>
      </c>
      <c r="D48" s="270">
        <v>189392.08100000001</v>
      </c>
      <c r="E48" s="175">
        <v>166569.41500000001</v>
      </c>
      <c r="G48" s="78"/>
    </row>
    <row r="49" spans="2:7">
      <c r="B49" s="143" t="s">
        <v>23</v>
      </c>
      <c r="C49" s="147" t="s">
        <v>219</v>
      </c>
      <c r="D49" s="271"/>
      <c r="E49" s="175"/>
    </row>
    <row r="50" spans="2:7">
      <c r="B50" s="125" t="s">
        <v>4</v>
      </c>
      <c r="C50" s="16" t="s">
        <v>40</v>
      </c>
      <c r="D50" s="269">
        <v>14.27</v>
      </c>
      <c r="E50" s="175">
        <v>15.23</v>
      </c>
      <c r="G50" s="226"/>
    </row>
    <row r="51" spans="2:7">
      <c r="B51" s="125" t="s">
        <v>6</v>
      </c>
      <c r="C51" s="16" t="s">
        <v>220</v>
      </c>
      <c r="D51" s="272">
        <v>12.66</v>
      </c>
      <c r="E51" s="175">
        <v>15.23</v>
      </c>
      <c r="G51" s="226"/>
    </row>
    <row r="52" spans="2:7">
      <c r="B52" s="125" t="s">
        <v>8</v>
      </c>
      <c r="C52" s="16" t="s">
        <v>221</v>
      </c>
      <c r="D52" s="272">
        <v>14.5</v>
      </c>
      <c r="E52" s="84">
        <v>16.28</v>
      </c>
    </row>
    <row r="53" spans="2:7" ht="12.75" customHeight="1" thickBot="1">
      <c r="B53" s="126" t="s">
        <v>9</v>
      </c>
      <c r="C53" s="18" t="s">
        <v>41</v>
      </c>
      <c r="D53" s="273">
        <v>13.95</v>
      </c>
      <c r="E53" s="176">
        <v>16.22</v>
      </c>
    </row>
    <row r="54" spans="2:7">
      <c r="B54" s="132"/>
      <c r="C54" s="133"/>
      <c r="D54" s="134"/>
      <c r="E54" s="134"/>
    </row>
    <row r="55" spans="2:7" ht="13.5">
      <c r="B55" s="338" t="s">
        <v>62</v>
      </c>
      <c r="C55" s="339"/>
      <c r="D55" s="339"/>
      <c r="E55" s="339"/>
    </row>
    <row r="56" spans="2:7" ht="16.5" customHeight="1" thickBot="1">
      <c r="B56" s="336" t="s">
        <v>222</v>
      </c>
      <c r="C56" s="340"/>
      <c r="D56" s="340"/>
      <c r="E56" s="340"/>
    </row>
    <row r="57" spans="2:7" ht="23.25" thickBot="1">
      <c r="B57" s="331" t="s">
        <v>42</v>
      </c>
      <c r="C57" s="332"/>
      <c r="D57" s="19" t="s">
        <v>245</v>
      </c>
      <c r="E57" s="20" t="s">
        <v>223</v>
      </c>
    </row>
    <row r="58" spans="2:7">
      <c r="B58" s="21" t="s">
        <v>18</v>
      </c>
      <c r="C58" s="149" t="s">
        <v>43</v>
      </c>
      <c r="D58" s="150">
        <f>D64</f>
        <v>2701755.91</v>
      </c>
      <c r="E58" s="33">
        <f>D58/E21</f>
        <v>1</v>
      </c>
    </row>
    <row r="59" spans="2:7" ht="25.5">
      <c r="B59" s="146" t="s">
        <v>4</v>
      </c>
      <c r="C59" s="23" t="s">
        <v>44</v>
      </c>
      <c r="D59" s="95">
        <v>0</v>
      </c>
      <c r="E59" s="96">
        <v>0</v>
      </c>
    </row>
    <row r="60" spans="2:7" ht="25.5">
      <c r="B60" s="125" t="s">
        <v>6</v>
      </c>
      <c r="C60" s="16" t="s">
        <v>45</v>
      </c>
      <c r="D60" s="93">
        <v>0</v>
      </c>
      <c r="E60" s="94">
        <v>0</v>
      </c>
    </row>
    <row r="61" spans="2:7">
      <c r="B61" s="125" t="s">
        <v>8</v>
      </c>
      <c r="C61" s="16" t="s">
        <v>46</v>
      </c>
      <c r="D61" s="93">
        <v>0</v>
      </c>
      <c r="E61" s="94">
        <v>0</v>
      </c>
    </row>
    <row r="62" spans="2:7">
      <c r="B62" s="125" t="s">
        <v>9</v>
      </c>
      <c r="C62" s="16" t="s">
        <v>47</v>
      </c>
      <c r="D62" s="93">
        <v>0</v>
      </c>
      <c r="E62" s="94">
        <v>0</v>
      </c>
    </row>
    <row r="63" spans="2:7">
      <c r="B63" s="125" t="s">
        <v>29</v>
      </c>
      <c r="C63" s="16" t="s">
        <v>48</v>
      </c>
      <c r="D63" s="93">
        <v>0</v>
      </c>
      <c r="E63" s="94">
        <v>0</v>
      </c>
    </row>
    <row r="64" spans="2:7">
      <c r="B64" s="146" t="s">
        <v>31</v>
      </c>
      <c r="C64" s="23" t="s">
        <v>49</v>
      </c>
      <c r="D64" s="95">
        <f>E21</f>
        <v>2701755.91</v>
      </c>
      <c r="E64" s="96">
        <f>E58</f>
        <v>1</v>
      </c>
    </row>
    <row r="65" spans="2:5">
      <c r="B65" s="146" t="s">
        <v>33</v>
      </c>
      <c r="C65" s="23" t="s">
        <v>224</v>
      </c>
      <c r="D65" s="95">
        <v>0</v>
      </c>
      <c r="E65" s="96">
        <v>0</v>
      </c>
    </row>
    <row r="66" spans="2:5">
      <c r="B66" s="146" t="s">
        <v>50</v>
      </c>
      <c r="C66" s="23" t="s">
        <v>51</v>
      </c>
      <c r="D66" s="95">
        <v>0</v>
      </c>
      <c r="E66" s="96">
        <v>0</v>
      </c>
    </row>
    <row r="67" spans="2:5">
      <c r="B67" s="125" t="s">
        <v>52</v>
      </c>
      <c r="C67" s="16" t="s">
        <v>53</v>
      </c>
      <c r="D67" s="93">
        <v>0</v>
      </c>
      <c r="E67" s="94">
        <v>0</v>
      </c>
    </row>
    <row r="68" spans="2:5">
      <c r="B68" s="125" t="s">
        <v>54</v>
      </c>
      <c r="C68" s="16" t="s">
        <v>55</v>
      </c>
      <c r="D68" s="93">
        <v>0</v>
      </c>
      <c r="E68" s="94">
        <v>0</v>
      </c>
    </row>
    <row r="69" spans="2:5">
      <c r="B69" s="125" t="s">
        <v>56</v>
      </c>
      <c r="C69" s="16" t="s">
        <v>57</v>
      </c>
      <c r="D69" s="93">
        <v>0</v>
      </c>
      <c r="E69" s="94">
        <v>0</v>
      </c>
    </row>
    <row r="70" spans="2:5">
      <c r="B70" s="153" t="s">
        <v>58</v>
      </c>
      <c r="C70" s="136" t="s">
        <v>59</v>
      </c>
      <c r="D70" s="137">
        <v>0</v>
      </c>
      <c r="E70" s="138">
        <v>0</v>
      </c>
    </row>
    <row r="71" spans="2:5">
      <c r="B71" s="154" t="s">
        <v>23</v>
      </c>
      <c r="C71" s="144" t="s">
        <v>61</v>
      </c>
      <c r="D71" s="145">
        <v>0</v>
      </c>
      <c r="E71" s="70">
        <v>0</v>
      </c>
    </row>
    <row r="72" spans="2:5">
      <c r="B72" s="155" t="s">
        <v>60</v>
      </c>
      <c r="C72" s="140" t="s">
        <v>63</v>
      </c>
      <c r="D72" s="141">
        <f>E14</f>
        <v>0</v>
      </c>
      <c r="E72" s="142">
        <v>0</v>
      </c>
    </row>
    <row r="73" spans="2:5">
      <c r="B73" s="156" t="s">
        <v>62</v>
      </c>
      <c r="C73" s="25" t="s">
        <v>65</v>
      </c>
      <c r="D73" s="26">
        <v>0</v>
      </c>
      <c r="E73" s="27">
        <v>0</v>
      </c>
    </row>
    <row r="74" spans="2:5">
      <c r="B74" s="154" t="s">
        <v>64</v>
      </c>
      <c r="C74" s="144" t="s">
        <v>66</v>
      </c>
      <c r="D74" s="145">
        <f>D58</f>
        <v>2701755.91</v>
      </c>
      <c r="E74" s="70">
        <f>E58+E72-E73</f>
        <v>1</v>
      </c>
    </row>
    <row r="75" spans="2:5">
      <c r="B75" s="125" t="s">
        <v>4</v>
      </c>
      <c r="C75" s="16" t="s">
        <v>67</v>
      </c>
      <c r="D75" s="93">
        <v>0</v>
      </c>
      <c r="E75" s="94">
        <v>0</v>
      </c>
    </row>
    <row r="76" spans="2:5">
      <c r="B76" s="125" t="s">
        <v>6</v>
      </c>
      <c r="C76" s="16" t="s">
        <v>225</v>
      </c>
      <c r="D76" s="93">
        <f>D74</f>
        <v>2701755.91</v>
      </c>
      <c r="E76" s="94">
        <f>E74</f>
        <v>1</v>
      </c>
    </row>
    <row r="77" spans="2:5" ht="13.5" thickBot="1">
      <c r="B77" s="126" t="s">
        <v>8</v>
      </c>
      <c r="C77" s="18" t="s">
        <v>226</v>
      </c>
      <c r="D77" s="97">
        <v>0</v>
      </c>
      <c r="E77" s="98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ageMargins left="0.7" right="0.7" top="0.75" bottom="0.75" header="0.3" footer="0.3"/>
</worksheet>
</file>

<file path=xl/worksheets/sheet55.xml><?xml version="1.0" encoding="utf-8"?>
<worksheet xmlns="http://schemas.openxmlformats.org/spreadsheetml/2006/main" xmlns:r="http://schemas.openxmlformats.org/officeDocument/2006/relationships">
  <sheetPr codeName="Arkusz55"/>
  <dimension ref="A1:L81"/>
  <sheetViews>
    <sheetView zoomScale="80" zoomScaleNormal="80" workbookViewId="0">
      <selection activeCell="K2" sqref="K2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99" customWidth="1"/>
    <col min="6" max="6" width="7.42578125" customWidth="1"/>
    <col min="7" max="7" width="17.28515625" customWidth="1"/>
    <col min="8" max="8" width="19" customWidth="1"/>
    <col min="9" max="9" width="13.28515625" customWidth="1"/>
    <col min="10" max="10" width="13.5703125" customWidth="1"/>
  </cols>
  <sheetData>
    <row r="1" spans="2:12">
      <c r="B1" s="1"/>
      <c r="C1" s="1"/>
      <c r="D1" s="2"/>
      <c r="E1" s="2"/>
    </row>
    <row r="2" spans="2:12" ht="15.75">
      <c r="B2" s="333" t="s">
        <v>0</v>
      </c>
      <c r="C2" s="333"/>
      <c r="D2" s="333"/>
      <c r="E2" s="333"/>
      <c r="H2" s="188"/>
      <c r="I2" s="188"/>
      <c r="J2" s="190"/>
      <c r="L2" s="78"/>
    </row>
    <row r="3" spans="2:12" ht="15.75">
      <c r="B3" s="333" t="s">
        <v>263</v>
      </c>
      <c r="C3" s="333"/>
      <c r="D3" s="333"/>
      <c r="E3" s="333"/>
      <c r="H3" s="188"/>
      <c r="I3" s="188"/>
      <c r="J3" s="190"/>
    </row>
    <row r="4" spans="2:12" ht="15">
      <c r="B4" s="158"/>
      <c r="C4" s="158"/>
      <c r="D4" s="158"/>
      <c r="E4" s="158"/>
      <c r="H4" s="187"/>
      <c r="I4" s="187"/>
      <c r="J4" s="190"/>
    </row>
    <row r="5" spans="2:12" ht="21" customHeight="1">
      <c r="B5" s="334" t="s">
        <v>1</v>
      </c>
      <c r="C5" s="334"/>
      <c r="D5" s="334"/>
      <c r="E5" s="334"/>
    </row>
    <row r="6" spans="2:12" ht="14.25">
      <c r="B6" s="335" t="s">
        <v>155</v>
      </c>
      <c r="C6" s="335"/>
      <c r="D6" s="335"/>
      <c r="E6" s="335"/>
    </row>
    <row r="7" spans="2:12" ht="14.25">
      <c r="B7" s="157"/>
      <c r="C7" s="157"/>
      <c r="D7" s="157"/>
      <c r="E7" s="157"/>
    </row>
    <row r="8" spans="2:12" ht="13.5">
      <c r="B8" s="337" t="s">
        <v>18</v>
      </c>
      <c r="C8" s="339"/>
      <c r="D8" s="339"/>
      <c r="E8" s="339"/>
    </row>
    <row r="9" spans="2:12" ht="16.5" thickBot="1">
      <c r="B9" s="336" t="s">
        <v>209</v>
      </c>
      <c r="C9" s="336"/>
      <c r="D9" s="336"/>
      <c r="E9" s="336"/>
    </row>
    <row r="10" spans="2:12" ht="13.5" thickBot="1">
      <c r="B10" s="159"/>
      <c r="C10" s="87" t="s">
        <v>2</v>
      </c>
      <c r="D10" s="75" t="s">
        <v>246</v>
      </c>
      <c r="E10" s="30" t="s">
        <v>262</v>
      </c>
    </row>
    <row r="11" spans="2:12">
      <c r="B11" s="110" t="s">
        <v>3</v>
      </c>
      <c r="C11" s="151" t="s">
        <v>215</v>
      </c>
      <c r="D11" s="74">
        <v>255199.78</v>
      </c>
      <c r="E11" s="9">
        <f>E12</f>
        <v>216257.46</v>
      </c>
    </row>
    <row r="12" spans="2:12">
      <c r="B12" s="129" t="s">
        <v>4</v>
      </c>
      <c r="C12" s="6" t="s">
        <v>5</v>
      </c>
      <c r="D12" s="89">
        <v>255199.78</v>
      </c>
      <c r="E12" s="100">
        <v>216257.46</v>
      </c>
    </row>
    <row r="13" spans="2:12">
      <c r="B13" s="129" t="s">
        <v>6</v>
      </c>
      <c r="C13" s="72" t="s">
        <v>7</v>
      </c>
      <c r="D13" s="89"/>
      <c r="E13" s="100"/>
    </row>
    <row r="14" spans="2:12">
      <c r="B14" s="129" t="s">
        <v>8</v>
      </c>
      <c r="C14" s="72" t="s">
        <v>10</v>
      </c>
      <c r="D14" s="89"/>
      <c r="E14" s="100"/>
      <c r="G14" s="71"/>
    </row>
    <row r="15" spans="2:12">
      <c r="B15" s="129" t="s">
        <v>212</v>
      </c>
      <c r="C15" s="72" t="s">
        <v>11</v>
      </c>
      <c r="D15" s="89"/>
      <c r="E15" s="100"/>
    </row>
    <row r="16" spans="2:12">
      <c r="B16" s="130" t="s">
        <v>213</v>
      </c>
      <c r="C16" s="111" t="s">
        <v>12</v>
      </c>
      <c r="D16" s="90"/>
      <c r="E16" s="101"/>
    </row>
    <row r="17" spans="2:10">
      <c r="B17" s="10" t="s">
        <v>13</v>
      </c>
      <c r="C17" s="12" t="s">
        <v>65</v>
      </c>
      <c r="D17" s="152"/>
      <c r="E17" s="113"/>
    </row>
    <row r="18" spans="2:10">
      <c r="B18" s="129" t="s">
        <v>4</v>
      </c>
      <c r="C18" s="6" t="s">
        <v>11</v>
      </c>
      <c r="D18" s="89"/>
      <c r="E18" s="101"/>
    </row>
    <row r="19" spans="2:10" ht="13.5" customHeight="1">
      <c r="B19" s="129" t="s">
        <v>6</v>
      </c>
      <c r="C19" s="72" t="s">
        <v>214</v>
      </c>
      <c r="D19" s="89"/>
      <c r="E19" s="100"/>
    </row>
    <row r="20" spans="2:10" ht="13.5" thickBot="1">
      <c r="B20" s="131" t="s">
        <v>8</v>
      </c>
      <c r="C20" s="73" t="s">
        <v>14</v>
      </c>
      <c r="D20" s="91"/>
      <c r="E20" s="102"/>
    </row>
    <row r="21" spans="2:10" ht="13.5" thickBot="1">
      <c r="B21" s="343" t="s">
        <v>216</v>
      </c>
      <c r="C21" s="344"/>
      <c r="D21" s="92">
        <v>255199.78</v>
      </c>
      <c r="E21" s="173">
        <f>E11</f>
        <v>216257.46</v>
      </c>
      <c r="F21" s="88"/>
      <c r="G21" s="88"/>
      <c r="H21" s="197"/>
      <c r="J21" s="71"/>
    </row>
    <row r="22" spans="2:10">
      <c r="B22" s="3"/>
      <c r="C22" s="7"/>
      <c r="D22" s="8"/>
      <c r="E22" s="8"/>
      <c r="G22" s="78"/>
    </row>
    <row r="23" spans="2:10" ht="13.5">
      <c r="B23" s="337" t="s">
        <v>210</v>
      </c>
      <c r="C23" s="345"/>
      <c r="D23" s="345"/>
      <c r="E23" s="345"/>
      <c r="G23" s="78"/>
    </row>
    <row r="24" spans="2:10" ht="15.75" customHeight="1" thickBot="1">
      <c r="B24" s="336" t="s">
        <v>211</v>
      </c>
      <c r="C24" s="346"/>
      <c r="D24" s="346"/>
      <c r="E24" s="346"/>
    </row>
    <row r="25" spans="2:10" ht="13.5" thickBot="1">
      <c r="B25" s="159"/>
      <c r="C25" s="5" t="s">
        <v>2</v>
      </c>
      <c r="D25" s="75" t="s">
        <v>264</v>
      </c>
      <c r="E25" s="30" t="s">
        <v>262</v>
      </c>
    </row>
    <row r="26" spans="2:10">
      <c r="B26" s="116" t="s">
        <v>15</v>
      </c>
      <c r="C26" s="117" t="s">
        <v>16</v>
      </c>
      <c r="D26" s="263">
        <v>1101151.2</v>
      </c>
      <c r="E26" s="118">
        <f>D21</f>
        <v>255199.78</v>
      </c>
      <c r="G26" s="83"/>
    </row>
    <row r="27" spans="2:10">
      <c r="B27" s="10" t="s">
        <v>17</v>
      </c>
      <c r="C27" s="11" t="s">
        <v>217</v>
      </c>
      <c r="D27" s="264">
        <v>-882904.5399999998</v>
      </c>
      <c r="E27" s="172">
        <f>E28-E32</f>
        <v>-2358.79</v>
      </c>
      <c r="F27" s="78"/>
      <c r="G27" s="83"/>
      <c r="H27" s="78"/>
      <c r="I27" s="78"/>
      <c r="J27" s="83"/>
    </row>
    <row r="28" spans="2:10">
      <c r="B28" s="10" t="s">
        <v>18</v>
      </c>
      <c r="C28" s="11" t="s">
        <v>19</v>
      </c>
      <c r="D28" s="264">
        <v>218533.24</v>
      </c>
      <c r="E28" s="80">
        <f>SUM(E29:E31)</f>
        <v>0</v>
      </c>
      <c r="F28" s="78"/>
      <c r="G28" s="78"/>
      <c r="H28" s="78"/>
      <c r="I28" s="78"/>
      <c r="J28" s="83"/>
    </row>
    <row r="29" spans="2:10">
      <c r="B29" s="127" t="s">
        <v>4</v>
      </c>
      <c r="C29" s="6" t="s">
        <v>20</v>
      </c>
      <c r="D29" s="265">
        <v>200000</v>
      </c>
      <c r="E29" s="103"/>
      <c r="F29" s="78"/>
      <c r="G29" s="78"/>
      <c r="H29" s="78"/>
      <c r="I29" s="78"/>
      <c r="J29" s="83"/>
    </row>
    <row r="30" spans="2:10">
      <c r="B30" s="127" t="s">
        <v>6</v>
      </c>
      <c r="C30" s="6" t="s">
        <v>21</v>
      </c>
      <c r="D30" s="265"/>
      <c r="E30" s="103"/>
      <c r="F30" s="78"/>
      <c r="G30" s="78"/>
      <c r="H30" s="78"/>
      <c r="I30" s="78"/>
      <c r="J30" s="83"/>
    </row>
    <row r="31" spans="2:10">
      <c r="B31" s="127" t="s">
        <v>8</v>
      </c>
      <c r="C31" s="6" t="s">
        <v>22</v>
      </c>
      <c r="D31" s="265">
        <v>18533.240000000002</v>
      </c>
      <c r="E31" s="103"/>
      <c r="F31" s="78"/>
      <c r="G31" s="78"/>
      <c r="H31" s="78"/>
      <c r="I31" s="78"/>
      <c r="J31" s="83"/>
    </row>
    <row r="32" spans="2:10">
      <c r="B32" s="112" t="s">
        <v>23</v>
      </c>
      <c r="C32" s="12" t="s">
        <v>24</v>
      </c>
      <c r="D32" s="264">
        <v>1101437.7799999998</v>
      </c>
      <c r="E32" s="80">
        <f>SUM(E33:E39)</f>
        <v>2358.79</v>
      </c>
      <c r="F32" s="78"/>
      <c r="G32" s="83"/>
      <c r="H32" s="78"/>
      <c r="I32" s="78"/>
      <c r="J32" s="83"/>
    </row>
    <row r="33" spans="2:10">
      <c r="B33" s="127" t="s">
        <v>4</v>
      </c>
      <c r="C33" s="6" t="s">
        <v>25</v>
      </c>
      <c r="D33" s="265">
        <v>1091735.25</v>
      </c>
      <c r="E33" s="103"/>
      <c r="F33" s="78"/>
      <c r="G33" s="78"/>
      <c r="H33" s="78"/>
      <c r="I33" s="78"/>
      <c r="J33" s="83"/>
    </row>
    <row r="34" spans="2:10">
      <c r="B34" s="127" t="s">
        <v>6</v>
      </c>
      <c r="C34" s="6" t="s">
        <v>26</v>
      </c>
      <c r="D34" s="265"/>
      <c r="E34" s="103"/>
      <c r="F34" s="78"/>
      <c r="G34" s="78"/>
      <c r="H34" s="78"/>
      <c r="I34" s="78"/>
      <c r="J34" s="83"/>
    </row>
    <row r="35" spans="2:10">
      <c r="B35" s="127" t="s">
        <v>8</v>
      </c>
      <c r="C35" s="6" t="s">
        <v>27</v>
      </c>
      <c r="D35" s="265">
        <v>161.88999999999999</v>
      </c>
      <c r="E35" s="103">
        <v>106.18</v>
      </c>
      <c r="F35" s="78"/>
      <c r="G35" s="78"/>
      <c r="H35" s="78"/>
      <c r="I35" s="78"/>
      <c r="J35" s="83"/>
    </row>
    <row r="36" spans="2:10">
      <c r="B36" s="127" t="s">
        <v>9</v>
      </c>
      <c r="C36" s="6" t="s">
        <v>28</v>
      </c>
      <c r="D36" s="265"/>
      <c r="E36" s="103"/>
      <c r="F36" s="78"/>
      <c r="G36" s="78"/>
      <c r="H36" s="78"/>
      <c r="I36" s="78"/>
      <c r="J36" s="83"/>
    </row>
    <row r="37" spans="2:10" ht="25.5">
      <c r="B37" s="127" t="s">
        <v>29</v>
      </c>
      <c r="C37" s="6" t="s">
        <v>30</v>
      </c>
      <c r="D37" s="265">
        <v>9540.64</v>
      </c>
      <c r="E37" s="103">
        <v>2252.61</v>
      </c>
      <c r="F37" s="78"/>
      <c r="G37" s="78"/>
      <c r="H37" s="78"/>
      <c r="I37" s="78"/>
      <c r="J37" s="83"/>
    </row>
    <row r="38" spans="2:10">
      <c r="B38" s="127" t="s">
        <v>31</v>
      </c>
      <c r="C38" s="6" t="s">
        <v>32</v>
      </c>
      <c r="D38" s="265"/>
      <c r="E38" s="103"/>
      <c r="F38" s="78"/>
      <c r="G38" s="78"/>
      <c r="H38" s="78"/>
      <c r="I38" s="78"/>
      <c r="J38" s="83"/>
    </row>
    <row r="39" spans="2:10">
      <c r="B39" s="128" t="s">
        <v>33</v>
      </c>
      <c r="C39" s="13" t="s">
        <v>34</v>
      </c>
      <c r="D39" s="266"/>
      <c r="E39" s="174"/>
      <c r="F39" s="78"/>
      <c r="G39" s="78"/>
      <c r="H39" s="78"/>
      <c r="I39" s="78"/>
      <c r="J39" s="83"/>
    </row>
    <row r="40" spans="2:10" ht="13.5" thickBot="1">
      <c r="B40" s="119" t="s">
        <v>35</v>
      </c>
      <c r="C40" s="120" t="s">
        <v>36</v>
      </c>
      <c r="D40" s="267">
        <v>202184.67</v>
      </c>
      <c r="E40" s="121">
        <v>-36583.53</v>
      </c>
      <c r="G40" s="83"/>
    </row>
    <row r="41" spans="2:10" ht="13.5" thickBot="1">
      <c r="B41" s="122" t="s">
        <v>37</v>
      </c>
      <c r="C41" s="123" t="s">
        <v>38</v>
      </c>
      <c r="D41" s="268">
        <v>420431.33000000019</v>
      </c>
      <c r="E41" s="173">
        <f>E26+E27+E40</f>
        <v>216257.46</v>
      </c>
      <c r="F41" s="88"/>
      <c r="G41" s="83"/>
    </row>
    <row r="42" spans="2:10">
      <c r="B42" s="114"/>
      <c r="C42" s="114"/>
      <c r="D42" s="115"/>
      <c r="E42" s="115"/>
      <c r="F42" s="88"/>
      <c r="G42" s="71"/>
    </row>
    <row r="43" spans="2:10" ht="13.5">
      <c r="B43" s="338" t="s">
        <v>60</v>
      </c>
      <c r="C43" s="339"/>
      <c r="D43" s="339"/>
      <c r="E43" s="339"/>
      <c r="G43" s="78"/>
    </row>
    <row r="44" spans="2:10" ht="18" customHeight="1" thickBot="1">
      <c r="B44" s="336" t="s">
        <v>244</v>
      </c>
      <c r="C44" s="340"/>
      <c r="D44" s="340"/>
      <c r="E44" s="340"/>
      <c r="G44" s="78"/>
    </row>
    <row r="45" spans="2:10" ht="13.5" thickBot="1">
      <c r="B45" s="159"/>
      <c r="C45" s="31" t="s">
        <v>39</v>
      </c>
      <c r="D45" s="75" t="s">
        <v>264</v>
      </c>
      <c r="E45" s="30" t="s">
        <v>262</v>
      </c>
      <c r="G45" s="78"/>
    </row>
    <row r="46" spans="2:10">
      <c r="B46" s="14" t="s">
        <v>18</v>
      </c>
      <c r="C46" s="32" t="s">
        <v>218</v>
      </c>
      <c r="D46" s="124"/>
      <c r="E46" s="175"/>
      <c r="G46" s="78"/>
    </row>
    <row r="47" spans="2:10">
      <c r="B47" s="125" t="s">
        <v>4</v>
      </c>
      <c r="C47" s="16" t="s">
        <v>40</v>
      </c>
      <c r="D47" s="269">
        <v>182612.139</v>
      </c>
      <c r="E47" s="175">
        <v>32303.77</v>
      </c>
      <c r="G47" s="78"/>
    </row>
    <row r="48" spans="2:10">
      <c r="B48" s="146" t="s">
        <v>6</v>
      </c>
      <c r="C48" s="23" t="s">
        <v>41</v>
      </c>
      <c r="D48" s="270">
        <v>58393.24</v>
      </c>
      <c r="E48" s="175">
        <v>31990.748</v>
      </c>
      <c r="G48" s="78"/>
    </row>
    <row r="49" spans="2:7">
      <c r="B49" s="143" t="s">
        <v>23</v>
      </c>
      <c r="C49" s="147" t="s">
        <v>219</v>
      </c>
      <c r="D49" s="271"/>
      <c r="E49" s="175"/>
    </row>
    <row r="50" spans="2:7">
      <c r="B50" s="125" t="s">
        <v>4</v>
      </c>
      <c r="C50" s="16" t="s">
        <v>40</v>
      </c>
      <c r="D50" s="269">
        <v>6.03</v>
      </c>
      <c r="E50" s="175">
        <v>7.9</v>
      </c>
      <c r="G50" s="226"/>
    </row>
    <row r="51" spans="2:7">
      <c r="B51" s="125" t="s">
        <v>6</v>
      </c>
      <c r="C51" s="16" t="s">
        <v>220</v>
      </c>
      <c r="D51" s="272">
        <v>4.9000000000000004</v>
      </c>
      <c r="E51" s="84">
        <v>6.54</v>
      </c>
      <c r="G51" s="226"/>
    </row>
    <row r="52" spans="2:7">
      <c r="B52" s="125" t="s">
        <v>8</v>
      </c>
      <c r="C52" s="16" t="s">
        <v>221</v>
      </c>
      <c r="D52" s="272">
        <v>7.36</v>
      </c>
      <c r="E52" s="84">
        <v>8.2100000000000009</v>
      </c>
    </row>
    <row r="53" spans="2:7" ht="12.75" customHeight="1" thickBot="1">
      <c r="B53" s="126" t="s">
        <v>9</v>
      </c>
      <c r="C53" s="18" t="s">
        <v>41</v>
      </c>
      <c r="D53" s="273">
        <v>7.2</v>
      </c>
      <c r="E53" s="176">
        <v>6.76</v>
      </c>
    </row>
    <row r="54" spans="2:7">
      <c r="B54" s="132"/>
      <c r="C54" s="133"/>
      <c r="D54" s="134"/>
      <c r="E54" s="134"/>
    </row>
    <row r="55" spans="2:7" ht="13.5">
      <c r="B55" s="338" t="s">
        <v>62</v>
      </c>
      <c r="C55" s="339"/>
      <c r="D55" s="339"/>
      <c r="E55" s="339"/>
    </row>
    <row r="56" spans="2:7" ht="16.5" customHeight="1" thickBot="1">
      <c r="B56" s="336" t="s">
        <v>222</v>
      </c>
      <c r="C56" s="340"/>
      <c r="D56" s="340"/>
      <c r="E56" s="340"/>
    </row>
    <row r="57" spans="2:7" ht="23.25" thickBot="1">
      <c r="B57" s="331" t="s">
        <v>42</v>
      </c>
      <c r="C57" s="332"/>
      <c r="D57" s="19" t="s">
        <v>245</v>
      </c>
      <c r="E57" s="20" t="s">
        <v>223</v>
      </c>
    </row>
    <row r="58" spans="2:7">
      <c r="B58" s="21" t="s">
        <v>18</v>
      </c>
      <c r="C58" s="149" t="s">
        <v>43</v>
      </c>
      <c r="D58" s="150">
        <f>D64</f>
        <v>216257.46</v>
      </c>
      <c r="E58" s="33">
        <f>D58/E21</f>
        <v>1</v>
      </c>
    </row>
    <row r="59" spans="2:7" ht="25.5">
      <c r="B59" s="146" t="s">
        <v>4</v>
      </c>
      <c r="C59" s="23" t="s">
        <v>44</v>
      </c>
      <c r="D59" s="95">
        <v>0</v>
      </c>
      <c r="E59" s="96">
        <v>0</v>
      </c>
    </row>
    <row r="60" spans="2:7" ht="25.5">
      <c r="B60" s="125" t="s">
        <v>6</v>
      </c>
      <c r="C60" s="16" t="s">
        <v>45</v>
      </c>
      <c r="D60" s="93">
        <v>0</v>
      </c>
      <c r="E60" s="94">
        <v>0</v>
      </c>
    </row>
    <row r="61" spans="2:7" ht="12.75" customHeight="1">
      <c r="B61" s="125" t="s">
        <v>8</v>
      </c>
      <c r="C61" s="16" t="s">
        <v>46</v>
      </c>
      <c r="D61" s="93">
        <v>0</v>
      </c>
      <c r="E61" s="94">
        <v>0</v>
      </c>
    </row>
    <row r="62" spans="2:7">
      <c r="B62" s="125" t="s">
        <v>9</v>
      </c>
      <c r="C62" s="16" t="s">
        <v>47</v>
      </c>
      <c r="D62" s="93">
        <v>0</v>
      </c>
      <c r="E62" s="94">
        <v>0</v>
      </c>
    </row>
    <row r="63" spans="2:7">
      <c r="B63" s="125" t="s">
        <v>29</v>
      </c>
      <c r="C63" s="16" t="s">
        <v>48</v>
      </c>
      <c r="D63" s="93">
        <v>0</v>
      </c>
      <c r="E63" s="94">
        <v>0</v>
      </c>
    </row>
    <row r="64" spans="2:7">
      <c r="B64" s="146" t="s">
        <v>31</v>
      </c>
      <c r="C64" s="23" t="s">
        <v>49</v>
      </c>
      <c r="D64" s="95">
        <f>E21</f>
        <v>216257.46</v>
      </c>
      <c r="E64" s="96">
        <f>E58</f>
        <v>1</v>
      </c>
    </row>
    <row r="65" spans="2:5">
      <c r="B65" s="146" t="s">
        <v>33</v>
      </c>
      <c r="C65" s="23" t="s">
        <v>224</v>
      </c>
      <c r="D65" s="95">
        <v>0</v>
      </c>
      <c r="E65" s="96">
        <v>0</v>
      </c>
    </row>
    <row r="66" spans="2:5">
      <c r="B66" s="146" t="s">
        <v>50</v>
      </c>
      <c r="C66" s="23" t="s">
        <v>51</v>
      </c>
      <c r="D66" s="95">
        <v>0</v>
      </c>
      <c r="E66" s="96">
        <v>0</v>
      </c>
    </row>
    <row r="67" spans="2:5">
      <c r="B67" s="125" t="s">
        <v>52</v>
      </c>
      <c r="C67" s="16" t="s">
        <v>53</v>
      </c>
      <c r="D67" s="93">
        <v>0</v>
      </c>
      <c r="E67" s="94">
        <v>0</v>
      </c>
    </row>
    <row r="68" spans="2:5">
      <c r="B68" s="125" t="s">
        <v>54</v>
      </c>
      <c r="C68" s="16" t="s">
        <v>55</v>
      </c>
      <c r="D68" s="93">
        <v>0</v>
      </c>
      <c r="E68" s="94">
        <v>0</v>
      </c>
    </row>
    <row r="69" spans="2:5">
      <c r="B69" s="125" t="s">
        <v>56</v>
      </c>
      <c r="C69" s="16" t="s">
        <v>57</v>
      </c>
      <c r="D69" s="93">
        <v>0</v>
      </c>
      <c r="E69" s="94">
        <v>0</v>
      </c>
    </row>
    <row r="70" spans="2:5">
      <c r="B70" s="153" t="s">
        <v>58</v>
      </c>
      <c r="C70" s="136" t="s">
        <v>59</v>
      </c>
      <c r="D70" s="137">
        <v>0</v>
      </c>
      <c r="E70" s="138">
        <v>0</v>
      </c>
    </row>
    <row r="71" spans="2:5">
      <c r="B71" s="154" t="s">
        <v>23</v>
      </c>
      <c r="C71" s="144" t="s">
        <v>61</v>
      </c>
      <c r="D71" s="145">
        <v>0</v>
      </c>
      <c r="E71" s="70">
        <v>0</v>
      </c>
    </row>
    <row r="72" spans="2:5">
      <c r="B72" s="155" t="s">
        <v>60</v>
      </c>
      <c r="C72" s="140" t="s">
        <v>63</v>
      </c>
      <c r="D72" s="141">
        <f>E14</f>
        <v>0</v>
      </c>
      <c r="E72" s="142">
        <v>0</v>
      </c>
    </row>
    <row r="73" spans="2:5">
      <c r="B73" s="156" t="s">
        <v>62</v>
      </c>
      <c r="C73" s="25" t="s">
        <v>65</v>
      </c>
      <c r="D73" s="26">
        <v>0</v>
      </c>
      <c r="E73" s="27">
        <v>0</v>
      </c>
    </row>
    <row r="74" spans="2:5">
      <c r="B74" s="154" t="s">
        <v>64</v>
      </c>
      <c r="C74" s="144" t="s">
        <v>66</v>
      </c>
      <c r="D74" s="145">
        <f>D58</f>
        <v>216257.46</v>
      </c>
      <c r="E74" s="70">
        <f>E58+E72-E73</f>
        <v>1</v>
      </c>
    </row>
    <row r="75" spans="2:5">
      <c r="B75" s="125" t="s">
        <v>4</v>
      </c>
      <c r="C75" s="16" t="s">
        <v>67</v>
      </c>
      <c r="D75" s="93">
        <v>0</v>
      </c>
      <c r="E75" s="94">
        <v>0</v>
      </c>
    </row>
    <row r="76" spans="2:5">
      <c r="B76" s="125" t="s">
        <v>6</v>
      </c>
      <c r="C76" s="16" t="s">
        <v>225</v>
      </c>
      <c r="D76" s="93">
        <f>D74</f>
        <v>216257.46</v>
      </c>
      <c r="E76" s="94">
        <f>E74</f>
        <v>1</v>
      </c>
    </row>
    <row r="77" spans="2:5" ht="13.5" thickBot="1">
      <c r="B77" s="126" t="s">
        <v>8</v>
      </c>
      <c r="C77" s="18" t="s">
        <v>226</v>
      </c>
      <c r="D77" s="97">
        <v>0</v>
      </c>
      <c r="E77" s="98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56.xml><?xml version="1.0" encoding="utf-8"?>
<worksheet xmlns="http://schemas.openxmlformats.org/spreadsheetml/2006/main" xmlns:r="http://schemas.openxmlformats.org/officeDocument/2006/relationships">
  <sheetPr codeName="Arkusz56"/>
  <dimension ref="A1:L81"/>
  <sheetViews>
    <sheetView zoomScale="80" zoomScaleNormal="80" workbookViewId="0">
      <selection activeCell="K2" sqref="K2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99" customWidth="1"/>
    <col min="6" max="6" width="7.42578125" customWidth="1"/>
    <col min="7" max="7" width="17.28515625" customWidth="1"/>
    <col min="8" max="8" width="19" customWidth="1"/>
    <col min="9" max="9" width="13.28515625" customWidth="1"/>
    <col min="10" max="10" width="13.5703125" customWidth="1"/>
  </cols>
  <sheetData>
    <row r="1" spans="2:12">
      <c r="B1" s="1"/>
      <c r="C1" s="1"/>
      <c r="D1" s="2"/>
      <c r="E1" s="2"/>
    </row>
    <row r="2" spans="2:12" ht="15.75">
      <c r="B2" s="333" t="s">
        <v>0</v>
      </c>
      <c r="C2" s="333"/>
      <c r="D2" s="333"/>
      <c r="E2" s="333"/>
      <c r="H2" s="188"/>
      <c r="I2" s="188"/>
      <c r="J2" s="190"/>
      <c r="L2" s="78"/>
    </row>
    <row r="3" spans="2:12" ht="15.75">
      <c r="B3" s="333" t="s">
        <v>263</v>
      </c>
      <c r="C3" s="333"/>
      <c r="D3" s="333"/>
      <c r="E3" s="333"/>
      <c r="H3" s="188"/>
      <c r="I3" s="188"/>
      <c r="J3" s="190"/>
    </row>
    <row r="4" spans="2:12" ht="15">
      <c r="B4" s="158"/>
      <c r="C4" s="158"/>
      <c r="D4" s="158"/>
      <c r="E4" s="158"/>
      <c r="H4" s="187"/>
      <c r="I4" s="187"/>
      <c r="J4" s="190"/>
    </row>
    <row r="5" spans="2:12" ht="21" customHeight="1">
      <c r="B5" s="334" t="s">
        <v>1</v>
      </c>
      <c r="C5" s="334"/>
      <c r="D5" s="334"/>
      <c r="E5" s="334"/>
    </row>
    <row r="6" spans="2:12" ht="14.25">
      <c r="B6" s="335" t="s">
        <v>153</v>
      </c>
      <c r="C6" s="335"/>
      <c r="D6" s="335"/>
      <c r="E6" s="335"/>
    </row>
    <row r="7" spans="2:12" ht="14.25">
      <c r="B7" s="157"/>
      <c r="C7" s="157"/>
      <c r="D7" s="157"/>
      <c r="E7" s="157"/>
    </row>
    <row r="8" spans="2:12" ht="13.5">
      <c r="B8" s="337" t="s">
        <v>18</v>
      </c>
      <c r="C8" s="339"/>
      <c r="D8" s="339"/>
      <c r="E8" s="339"/>
    </row>
    <row r="9" spans="2:12" ht="16.5" thickBot="1">
      <c r="B9" s="336" t="s">
        <v>209</v>
      </c>
      <c r="C9" s="336"/>
      <c r="D9" s="336"/>
      <c r="E9" s="336"/>
    </row>
    <row r="10" spans="2:12" ht="13.5" thickBot="1">
      <c r="B10" s="159"/>
      <c r="C10" s="87" t="s">
        <v>2</v>
      </c>
      <c r="D10" s="75" t="s">
        <v>246</v>
      </c>
      <c r="E10" s="30" t="s">
        <v>262</v>
      </c>
    </row>
    <row r="11" spans="2:12">
      <c r="B11" s="110" t="s">
        <v>3</v>
      </c>
      <c r="C11" s="151" t="s">
        <v>215</v>
      </c>
      <c r="D11" s="74">
        <v>4704124.28</v>
      </c>
      <c r="E11" s="9">
        <f>E12</f>
        <v>4664788.74</v>
      </c>
    </row>
    <row r="12" spans="2:12">
      <c r="B12" s="129" t="s">
        <v>4</v>
      </c>
      <c r="C12" s="6" t="s">
        <v>5</v>
      </c>
      <c r="D12" s="89">
        <v>4704124.28</v>
      </c>
      <c r="E12" s="100">
        <v>4664788.74</v>
      </c>
    </row>
    <row r="13" spans="2:12">
      <c r="B13" s="129" t="s">
        <v>6</v>
      </c>
      <c r="C13" s="72" t="s">
        <v>7</v>
      </c>
      <c r="D13" s="89"/>
      <c r="E13" s="100"/>
    </row>
    <row r="14" spans="2:12">
      <c r="B14" s="129" t="s">
        <v>8</v>
      </c>
      <c r="C14" s="72" t="s">
        <v>10</v>
      </c>
      <c r="D14" s="89"/>
      <c r="E14" s="100"/>
      <c r="G14" s="71"/>
    </row>
    <row r="15" spans="2:12">
      <c r="B15" s="129" t="s">
        <v>212</v>
      </c>
      <c r="C15" s="72" t="s">
        <v>11</v>
      </c>
      <c r="D15" s="89"/>
      <c r="E15" s="100"/>
    </row>
    <row r="16" spans="2:12">
      <c r="B16" s="130" t="s">
        <v>213</v>
      </c>
      <c r="C16" s="111" t="s">
        <v>12</v>
      </c>
      <c r="D16" s="90"/>
      <c r="E16" s="101"/>
    </row>
    <row r="17" spans="2:10">
      <c r="B17" s="10" t="s">
        <v>13</v>
      </c>
      <c r="C17" s="12" t="s">
        <v>65</v>
      </c>
      <c r="D17" s="152"/>
      <c r="E17" s="113"/>
    </row>
    <row r="18" spans="2:10">
      <c r="B18" s="129" t="s">
        <v>4</v>
      </c>
      <c r="C18" s="6" t="s">
        <v>11</v>
      </c>
      <c r="D18" s="89"/>
      <c r="E18" s="101"/>
    </row>
    <row r="19" spans="2:10" ht="13.5" customHeight="1">
      <c r="B19" s="129" t="s">
        <v>6</v>
      </c>
      <c r="C19" s="72" t="s">
        <v>214</v>
      </c>
      <c r="D19" s="89"/>
      <c r="E19" s="100"/>
    </row>
    <row r="20" spans="2:10" ht="13.5" thickBot="1">
      <c r="B20" s="131" t="s">
        <v>8</v>
      </c>
      <c r="C20" s="73" t="s">
        <v>14</v>
      </c>
      <c r="D20" s="91"/>
      <c r="E20" s="102"/>
    </row>
    <row r="21" spans="2:10" ht="13.5" thickBot="1">
      <c r="B21" s="343" t="s">
        <v>216</v>
      </c>
      <c r="C21" s="344"/>
      <c r="D21" s="92">
        <f>D11</f>
        <v>4704124.28</v>
      </c>
      <c r="E21" s="173">
        <f>E11</f>
        <v>4664788.74</v>
      </c>
      <c r="F21" s="88"/>
      <c r="G21" s="88"/>
      <c r="H21" s="197"/>
      <c r="J21" s="71"/>
    </row>
    <row r="22" spans="2:10">
      <c r="B22" s="3"/>
      <c r="C22" s="7"/>
      <c r="D22" s="8"/>
      <c r="E22" s="8"/>
      <c r="G22" s="78"/>
    </row>
    <row r="23" spans="2:10" ht="13.5">
      <c r="B23" s="337" t="s">
        <v>210</v>
      </c>
      <c r="C23" s="345"/>
      <c r="D23" s="345"/>
      <c r="E23" s="345"/>
      <c r="G23" s="78"/>
    </row>
    <row r="24" spans="2:10" ht="15.75" customHeight="1" thickBot="1">
      <c r="B24" s="336" t="s">
        <v>211</v>
      </c>
      <c r="C24" s="346"/>
      <c r="D24" s="346"/>
      <c r="E24" s="346"/>
    </row>
    <row r="25" spans="2:10" ht="13.5" thickBot="1">
      <c r="B25" s="159"/>
      <c r="C25" s="5" t="s">
        <v>2</v>
      </c>
      <c r="D25" s="75" t="s">
        <v>264</v>
      </c>
      <c r="E25" s="30" t="s">
        <v>262</v>
      </c>
    </row>
    <row r="26" spans="2:10">
      <c r="B26" s="116" t="s">
        <v>15</v>
      </c>
      <c r="C26" s="117" t="s">
        <v>16</v>
      </c>
      <c r="D26" s="263">
        <v>4443973.5999999996</v>
      </c>
      <c r="E26" s="118">
        <f>D21</f>
        <v>4704124.28</v>
      </c>
      <c r="G26" s="83"/>
    </row>
    <row r="27" spans="2:10">
      <c r="B27" s="10" t="s">
        <v>17</v>
      </c>
      <c r="C27" s="11" t="s">
        <v>217</v>
      </c>
      <c r="D27" s="264">
        <v>-2109120.89</v>
      </c>
      <c r="E27" s="172">
        <f>E28-E32</f>
        <v>-684352.11</v>
      </c>
      <c r="F27" s="78"/>
      <c r="G27" s="83"/>
      <c r="H27" s="78"/>
      <c r="I27" s="78"/>
      <c r="J27" s="83"/>
    </row>
    <row r="28" spans="2:10">
      <c r="B28" s="10" t="s">
        <v>18</v>
      </c>
      <c r="C28" s="11" t="s">
        <v>19</v>
      </c>
      <c r="D28" s="264">
        <v>5565.82</v>
      </c>
      <c r="E28" s="80">
        <f>SUM(E29:E31)</f>
        <v>1462.5</v>
      </c>
      <c r="F28" s="78"/>
      <c r="G28" s="78"/>
      <c r="H28" s="78"/>
      <c r="I28" s="78"/>
      <c r="J28" s="83"/>
    </row>
    <row r="29" spans="2:10">
      <c r="B29" s="235" t="s">
        <v>4</v>
      </c>
      <c r="C29" s="228" t="s">
        <v>20</v>
      </c>
      <c r="D29" s="265">
        <v>3500</v>
      </c>
      <c r="E29" s="103">
        <v>1462.5</v>
      </c>
      <c r="F29" s="78"/>
      <c r="G29" s="78"/>
      <c r="H29" s="78"/>
      <c r="I29" s="78"/>
      <c r="J29" s="83"/>
    </row>
    <row r="30" spans="2:10">
      <c r="B30" s="235" t="s">
        <v>6</v>
      </c>
      <c r="C30" s="228" t="s">
        <v>21</v>
      </c>
      <c r="D30" s="265"/>
      <c r="E30" s="103"/>
      <c r="F30" s="78"/>
      <c r="G30" s="78"/>
      <c r="H30" s="78"/>
      <c r="I30" s="78"/>
      <c r="J30" s="83"/>
    </row>
    <row r="31" spans="2:10">
      <c r="B31" s="235" t="s">
        <v>8</v>
      </c>
      <c r="C31" s="228" t="s">
        <v>22</v>
      </c>
      <c r="D31" s="265">
        <v>2065.8200000000002</v>
      </c>
      <c r="E31" s="103"/>
      <c r="F31" s="78"/>
      <c r="G31" s="78"/>
      <c r="H31" s="78"/>
      <c r="I31" s="78"/>
      <c r="J31" s="83"/>
    </row>
    <row r="32" spans="2:10">
      <c r="B32" s="112" t="s">
        <v>23</v>
      </c>
      <c r="C32" s="12" t="s">
        <v>24</v>
      </c>
      <c r="D32" s="264">
        <v>2114686.71</v>
      </c>
      <c r="E32" s="80">
        <f>SUM(E33:E39)</f>
        <v>685814.61</v>
      </c>
      <c r="F32" s="78"/>
      <c r="G32" s="83"/>
      <c r="H32" s="78"/>
      <c r="I32" s="78"/>
      <c r="J32" s="83"/>
    </row>
    <row r="33" spans="2:10">
      <c r="B33" s="235" t="s">
        <v>4</v>
      </c>
      <c r="C33" s="228" t="s">
        <v>25</v>
      </c>
      <c r="D33" s="265">
        <v>2020983.72</v>
      </c>
      <c r="E33" s="103">
        <v>624851.11</v>
      </c>
      <c r="F33" s="78"/>
      <c r="G33" s="78"/>
      <c r="H33" s="78"/>
      <c r="I33" s="78"/>
      <c r="J33" s="83"/>
    </row>
    <row r="34" spans="2:10">
      <c r="B34" s="235" t="s">
        <v>6</v>
      </c>
      <c r="C34" s="228" t="s">
        <v>26</v>
      </c>
      <c r="D34" s="265"/>
      <c r="E34" s="103"/>
      <c r="F34" s="78"/>
      <c r="G34" s="78"/>
      <c r="H34" s="78"/>
      <c r="I34" s="78"/>
      <c r="J34" s="83"/>
    </row>
    <row r="35" spans="2:10">
      <c r="B35" s="235" t="s">
        <v>8</v>
      </c>
      <c r="C35" s="228" t="s">
        <v>27</v>
      </c>
      <c r="D35" s="265">
        <v>11050.09</v>
      </c>
      <c r="E35" s="103">
        <v>8566.59</v>
      </c>
      <c r="F35" s="78"/>
      <c r="G35" s="78"/>
      <c r="H35" s="78"/>
      <c r="I35" s="78"/>
      <c r="J35" s="83"/>
    </row>
    <row r="36" spans="2:10">
      <c r="B36" s="235" t="s">
        <v>9</v>
      </c>
      <c r="C36" s="228" t="s">
        <v>28</v>
      </c>
      <c r="D36" s="265"/>
      <c r="E36" s="103"/>
      <c r="F36" s="78"/>
      <c r="G36" s="78"/>
      <c r="H36" s="78"/>
      <c r="I36" s="78"/>
      <c r="J36" s="83"/>
    </row>
    <row r="37" spans="2:10" ht="25.5">
      <c r="B37" s="235" t="s">
        <v>29</v>
      </c>
      <c r="C37" s="228" t="s">
        <v>30</v>
      </c>
      <c r="D37" s="265">
        <v>19225.52</v>
      </c>
      <c r="E37" s="103">
        <v>38470.660000000003</v>
      </c>
      <c r="F37" s="78"/>
      <c r="G37" s="78"/>
      <c r="H37" s="78"/>
      <c r="I37" s="78"/>
      <c r="J37" s="83"/>
    </row>
    <row r="38" spans="2:10">
      <c r="B38" s="235" t="s">
        <v>31</v>
      </c>
      <c r="C38" s="228" t="s">
        <v>32</v>
      </c>
      <c r="D38" s="265"/>
      <c r="E38" s="103"/>
      <c r="F38" s="78"/>
      <c r="G38" s="78"/>
      <c r="H38" s="78"/>
      <c r="I38" s="78"/>
      <c r="J38" s="83"/>
    </row>
    <row r="39" spans="2:10">
      <c r="B39" s="236" t="s">
        <v>33</v>
      </c>
      <c r="C39" s="237" t="s">
        <v>34</v>
      </c>
      <c r="D39" s="266">
        <v>63427.38</v>
      </c>
      <c r="E39" s="174">
        <v>13926.25</v>
      </c>
      <c r="F39" s="78"/>
      <c r="G39" s="78"/>
      <c r="H39" s="78"/>
      <c r="I39" s="78"/>
      <c r="J39" s="83"/>
    </row>
    <row r="40" spans="2:10" ht="13.5" thickBot="1">
      <c r="B40" s="119" t="s">
        <v>35</v>
      </c>
      <c r="C40" s="120" t="s">
        <v>36</v>
      </c>
      <c r="D40" s="267">
        <v>-365726.22</v>
      </c>
      <c r="E40" s="121">
        <v>645016.56999999995</v>
      </c>
      <c r="G40" s="83"/>
    </row>
    <row r="41" spans="2:10" ht="13.5" thickBot="1">
      <c r="B41" s="122" t="s">
        <v>37</v>
      </c>
      <c r="C41" s="123" t="s">
        <v>38</v>
      </c>
      <c r="D41" s="268">
        <v>1969126.4899999995</v>
      </c>
      <c r="E41" s="173">
        <f>E26+E27+E40</f>
        <v>4664788.74</v>
      </c>
      <c r="F41" s="88"/>
      <c r="G41" s="83"/>
    </row>
    <row r="42" spans="2:10">
      <c r="B42" s="114"/>
      <c r="C42" s="114"/>
      <c r="D42" s="115"/>
      <c r="E42" s="115"/>
      <c r="F42" s="88"/>
      <c r="G42" s="71"/>
    </row>
    <row r="43" spans="2:10" ht="13.5">
      <c r="B43" s="338" t="s">
        <v>60</v>
      </c>
      <c r="C43" s="348"/>
      <c r="D43" s="348"/>
      <c r="E43" s="348"/>
      <c r="G43" s="78"/>
    </row>
    <row r="44" spans="2:10" ht="18" customHeight="1" thickBot="1">
      <c r="B44" s="336" t="s">
        <v>244</v>
      </c>
      <c r="C44" s="347"/>
      <c r="D44" s="347"/>
      <c r="E44" s="347"/>
      <c r="G44" s="78"/>
    </row>
    <row r="45" spans="2:10" ht="13.5" thickBot="1">
      <c r="B45" s="223"/>
      <c r="C45" s="31" t="s">
        <v>39</v>
      </c>
      <c r="D45" s="75" t="s">
        <v>264</v>
      </c>
      <c r="E45" s="30" t="s">
        <v>262</v>
      </c>
      <c r="G45" s="78"/>
    </row>
    <row r="46" spans="2:10">
      <c r="B46" s="14" t="s">
        <v>18</v>
      </c>
      <c r="C46" s="32" t="s">
        <v>218</v>
      </c>
      <c r="D46" s="124"/>
      <c r="E46" s="29"/>
      <c r="G46" s="78"/>
    </row>
    <row r="47" spans="2:10">
      <c r="B47" s="238" t="s">
        <v>4</v>
      </c>
      <c r="C47" s="239" t="s">
        <v>40</v>
      </c>
      <c r="D47" s="269">
        <v>199908.84400000001</v>
      </c>
      <c r="E47" s="175">
        <v>217280.56700000001</v>
      </c>
      <c r="G47" s="78"/>
    </row>
    <row r="48" spans="2:10">
      <c r="B48" s="240" t="s">
        <v>6</v>
      </c>
      <c r="C48" s="241" t="s">
        <v>41</v>
      </c>
      <c r="D48" s="270">
        <v>95449.66</v>
      </c>
      <c r="E48" s="175">
        <v>188628.74</v>
      </c>
      <c r="G48" s="78"/>
    </row>
    <row r="49" spans="2:7">
      <c r="B49" s="143" t="s">
        <v>23</v>
      </c>
      <c r="C49" s="147" t="s">
        <v>219</v>
      </c>
      <c r="D49" s="271"/>
      <c r="E49" s="175"/>
    </row>
    <row r="50" spans="2:7">
      <c r="B50" s="238" t="s">
        <v>4</v>
      </c>
      <c r="C50" s="239" t="s">
        <v>40</v>
      </c>
      <c r="D50" s="269">
        <v>22.23</v>
      </c>
      <c r="E50" s="175">
        <v>21.65</v>
      </c>
      <c r="G50" s="226"/>
    </row>
    <row r="51" spans="2:7">
      <c r="B51" s="238" t="s">
        <v>6</v>
      </c>
      <c r="C51" s="239" t="s">
        <v>220</v>
      </c>
      <c r="D51" s="272">
        <v>18.3</v>
      </c>
      <c r="E51" s="84">
        <v>21.65</v>
      </c>
      <c r="G51" s="226"/>
    </row>
    <row r="52" spans="2:7">
      <c r="B52" s="238" t="s">
        <v>8</v>
      </c>
      <c r="C52" s="239" t="s">
        <v>221</v>
      </c>
      <c r="D52" s="272">
        <v>22.23</v>
      </c>
      <c r="E52" s="84">
        <v>25.35</v>
      </c>
    </row>
    <row r="53" spans="2:7" ht="13.5" customHeight="1" thickBot="1">
      <c r="B53" s="242" t="s">
        <v>9</v>
      </c>
      <c r="C53" s="243" t="s">
        <v>41</v>
      </c>
      <c r="D53" s="273">
        <v>20.63</v>
      </c>
      <c r="E53" s="176">
        <v>24.73</v>
      </c>
    </row>
    <row r="54" spans="2:7">
      <c r="B54" s="132"/>
      <c r="C54" s="133"/>
      <c r="D54" s="134"/>
      <c r="E54" s="134"/>
    </row>
    <row r="55" spans="2:7" ht="13.5">
      <c r="B55" s="338" t="s">
        <v>62</v>
      </c>
      <c r="C55" s="339"/>
      <c r="D55" s="339"/>
      <c r="E55" s="339"/>
    </row>
    <row r="56" spans="2:7" ht="16.5" customHeight="1" thickBot="1">
      <c r="B56" s="336" t="s">
        <v>222</v>
      </c>
      <c r="C56" s="340"/>
      <c r="D56" s="340"/>
      <c r="E56" s="340"/>
    </row>
    <row r="57" spans="2:7" ht="23.25" thickBot="1">
      <c r="B57" s="331" t="s">
        <v>42</v>
      </c>
      <c r="C57" s="332"/>
      <c r="D57" s="19" t="s">
        <v>245</v>
      </c>
      <c r="E57" s="20" t="s">
        <v>223</v>
      </c>
    </row>
    <row r="58" spans="2:7">
      <c r="B58" s="21" t="s">
        <v>18</v>
      </c>
      <c r="C58" s="149" t="s">
        <v>43</v>
      </c>
      <c r="D58" s="150">
        <f>D64</f>
        <v>4664788.74</v>
      </c>
      <c r="E58" s="33">
        <f>D58/E21</f>
        <v>1</v>
      </c>
    </row>
    <row r="59" spans="2:7" ht="25.5">
      <c r="B59" s="146" t="s">
        <v>4</v>
      </c>
      <c r="C59" s="23" t="s">
        <v>44</v>
      </c>
      <c r="D59" s="95">
        <v>0</v>
      </c>
      <c r="E59" s="96">
        <v>0</v>
      </c>
    </row>
    <row r="60" spans="2:7" ht="25.5">
      <c r="B60" s="125" t="s">
        <v>6</v>
      </c>
      <c r="C60" s="16" t="s">
        <v>45</v>
      </c>
      <c r="D60" s="93">
        <v>0</v>
      </c>
      <c r="E60" s="94">
        <v>0</v>
      </c>
    </row>
    <row r="61" spans="2:7">
      <c r="B61" s="125" t="s">
        <v>8</v>
      </c>
      <c r="C61" s="16" t="s">
        <v>46</v>
      </c>
      <c r="D61" s="93">
        <v>0</v>
      </c>
      <c r="E61" s="94">
        <v>0</v>
      </c>
    </row>
    <row r="62" spans="2:7">
      <c r="B62" s="125" t="s">
        <v>9</v>
      </c>
      <c r="C62" s="16" t="s">
        <v>47</v>
      </c>
      <c r="D62" s="93">
        <v>0</v>
      </c>
      <c r="E62" s="94">
        <v>0</v>
      </c>
    </row>
    <row r="63" spans="2:7">
      <c r="B63" s="125" t="s">
        <v>29</v>
      </c>
      <c r="C63" s="16" t="s">
        <v>48</v>
      </c>
      <c r="D63" s="93">
        <v>0</v>
      </c>
      <c r="E63" s="94">
        <v>0</v>
      </c>
    </row>
    <row r="64" spans="2:7">
      <c r="B64" s="146" t="s">
        <v>31</v>
      </c>
      <c r="C64" s="23" t="s">
        <v>49</v>
      </c>
      <c r="D64" s="95">
        <f>E21</f>
        <v>4664788.74</v>
      </c>
      <c r="E64" s="96">
        <f>E58</f>
        <v>1</v>
      </c>
    </row>
    <row r="65" spans="2:5">
      <c r="B65" s="146" t="s">
        <v>33</v>
      </c>
      <c r="C65" s="23" t="s">
        <v>224</v>
      </c>
      <c r="D65" s="95">
        <v>0</v>
      </c>
      <c r="E65" s="96">
        <v>0</v>
      </c>
    </row>
    <row r="66" spans="2:5">
      <c r="B66" s="146" t="s">
        <v>50</v>
      </c>
      <c r="C66" s="23" t="s">
        <v>51</v>
      </c>
      <c r="D66" s="95">
        <v>0</v>
      </c>
      <c r="E66" s="96">
        <v>0</v>
      </c>
    </row>
    <row r="67" spans="2:5">
      <c r="B67" s="125" t="s">
        <v>52</v>
      </c>
      <c r="C67" s="16" t="s">
        <v>53</v>
      </c>
      <c r="D67" s="93">
        <v>0</v>
      </c>
      <c r="E67" s="94">
        <v>0</v>
      </c>
    </row>
    <row r="68" spans="2:5">
      <c r="B68" s="125" t="s">
        <v>54</v>
      </c>
      <c r="C68" s="16" t="s">
        <v>55</v>
      </c>
      <c r="D68" s="93">
        <v>0</v>
      </c>
      <c r="E68" s="94">
        <v>0</v>
      </c>
    </row>
    <row r="69" spans="2:5">
      <c r="B69" s="125" t="s">
        <v>56</v>
      </c>
      <c r="C69" s="16" t="s">
        <v>57</v>
      </c>
      <c r="D69" s="93">
        <v>0</v>
      </c>
      <c r="E69" s="94">
        <v>0</v>
      </c>
    </row>
    <row r="70" spans="2:5">
      <c r="B70" s="153" t="s">
        <v>58</v>
      </c>
      <c r="C70" s="136" t="s">
        <v>59</v>
      </c>
      <c r="D70" s="137">
        <v>0</v>
      </c>
      <c r="E70" s="138">
        <v>0</v>
      </c>
    </row>
    <row r="71" spans="2:5">
      <c r="B71" s="154" t="s">
        <v>23</v>
      </c>
      <c r="C71" s="144" t="s">
        <v>61</v>
      </c>
      <c r="D71" s="145">
        <v>0</v>
      </c>
      <c r="E71" s="70">
        <v>0</v>
      </c>
    </row>
    <row r="72" spans="2:5">
      <c r="B72" s="155" t="s">
        <v>60</v>
      </c>
      <c r="C72" s="140" t="s">
        <v>63</v>
      </c>
      <c r="D72" s="141">
        <f>E14</f>
        <v>0</v>
      </c>
      <c r="E72" s="142">
        <v>0</v>
      </c>
    </row>
    <row r="73" spans="2:5">
      <c r="B73" s="156" t="s">
        <v>62</v>
      </c>
      <c r="C73" s="25" t="s">
        <v>65</v>
      </c>
      <c r="D73" s="26">
        <v>0</v>
      </c>
      <c r="E73" s="27">
        <v>0</v>
      </c>
    </row>
    <row r="74" spans="2:5">
      <c r="B74" s="154" t="s">
        <v>64</v>
      </c>
      <c r="C74" s="144" t="s">
        <v>66</v>
      </c>
      <c r="D74" s="145">
        <f>D58</f>
        <v>4664788.74</v>
      </c>
      <c r="E74" s="70">
        <f>E58+E72-E73</f>
        <v>1</v>
      </c>
    </row>
    <row r="75" spans="2:5">
      <c r="B75" s="125" t="s">
        <v>4</v>
      </c>
      <c r="C75" s="16" t="s">
        <v>67</v>
      </c>
      <c r="D75" s="93">
        <v>0</v>
      </c>
      <c r="E75" s="94">
        <v>0</v>
      </c>
    </row>
    <row r="76" spans="2:5">
      <c r="B76" s="125" t="s">
        <v>6</v>
      </c>
      <c r="C76" s="16" t="s">
        <v>225</v>
      </c>
      <c r="D76" s="93">
        <f>D74</f>
        <v>4664788.74</v>
      </c>
      <c r="E76" s="94">
        <f>E74</f>
        <v>1</v>
      </c>
    </row>
    <row r="77" spans="2:5" ht="13.5" thickBot="1">
      <c r="B77" s="126" t="s">
        <v>8</v>
      </c>
      <c r="C77" s="18" t="s">
        <v>226</v>
      </c>
      <c r="D77" s="97">
        <v>0</v>
      </c>
      <c r="E77" s="98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ageMargins left="0.7" right="0.7" top="0.75" bottom="0.75" header="0.3" footer="0.3"/>
  <pageSetup paperSize="9" orientation="portrait" r:id="rId1"/>
</worksheet>
</file>

<file path=xl/worksheets/sheet57.xml><?xml version="1.0" encoding="utf-8"?>
<worksheet xmlns="http://schemas.openxmlformats.org/spreadsheetml/2006/main" xmlns:r="http://schemas.openxmlformats.org/officeDocument/2006/relationships">
  <sheetPr codeName="Arkusz57"/>
  <dimension ref="A1:L81"/>
  <sheetViews>
    <sheetView zoomScale="80" zoomScaleNormal="80" workbookViewId="0">
      <selection activeCell="K2" sqref="K2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99" customWidth="1"/>
    <col min="6" max="6" width="7.42578125" customWidth="1"/>
    <col min="7" max="7" width="17.28515625" customWidth="1"/>
    <col min="8" max="8" width="19" customWidth="1"/>
    <col min="9" max="9" width="13.28515625" customWidth="1"/>
    <col min="10" max="10" width="13.5703125" customWidth="1"/>
  </cols>
  <sheetData>
    <row r="1" spans="2:12">
      <c r="B1" s="1"/>
      <c r="C1" s="1"/>
      <c r="D1" s="2"/>
      <c r="E1" s="2"/>
    </row>
    <row r="2" spans="2:12" ht="15.75">
      <c r="B2" s="333" t="s">
        <v>0</v>
      </c>
      <c r="C2" s="333"/>
      <c r="D2" s="333"/>
      <c r="E2" s="333"/>
      <c r="H2" s="188"/>
      <c r="I2" s="188"/>
      <c r="J2" s="190"/>
      <c r="L2" s="78"/>
    </row>
    <row r="3" spans="2:12" ht="15.75">
      <c r="B3" s="333" t="s">
        <v>263</v>
      </c>
      <c r="C3" s="333"/>
      <c r="D3" s="333"/>
      <c r="E3" s="333"/>
      <c r="H3" s="188"/>
      <c r="I3" s="188"/>
      <c r="J3" s="190"/>
    </row>
    <row r="4" spans="2:12" ht="15">
      <c r="B4" s="171"/>
      <c r="C4" s="171"/>
      <c r="D4" s="171"/>
      <c r="E4" s="171"/>
      <c r="H4" s="187"/>
      <c r="I4" s="187"/>
      <c r="J4" s="190"/>
    </row>
    <row r="5" spans="2:12" ht="14.25">
      <c r="B5" s="334" t="s">
        <v>1</v>
      </c>
      <c r="C5" s="334"/>
      <c r="D5" s="334"/>
      <c r="E5" s="334"/>
    </row>
    <row r="6" spans="2:12" ht="14.25">
      <c r="B6" s="335" t="s">
        <v>249</v>
      </c>
      <c r="C6" s="335"/>
      <c r="D6" s="335"/>
      <c r="E6" s="335"/>
    </row>
    <row r="7" spans="2:12" ht="14.25">
      <c r="B7" s="214"/>
      <c r="C7" s="214"/>
      <c r="D7" s="214"/>
      <c r="E7" s="214"/>
    </row>
    <row r="8" spans="2:12" ht="13.5">
      <c r="B8" s="337" t="s">
        <v>18</v>
      </c>
      <c r="C8" s="339"/>
      <c r="D8" s="339"/>
      <c r="E8" s="339"/>
    </row>
    <row r="9" spans="2:12" ht="16.5" thickBot="1">
      <c r="B9" s="336" t="s">
        <v>209</v>
      </c>
      <c r="C9" s="336"/>
      <c r="D9" s="336"/>
      <c r="E9" s="336"/>
    </row>
    <row r="10" spans="2:12" ht="13.5" thickBot="1">
      <c r="B10" s="215"/>
      <c r="C10" s="87" t="s">
        <v>2</v>
      </c>
      <c r="D10" s="75" t="s">
        <v>246</v>
      </c>
      <c r="E10" s="30" t="s">
        <v>262</v>
      </c>
    </row>
    <row r="11" spans="2:12">
      <c r="B11" s="110" t="s">
        <v>3</v>
      </c>
      <c r="C11" s="151" t="s">
        <v>215</v>
      </c>
      <c r="D11" s="74">
        <v>340748.63</v>
      </c>
      <c r="E11" s="9">
        <f>E12</f>
        <v>496927.27</v>
      </c>
    </row>
    <row r="12" spans="2:12">
      <c r="B12" s="129" t="s">
        <v>4</v>
      </c>
      <c r="C12" s="6" t="s">
        <v>5</v>
      </c>
      <c r="D12" s="89">
        <v>340748.63</v>
      </c>
      <c r="E12" s="100">
        <v>496927.27</v>
      </c>
    </row>
    <row r="13" spans="2:12">
      <c r="B13" s="129" t="s">
        <v>6</v>
      </c>
      <c r="C13" s="72" t="s">
        <v>7</v>
      </c>
      <c r="D13" s="89"/>
      <c r="E13" s="100"/>
    </row>
    <row r="14" spans="2:12">
      <c r="B14" s="129" t="s">
        <v>8</v>
      </c>
      <c r="C14" s="72" t="s">
        <v>10</v>
      </c>
      <c r="D14" s="89"/>
      <c r="E14" s="100"/>
      <c r="G14" s="71"/>
    </row>
    <row r="15" spans="2:12">
      <c r="B15" s="129" t="s">
        <v>212</v>
      </c>
      <c r="C15" s="72" t="s">
        <v>11</v>
      </c>
      <c r="D15" s="89"/>
      <c r="E15" s="100"/>
    </row>
    <row r="16" spans="2:12">
      <c r="B16" s="130" t="s">
        <v>213</v>
      </c>
      <c r="C16" s="111" t="s">
        <v>12</v>
      </c>
      <c r="D16" s="90"/>
      <c r="E16" s="101"/>
    </row>
    <row r="17" spans="2:10">
      <c r="B17" s="10" t="s">
        <v>13</v>
      </c>
      <c r="C17" s="12" t="s">
        <v>65</v>
      </c>
      <c r="D17" s="152"/>
      <c r="E17" s="113"/>
    </row>
    <row r="18" spans="2:10">
      <c r="B18" s="129" t="s">
        <v>4</v>
      </c>
      <c r="C18" s="6" t="s">
        <v>11</v>
      </c>
      <c r="D18" s="89"/>
      <c r="E18" s="101"/>
    </row>
    <row r="19" spans="2:10" ht="13.5" customHeight="1">
      <c r="B19" s="129" t="s">
        <v>6</v>
      </c>
      <c r="C19" s="72" t="s">
        <v>214</v>
      </c>
      <c r="D19" s="89"/>
      <c r="E19" s="100"/>
    </row>
    <row r="20" spans="2:10" ht="13.5" thickBot="1">
      <c r="B20" s="131" t="s">
        <v>8</v>
      </c>
      <c r="C20" s="73" t="s">
        <v>14</v>
      </c>
      <c r="D20" s="91"/>
      <c r="E20" s="102"/>
    </row>
    <row r="21" spans="2:10" ht="13.5" thickBot="1">
      <c r="B21" s="343" t="s">
        <v>216</v>
      </c>
      <c r="C21" s="344"/>
      <c r="D21" s="92">
        <f>D11</f>
        <v>340748.63</v>
      </c>
      <c r="E21" s="173">
        <f>E11</f>
        <v>496927.27</v>
      </c>
      <c r="F21" s="88"/>
      <c r="G21" s="88"/>
      <c r="H21" s="197"/>
      <c r="J21" s="71"/>
    </row>
    <row r="22" spans="2:10">
      <c r="B22" s="3"/>
      <c r="C22" s="7"/>
      <c r="D22" s="8"/>
      <c r="E22" s="8"/>
      <c r="G22" s="78"/>
    </row>
    <row r="23" spans="2:10" ht="13.5">
      <c r="B23" s="337" t="s">
        <v>210</v>
      </c>
      <c r="C23" s="345"/>
      <c r="D23" s="345"/>
      <c r="E23" s="345"/>
      <c r="G23" s="78"/>
    </row>
    <row r="24" spans="2:10" ht="15.75" customHeight="1" thickBot="1">
      <c r="B24" s="336" t="s">
        <v>211</v>
      </c>
      <c r="C24" s="346"/>
      <c r="D24" s="346"/>
      <c r="E24" s="346"/>
    </row>
    <row r="25" spans="2:10" ht="13.5" thickBot="1">
      <c r="B25" s="215"/>
      <c r="C25" s="5" t="s">
        <v>2</v>
      </c>
      <c r="D25" s="75" t="s">
        <v>264</v>
      </c>
      <c r="E25" s="30" t="s">
        <v>262</v>
      </c>
    </row>
    <row r="26" spans="2:10">
      <c r="B26" s="116" t="s">
        <v>15</v>
      </c>
      <c r="C26" s="117" t="s">
        <v>16</v>
      </c>
      <c r="D26" s="263"/>
      <c r="E26" s="118">
        <f>D21</f>
        <v>340748.63</v>
      </c>
      <c r="G26" s="83"/>
    </row>
    <row r="27" spans="2:10">
      <c r="B27" s="10" t="s">
        <v>17</v>
      </c>
      <c r="C27" s="11" t="s">
        <v>217</v>
      </c>
      <c r="D27" s="264"/>
      <c r="E27" s="172">
        <f>E28-E32</f>
        <v>130453.48</v>
      </c>
      <c r="F27" s="78"/>
      <c r="G27" s="83"/>
      <c r="H27" s="78"/>
      <c r="I27" s="78"/>
      <c r="J27" s="83"/>
    </row>
    <row r="28" spans="2:10">
      <c r="B28" s="10" t="s">
        <v>18</v>
      </c>
      <c r="C28" s="11" t="s">
        <v>19</v>
      </c>
      <c r="D28" s="264"/>
      <c r="E28" s="80">
        <f>SUM(E29:E31)</f>
        <v>134851.44</v>
      </c>
      <c r="F28" s="78"/>
      <c r="G28" s="78"/>
      <c r="H28" s="78"/>
      <c r="I28" s="78"/>
      <c r="J28" s="83"/>
    </row>
    <row r="29" spans="2:10">
      <c r="B29" s="127" t="s">
        <v>4</v>
      </c>
      <c r="C29" s="6" t="s">
        <v>20</v>
      </c>
      <c r="D29" s="265"/>
      <c r="E29" s="103"/>
      <c r="F29" s="78"/>
      <c r="G29" s="78"/>
      <c r="H29" s="78"/>
      <c r="I29" s="78"/>
      <c r="J29" s="83"/>
    </row>
    <row r="30" spans="2:10">
      <c r="B30" s="127" t="s">
        <v>6</v>
      </c>
      <c r="C30" s="6" t="s">
        <v>21</v>
      </c>
      <c r="D30" s="265"/>
      <c r="E30" s="103"/>
      <c r="F30" s="78"/>
      <c r="G30" s="78"/>
      <c r="H30" s="78"/>
      <c r="I30" s="78"/>
      <c r="J30" s="83"/>
    </row>
    <row r="31" spans="2:10">
      <c r="B31" s="127" t="s">
        <v>8</v>
      </c>
      <c r="C31" s="6" t="s">
        <v>22</v>
      </c>
      <c r="D31" s="265"/>
      <c r="E31" s="103">
        <v>134851.44</v>
      </c>
      <c r="F31" s="78"/>
      <c r="G31" s="78"/>
      <c r="H31" s="78"/>
      <c r="I31" s="78"/>
      <c r="J31" s="83"/>
    </row>
    <row r="32" spans="2:10">
      <c r="B32" s="112" t="s">
        <v>23</v>
      </c>
      <c r="C32" s="12" t="s">
        <v>24</v>
      </c>
      <c r="D32" s="264"/>
      <c r="E32" s="80">
        <f>SUM(E33:E39)</f>
        <v>4397.96</v>
      </c>
      <c r="F32" s="78"/>
      <c r="G32" s="83"/>
      <c r="H32" s="78"/>
      <c r="I32" s="78"/>
      <c r="J32" s="83"/>
    </row>
    <row r="33" spans="2:10">
      <c r="B33" s="127" t="s">
        <v>4</v>
      </c>
      <c r="C33" s="6" t="s">
        <v>25</v>
      </c>
      <c r="D33" s="265"/>
      <c r="E33" s="103"/>
      <c r="F33" s="78"/>
      <c r="G33" s="78"/>
      <c r="H33" s="78"/>
      <c r="I33" s="78"/>
      <c r="J33" s="83"/>
    </row>
    <row r="34" spans="2:10">
      <c r="B34" s="127" t="s">
        <v>6</v>
      </c>
      <c r="C34" s="6" t="s">
        <v>26</v>
      </c>
      <c r="D34" s="265"/>
      <c r="E34" s="103"/>
      <c r="F34" s="78"/>
      <c r="G34" s="78"/>
      <c r="H34" s="78"/>
      <c r="I34" s="78"/>
      <c r="J34" s="83"/>
    </row>
    <row r="35" spans="2:10">
      <c r="B35" s="127" t="s">
        <v>8</v>
      </c>
      <c r="C35" s="6" t="s">
        <v>27</v>
      </c>
      <c r="D35" s="265"/>
      <c r="E35" s="103">
        <v>1275.1300000000001</v>
      </c>
      <c r="F35" s="78"/>
      <c r="G35" s="78"/>
      <c r="H35" s="78"/>
      <c r="I35" s="78"/>
      <c r="J35" s="83"/>
    </row>
    <row r="36" spans="2:10">
      <c r="B36" s="127" t="s">
        <v>9</v>
      </c>
      <c r="C36" s="6" t="s">
        <v>28</v>
      </c>
      <c r="D36" s="265"/>
      <c r="E36" s="103"/>
      <c r="F36" s="78"/>
      <c r="G36" s="78"/>
      <c r="H36" s="78"/>
      <c r="I36" s="78"/>
      <c r="J36" s="83"/>
    </row>
    <row r="37" spans="2:10" ht="25.5">
      <c r="B37" s="127" t="s">
        <v>29</v>
      </c>
      <c r="C37" s="6" t="s">
        <v>30</v>
      </c>
      <c r="D37" s="265"/>
      <c r="E37" s="103">
        <v>3122.83</v>
      </c>
      <c r="F37" s="78"/>
      <c r="G37" s="78"/>
      <c r="H37" s="78"/>
      <c r="I37" s="78"/>
      <c r="J37" s="83"/>
    </row>
    <row r="38" spans="2:10">
      <c r="B38" s="127" t="s">
        <v>31</v>
      </c>
      <c r="C38" s="6" t="s">
        <v>32</v>
      </c>
      <c r="D38" s="265"/>
      <c r="E38" s="103"/>
      <c r="F38" s="78"/>
      <c r="G38" s="78"/>
      <c r="H38" s="78"/>
      <c r="I38" s="78"/>
      <c r="J38" s="83"/>
    </row>
    <row r="39" spans="2:10">
      <c r="B39" s="128" t="s">
        <v>33</v>
      </c>
      <c r="C39" s="13" t="s">
        <v>34</v>
      </c>
      <c r="D39" s="266"/>
      <c r="E39" s="174"/>
      <c r="F39" s="78"/>
      <c r="G39" s="78"/>
      <c r="H39" s="78"/>
      <c r="I39" s="78"/>
      <c r="J39" s="83"/>
    </row>
    <row r="40" spans="2:10" ht="13.5" thickBot="1">
      <c r="B40" s="119" t="s">
        <v>35</v>
      </c>
      <c r="C40" s="120" t="s">
        <v>36</v>
      </c>
      <c r="D40" s="267"/>
      <c r="E40" s="121">
        <v>25725.16</v>
      </c>
      <c r="G40" s="83"/>
    </row>
    <row r="41" spans="2:10" ht="13.5" thickBot="1">
      <c r="B41" s="122" t="s">
        <v>37</v>
      </c>
      <c r="C41" s="123" t="s">
        <v>38</v>
      </c>
      <c r="D41" s="268"/>
      <c r="E41" s="173">
        <f>E26+E27+E40</f>
        <v>496927.26999999996</v>
      </c>
      <c r="F41" s="88"/>
      <c r="G41" s="83"/>
    </row>
    <row r="42" spans="2:10">
      <c r="B42" s="114"/>
      <c r="C42" s="114"/>
      <c r="D42" s="115"/>
      <c r="E42" s="115"/>
      <c r="F42" s="88"/>
      <c r="G42" s="71"/>
    </row>
    <row r="43" spans="2:10" ht="13.5">
      <c r="B43" s="338" t="s">
        <v>60</v>
      </c>
      <c r="C43" s="339"/>
      <c r="D43" s="339"/>
      <c r="E43" s="339"/>
      <c r="G43" s="78"/>
    </row>
    <row r="44" spans="2:10" ht="18" customHeight="1" thickBot="1">
      <c r="B44" s="336" t="s">
        <v>244</v>
      </c>
      <c r="C44" s="340"/>
      <c r="D44" s="340"/>
      <c r="E44" s="340"/>
      <c r="G44" s="78"/>
    </row>
    <row r="45" spans="2:10" ht="13.5" thickBot="1">
      <c r="B45" s="215"/>
      <c r="C45" s="31" t="s">
        <v>39</v>
      </c>
      <c r="D45" s="75" t="s">
        <v>264</v>
      </c>
      <c r="E45" s="30" t="s">
        <v>262</v>
      </c>
      <c r="G45" s="78"/>
    </row>
    <row r="46" spans="2:10">
      <c r="B46" s="14" t="s">
        <v>18</v>
      </c>
      <c r="C46" s="32" t="s">
        <v>218</v>
      </c>
      <c r="D46" s="124"/>
      <c r="E46" s="29"/>
      <c r="G46" s="78"/>
    </row>
    <row r="47" spans="2:10">
      <c r="B47" s="125" t="s">
        <v>4</v>
      </c>
      <c r="C47" s="16" t="s">
        <v>40</v>
      </c>
      <c r="D47" s="269"/>
      <c r="E47" s="175">
        <v>32986.315000000002</v>
      </c>
      <c r="G47" s="78"/>
    </row>
    <row r="48" spans="2:10">
      <c r="B48" s="146" t="s">
        <v>6</v>
      </c>
      <c r="C48" s="23" t="s">
        <v>41</v>
      </c>
      <c r="D48" s="270"/>
      <c r="E48" s="175">
        <v>45175.205999999998</v>
      </c>
      <c r="G48" s="78"/>
    </row>
    <row r="49" spans="2:7">
      <c r="B49" s="143" t="s">
        <v>23</v>
      </c>
      <c r="C49" s="147" t="s">
        <v>219</v>
      </c>
      <c r="D49" s="271"/>
      <c r="E49" s="175"/>
    </row>
    <row r="50" spans="2:7">
      <c r="B50" s="125" t="s">
        <v>4</v>
      </c>
      <c r="C50" s="16" t="s">
        <v>40</v>
      </c>
      <c r="D50" s="269"/>
      <c r="E50" s="175">
        <v>10.33</v>
      </c>
      <c r="G50" s="226"/>
    </row>
    <row r="51" spans="2:7">
      <c r="B51" s="125" t="s">
        <v>6</v>
      </c>
      <c r="C51" s="16" t="s">
        <v>220</v>
      </c>
      <c r="D51" s="272"/>
      <c r="E51" s="84">
        <v>10.33</v>
      </c>
      <c r="G51" s="226"/>
    </row>
    <row r="52" spans="2:7">
      <c r="B52" s="125" t="s">
        <v>8</v>
      </c>
      <c r="C52" s="16" t="s">
        <v>221</v>
      </c>
      <c r="D52" s="272"/>
      <c r="E52" s="84">
        <v>11.05</v>
      </c>
    </row>
    <row r="53" spans="2:7" ht="13.5" thickBot="1">
      <c r="B53" s="126" t="s">
        <v>9</v>
      </c>
      <c r="C53" s="18" t="s">
        <v>41</v>
      </c>
      <c r="D53" s="273"/>
      <c r="E53" s="176">
        <v>11</v>
      </c>
    </row>
    <row r="54" spans="2:7">
      <c r="B54" s="132"/>
      <c r="C54" s="133"/>
      <c r="D54" s="134"/>
      <c r="E54" s="134"/>
    </row>
    <row r="55" spans="2:7" ht="13.5">
      <c r="B55" s="338" t="s">
        <v>62</v>
      </c>
      <c r="C55" s="339"/>
      <c r="D55" s="339"/>
      <c r="E55" s="339"/>
    </row>
    <row r="56" spans="2:7" ht="14.25" thickBot="1">
      <c r="B56" s="336" t="s">
        <v>222</v>
      </c>
      <c r="C56" s="340"/>
      <c r="D56" s="340"/>
      <c r="E56" s="340"/>
    </row>
    <row r="57" spans="2:7" ht="23.25" thickBot="1">
      <c r="B57" s="331" t="s">
        <v>42</v>
      </c>
      <c r="C57" s="332"/>
      <c r="D57" s="19" t="s">
        <v>245</v>
      </c>
      <c r="E57" s="20" t="s">
        <v>223</v>
      </c>
    </row>
    <row r="58" spans="2:7">
      <c r="B58" s="21" t="s">
        <v>18</v>
      </c>
      <c r="C58" s="149" t="s">
        <v>43</v>
      </c>
      <c r="D58" s="150">
        <f>D64</f>
        <v>496927.27</v>
      </c>
      <c r="E58" s="33">
        <f>D58/E21</f>
        <v>1</v>
      </c>
    </row>
    <row r="59" spans="2:7" ht="25.5">
      <c r="B59" s="146" t="s">
        <v>4</v>
      </c>
      <c r="C59" s="23" t="s">
        <v>44</v>
      </c>
      <c r="D59" s="95">
        <v>0</v>
      </c>
      <c r="E59" s="96">
        <v>0</v>
      </c>
    </row>
    <row r="60" spans="2:7" ht="25.5">
      <c r="B60" s="125" t="s">
        <v>6</v>
      </c>
      <c r="C60" s="16" t="s">
        <v>45</v>
      </c>
      <c r="D60" s="93">
        <v>0</v>
      </c>
      <c r="E60" s="94">
        <v>0</v>
      </c>
    </row>
    <row r="61" spans="2:7">
      <c r="B61" s="125" t="s">
        <v>8</v>
      </c>
      <c r="C61" s="16" t="s">
        <v>46</v>
      </c>
      <c r="D61" s="93">
        <v>0</v>
      </c>
      <c r="E61" s="94">
        <v>0</v>
      </c>
    </row>
    <row r="62" spans="2:7">
      <c r="B62" s="125" t="s">
        <v>9</v>
      </c>
      <c r="C62" s="16" t="s">
        <v>47</v>
      </c>
      <c r="D62" s="93">
        <v>0</v>
      </c>
      <c r="E62" s="94">
        <v>0</v>
      </c>
    </row>
    <row r="63" spans="2:7">
      <c r="B63" s="125" t="s">
        <v>29</v>
      </c>
      <c r="C63" s="16" t="s">
        <v>48</v>
      </c>
      <c r="D63" s="93">
        <v>0</v>
      </c>
      <c r="E63" s="94">
        <v>0</v>
      </c>
    </row>
    <row r="64" spans="2:7">
      <c r="B64" s="146" t="s">
        <v>31</v>
      </c>
      <c r="C64" s="23" t="s">
        <v>49</v>
      </c>
      <c r="D64" s="95">
        <f>E21</f>
        <v>496927.27</v>
      </c>
      <c r="E64" s="96">
        <f>E58</f>
        <v>1</v>
      </c>
    </row>
    <row r="65" spans="2:5">
      <c r="B65" s="146" t="s">
        <v>33</v>
      </c>
      <c r="C65" s="23" t="s">
        <v>224</v>
      </c>
      <c r="D65" s="95">
        <v>0</v>
      </c>
      <c r="E65" s="96">
        <v>0</v>
      </c>
    </row>
    <row r="66" spans="2:5">
      <c r="B66" s="146" t="s">
        <v>50</v>
      </c>
      <c r="C66" s="23" t="s">
        <v>51</v>
      </c>
      <c r="D66" s="95">
        <v>0</v>
      </c>
      <c r="E66" s="96">
        <v>0</v>
      </c>
    </row>
    <row r="67" spans="2:5">
      <c r="B67" s="125" t="s">
        <v>52</v>
      </c>
      <c r="C67" s="16" t="s">
        <v>53</v>
      </c>
      <c r="D67" s="93">
        <v>0</v>
      </c>
      <c r="E67" s="94">
        <v>0</v>
      </c>
    </row>
    <row r="68" spans="2:5">
      <c r="B68" s="125" t="s">
        <v>54</v>
      </c>
      <c r="C68" s="16" t="s">
        <v>55</v>
      </c>
      <c r="D68" s="93">
        <v>0</v>
      </c>
      <c r="E68" s="94">
        <v>0</v>
      </c>
    </row>
    <row r="69" spans="2:5">
      <c r="B69" s="125" t="s">
        <v>56</v>
      </c>
      <c r="C69" s="16" t="s">
        <v>57</v>
      </c>
      <c r="D69" s="93">
        <v>0</v>
      </c>
      <c r="E69" s="94">
        <v>0</v>
      </c>
    </row>
    <row r="70" spans="2:5">
      <c r="B70" s="153" t="s">
        <v>58</v>
      </c>
      <c r="C70" s="136" t="s">
        <v>59</v>
      </c>
      <c r="D70" s="137">
        <v>0</v>
      </c>
      <c r="E70" s="138">
        <v>0</v>
      </c>
    </row>
    <row r="71" spans="2:5">
      <c r="B71" s="154" t="s">
        <v>23</v>
      </c>
      <c r="C71" s="144" t="s">
        <v>61</v>
      </c>
      <c r="D71" s="145">
        <v>0</v>
      </c>
      <c r="E71" s="70">
        <v>0</v>
      </c>
    </row>
    <row r="72" spans="2:5">
      <c r="B72" s="155" t="s">
        <v>60</v>
      </c>
      <c r="C72" s="140" t="s">
        <v>63</v>
      </c>
      <c r="D72" s="141">
        <f>E14</f>
        <v>0</v>
      </c>
      <c r="E72" s="142">
        <v>0</v>
      </c>
    </row>
    <row r="73" spans="2:5">
      <c r="B73" s="156" t="s">
        <v>62</v>
      </c>
      <c r="C73" s="25" t="s">
        <v>65</v>
      </c>
      <c r="D73" s="26">
        <v>0</v>
      </c>
      <c r="E73" s="27">
        <v>0</v>
      </c>
    </row>
    <row r="74" spans="2:5">
      <c r="B74" s="154" t="s">
        <v>64</v>
      </c>
      <c r="C74" s="144" t="s">
        <v>66</v>
      </c>
      <c r="D74" s="145">
        <f>D58</f>
        <v>496927.27</v>
      </c>
      <c r="E74" s="70">
        <f>E58+E72-E73</f>
        <v>1</v>
      </c>
    </row>
    <row r="75" spans="2:5">
      <c r="B75" s="125" t="s">
        <v>4</v>
      </c>
      <c r="C75" s="16" t="s">
        <v>67</v>
      </c>
      <c r="D75" s="93">
        <v>0</v>
      </c>
      <c r="E75" s="94">
        <v>0</v>
      </c>
    </row>
    <row r="76" spans="2:5">
      <c r="B76" s="125" t="s">
        <v>6</v>
      </c>
      <c r="C76" s="16" t="s">
        <v>225</v>
      </c>
      <c r="D76" s="93">
        <f>D74</f>
        <v>496927.27</v>
      </c>
      <c r="E76" s="94">
        <f>E74</f>
        <v>1</v>
      </c>
    </row>
    <row r="77" spans="2:5" ht="13.5" thickBot="1">
      <c r="B77" s="126" t="s">
        <v>8</v>
      </c>
      <c r="C77" s="18" t="s">
        <v>226</v>
      </c>
      <c r="D77" s="97">
        <v>0</v>
      </c>
      <c r="E77" s="98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6:E56"/>
    <mergeCell ref="B57:C57"/>
    <mergeCell ref="B21:C21"/>
    <mergeCell ref="B23:E23"/>
    <mergeCell ref="B24:E24"/>
    <mergeCell ref="B43:E43"/>
    <mergeCell ref="B44:E44"/>
    <mergeCell ref="B55:E55"/>
    <mergeCell ref="B9:E9"/>
    <mergeCell ref="B2:E2"/>
    <mergeCell ref="B3:E3"/>
    <mergeCell ref="B5:E5"/>
    <mergeCell ref="B6:E6"/>
    <mergeCell ref="B8:E8"/>
  </mergeCells>
  <pageMargins left="0.7" right="0.7" top="0.75" bottom="0.75" header="0.3" footer="0.3"/>
</worksheet>
</file>

<file path=xl/worksheets/sheet58.xml><?xml version="1.0" encoding="utf-8"?>
<worksheet xmlns="http://schemas.openxmlformats.org/spreadsheetml/2006/main" xmlns:r="http://schemas.openxmlformats.org/officeDocument/2006/relationships">
  <sheetPr codeName="Arkusz58"/>
  <dimension ref="A1:L81"/>
  <sheetViews>
    <sheetView zoomScale="80" zoomScaleNormal="80" workbookViewId="0">
      <selection activeCell="K2" sqref="K2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99" customWidth="1"/>
    <col min="6" max="6" width="7.42578125" customWidth="1"/>
    <col min="7" max="7" width="17.28515625" customWidth="1"/>
    <col min="8" max="8" width="19" customWidth="1"/>
    <col min="9" max="9" width="13.28515625" customWidth="1"/>
    <col min="10" max="10" width="13.5703125" customWidth="1"/>
  </cols>
  <sheetData>
    <row r="1" spans="2:12">
      <c r="B1" s="1"/>
      <c r="C1" s="1"/>
      <c r="D1" s="2"/>
      <c r="E1" s="2"/>
    </row>
    <row r="2" spans="2:12" ht="15.75">
      <c r="B2" s="333" t="s">
        <v>0</v>
      </c>
      <c r="C2" s="333"/>
      <c r="D2" s="333"/>
      <c r="E2" s="333"/>
      <c r="H2" s="188"/>
      <c r="I2" s="188"/>
      <c r="J2" s="190"/>
      <c r="L2" s="78"/>
    </row>
    <row r="3" spans="2:12" ht="15.75">
      <c r="B3" s="333" t="s">
        <v>263</v>
      </c>
      <c r="C3" s="333"/>
      <c r="D3" s="333"/>
      <c r="E3" s="333"/>
      <c r="H3" s="188"/>
      <c r="I3" s="188"/>
      <c r="J3" s="190"/>
    </row>
    <row r="4" spans="2:12" ht="15">
      <c r="B4" s="171"/>
      <c r="C4" s="171"/>
      <c r="D4" s="171"/>
      <c r="E4" s="171"/>
      <c r="H4" s="187"/>
      <c r="I4" s="187"/>
      <c r="J4" s="190"/>
    </row>
    <row r="5" spans="2:12" ht="14.25">
      <c r="B5" s="334" t="s">
        <v>1</v>
      </c>
      <c r="C5" s="334"/>
      <c r="D5" s="334"/>
      <c r="E5" s="334"/>
    </row>
    <row r="6" spans="2:12" ht="14.25">
      <c r="B6" s="335" t="s">
        <v>265</v>
      </c>
      <c r="C6" s="335"/>
      <c r="D6" s="335"/>
      <c r="E6" s="335"/>
    </row>
    <row r="7" spans="2:12" ht="14.25">
      <c r="B7" s="258"/>
      <c r="C7" s="258"/>
      <c r="D7" s="258"/>
      <c r="E7" s="258"/>
    </row>
    <row r="8" spans="2:12" ht="13.5">
      <c r="B8" s="337" t="s">
        <v>18</v>
      </c>
      <c r="C8" s="339"/>
      <c r="D8" s="339"/>
      <c r="E8" s="339"/>
    </row>
    <row r="9" spans="2:12" ht="16.5" thickBot="1">
      <c r="B9" s="336" t="s">
        <v>209</v>
      </c>
      <c r="C9" s="336"/>
      <c r="D9" s="336"/>
      <c r="E9" s="336"/>
    </row>
    <row r="10" spans="2:12" ht="13.5" thickBot="1">
      <c r="B10" s="259"/>
      <c r="C10" s="87" t="s">
        <v>2</v>
      </c>
      <c r="D10" s="75" t="s">
        <v>246</v>
      </c>
      <c r="E10" s="30" t="s">
        <v>262</v>
      </c>
    </row>
    <row r="11" spans="2:12">
      <c r="B11" s="110" t="s">
        <v>3</v>
      </c>
      <c r="C11" s="151" t="s">
        <v>215</v>
      </c>
      <c r="D11" s="74"/>
      <c r="E11" s="9">
        <f>E12</f>
        <v>1445295.07</v>
      </c>
    </row>
    <row r="12" spans="2:12">
      <c r="B12" s="129" t="s">
        <v>4</v>
      </c>
      <c r="C12" s="6" t="s">
        <v>5</v>
      </c>
      <c r="D12" s="89"/>
      <c r="E12" s="100">
        <v>1445295.07</v>
      </c>
    </row>
    <row r="13" spans="2:12">
      <c r="B13" s="129" t="s">
        <v>6</v>
      </c>
      <c r="C13" s="72" t="s">
        <v>7</v>
      </c>
      <c r="D13" s="89"/>
      <c r="E13" s="100"/>
    </row>
    <row r="14" spans="2:12">
      <c r="B14" s="129" t="s">
        <v>8</v>
      </c>
      <c r="C14" s="72" t="s">
        <v>10</v>
      </c>
      <c r="D14" s="89"/>
      <c r="E14" s="100"/>
      <c r="G14" s="71"/>
    </row>
    <row r="15" spans="2:12">
      <c r="B15" s="129" t="s">
        <v>212</v>
      </c>
      <c r="C15" s="72" t="s">
        <v>11</v>
      </c>
      <c r="D15" s="89"/>
      <c r="E15" s="100"/>
    </row>
    <row r="16" spans="2:12">
      <c r="B16" s="130" t="s">
        <v>213</v>
      </c>
      <c r="C16" s="111" t="s">
        <v>12</v>
      </c>
      <c r="D16" s="90"/>
      <c r="E16" s="101"/>
    </row>
    <row r="17" spans="2:10">
      <c r="B17" s="10" t="s">
        <v>13</v>
      </c>
      <c r="C17" s="12" t="s">
        <v>65</v>
      </c>
      <c r="D17" s="152"/>
      <c r="E17" s="113"/>
    </row>
    <row r="18" spans="2:10">
      <c r="B18" s="129" t="s">
        <v>4</v>
      </c>
      <c r="C18" s="6" t="s">
        <v>11</v>
      </c>
      <c r="D18" s="89"/>
      <c r="E18" s="101"/>
    </row>
    <row r="19" spans="2:10" ht="13.5" customHeight="1">
      <c r="B19" s="129" t="s">
        <v>6</v>
      </c>
      <c r="C19" s="72" t="s">
        <v>214</v>
      </c>
      <c r="D19" s="89"/>
      <c r="E19" s="100"/>
    </row>
    <row r="20" spans="2:10" ht="13.5" thickBot="1">
      <c r="B20" s="131" t="s">
        <v>8</v>
      </c>
      <c r="C20" s="73" t="s">
        <v>14</v>
      </c>
      <c r="D20" s="91"/>
      <c r="E20" s="102"/>
    </row>
    <row r="21" spans="2:10" ht="13.5" thickBot="1">
      <c r="B21" s="343" t="s">
        <v>216</v>
      </c>
      <c r="C21" s="344"/>
      <c r="D21" s="92"/>
      <c r="E21" s="173">
        <f>E11</f>
        <v>1445295.07</v>
      </c>
      <c r="F21" s="88"/>
      <c r="G21" s="88"/>
      <c r="H21" s="197"/>
      <c r="J21" s="71"/>
    </row>
    <row r="22" spans="2:10">
      <c r="B22" s="3"/>
      <c r="C22" s="7"/>
      <c r="D22" s="8"/>
      <c r="E22" s="8"/>
      <c r="G22" s="78"/>
    </row>
    <row r="23" spans="2:10" ht="13.5">
      <c r="B23" s="337" t="s">
        <v>210</v>
      </c>
      <c r="C23" s="345"/>
      <c r="D23" s="345"/>
      <c r="E23" s="345"/>
      <c r="G23" s="78"/>
    </row>
    <row r="24" spans="2:10" ht="15.75" customHeight="1" thickBot="1">
      <c r="B24" s="336" t="s">
        <v>211</v>
      </c>
      <c r="C24" s="346"/>
      <c r="D24" s="346"/>
      <c r="E24" s="346"/>
    </row>
    <row r="25" spans="2:10" ht="13.5" thickBot="1">
      <c r="B25" s="259"/>
      <c r="C25" s="5" t="s">
        <v>2</v>
      </c>
      <c r="D25" s="75" t="s">
        <v>264</v>
      </c>
      <c r="E25" s="30" t="s">
        <v>262</v>
      </c>
    </row>
    <row r="26" spans="2:10">
      <c r="B26" s="116" t="s">
        <v>15</v>
      </c>
      <c r="C26" s="117" t="s">
        <v>16</v>
      </c>
      <c r="D26" s="263"/>
      <c r="E26" s="118">
        <v>0</v>
      </c>
      <c r="G26" s="83"/>
    </row>
    <row r="27" spans="2:10">
      <c r="B27" s="10" t="s">
        <v>17</v>
      </c>
      <c r="C27" s="11" t="s">
        <v>217</v>
      </c>
      <c r="D27" s="264"/>
      <c r="E27" s="172">
        <f>E28-E32</f>
        <v>1443012.73</v>
      </c>
      <c r="F27" s="78"/>
      <c r="G27" s="83"/>
      <c r="H27" s="78"/>
      <c r="I27" s="78"/>
      <c r="J27" s="83"/>
    </row>
    <row r="28" spans="2:10">
      <c r="B28" s="10" t="s">
        <v>18</v>
      </c>
      <c r="C28" s="11" t="s">
        <v>19</v>
      </c>
      <c r="D28" s="264"/>
      <c r="E28" s="80">
        <f>SUM(E29:E31)</f>
        <v>1475485.78</v>
      </c>
      <c r="F28" s="78"/>
      <c r="G28" s="78"/>
      <c r="H28" s="78"/>
      <c r="I28" s="78"/>
      <c r="J28" s="83"/>
    </row>
    <row r="29" spans="2:10">
      <c r="B29" s="127" t="s">
        <v>4</v>
      </c>
      <c r="C29" s="6" t="s">
        <v>20</v>
      </c>
      <c r="D29" s="265"/>
      <c r="E29" s="103"/>
      <c r="F29" s="78"/>
      <c r="G29" s="78"/>
      <c r="H29" s="78"/>
      <c r="I29" s="78"/>
      <c r="J29" s="83"/>
    </row>
    <row r="30" spans="2:10">
      <c r="B30" s="127" t="s">
        <v>6</v>
      </c>
      <c r="C30" s="6" t="s">
        <v>21</v>
      </c>
      <c r="D30" s="265"/>
      <c r="E30" s="103"/>
      <c r="F30" s="78"/>
      <c r="G30" s="78"/>
      <c r="H30" s="78"/>
      <c r="I30" s="78"/>
      <c r="J30" s="83"/>
    </row>
    <row r="31" spans="2:10">
      <c r="B31" s="127" t="s">
        <v>8</v>
      </c>
      <c r="C31" s="6" t="s">
        <v>22</v>
      </c>
      <c r="D31" s="265"/>
      <c r="E31" s="103">
        <v>1475485.78</v>
      </c>
      <c r="F31" s="78"/>
      <c r="G31" s="78"/>
      <c r="H31" s="78"/>
      <c r="I31" s="78"/>
      <c r="J31" s="83"/>
    </row>
    <row r="32" spans="2:10">
      <c r="B32" s="112" t="s">
        <v>23</v>
      </c>
      <c r="C32" s="12" t="s">
        <v>24</v>
      </c>
      <c r="D32" s="264"/>
      <c r="E32" s="80">
        <f>SUM(E33:E39)</f>
        <v>32473.05</v>
      </c>
      <c r="F32" s="78"/>
      <c r="G32" s="83"/>
      <c r="H32" s="78"/>
      <c r="I32" s="78"/>
      <c r="J32" s="83"/>
    </row>
    <row r="33" spans="2:10">
      <c r="B33" s="127" t="s">
        <v>4</v>
      </c>
      <c r="C33" s="6" t="s">
        <v>25</v>
      </c>
      <c r="D33" s="265"/>
      <c r="E33" s="103"/>
      <c r="F33" s="78"/>
      <c r="G33" s="78"/>
      <c r="H33" s="78"/>
      <c r="I33" s="78"/>
      <c r="J33" s="83"/>
    </row>
    <row r="34" spans="2:10">
      <c r="B34" s="127" t="s">
        <v>6</v>
      </c>
      <c r="C34" s="6" t="s">
        <v>26</v>
      </c>
      <c r="D34" s="265"/>
      <c r="E34" s="103"/>
      <c r="F34" s="78"/>
      <c r="G34" s="78"/>
      <c r="H34" s="78"/>
      <c r="I34" s="78"/>
      <c r="J34" s="83"/>
    </row>
    <row r="35" spans="2:10">
      <c r="B35" s="127" t="s">
        <v>8</v>
      </c>
      <c r="C35" s="6" t="s">
        <v>27</v>
      </c>
      <c r="D35" s="265"/>
      <c r="E35" s="103"/>
      <c r="F35" s="78"/>
      <c r="G35" s="78"/>
      <c r="H35" s="78"/>
      <c r="I35" s="78"/>
      <c r="J35" s="83"/>
    </row>
    <row r="36" spans="2:10">
      <c r="B36" s="127" t="s">
        <v>9</v>
      </c>
      <c r="C36" s="6" t="s">
        <v>28</v>
      </c>
      <c r="D36" s="265"/>
      <c r="E36" s="103"/>
      <c r="F36" s="78"/>
      <c r="G36" s="78"/>
      <c r="H36" s="78"/>
      <c r="I36" s="78"/>
      <c r="J36" s="83"/>
    </row>
    <row r="37" spans="2:10" ht="25.5">
      <c r="B37" s="127" t="s">
        <v>29</v>
      </c>
      <c r="C37" s="6" t="s">
        <v>30</v>
      </c>
      <c r="D37" s="265"/>
      <c r="E37" s="103">
        <v>5115.4399999999996</v>
      </c>
      <c r="F37" s="78"/>
      <c r="G37" s="78"/>
      <c r="H37" s="78"/>
      <c r="I37" s="78"/>
      <c r="J37" s="83"/>
    </row>
    <row r="38" spans="2:10">
      <c r="B38" s="127" t="s">
        <v>31</v>
      </c>
      <c r="C38" s="6" t="s">
        <v>32</v>
      </c>
      <c r="D38" s="265"/>
      <c r="E38" s="103"/>
      <c r="F38" s="78"/>
      <c r="G38" s="78"/>
      <c r="H38" s="78"/>
      <c r="I38" s="78"/>
      <c r="J38" s="83"/>
    </row>
    <row r="39" spans="2:10">
      <c r="B39" s="128" t="s">
        <v>33</v>
      </c>
      <c r="C39" s="13" t="s">
        <v>34</v>
      </c>
      <c r="D39" s="266"/>
      <c r="E39" s="174">
        <v>27357.61</v>
      </c>
      <c r="F39" s="78"/>
      <c r="G39" s="78"/>
      <c r="H39" s="78"/>
      <c r="I39" s="78"/>
      <c r="J39" s="83"/>
    </row>
    <row r="40" spans="2:10" ht="13.5" thickBot="1">
      <c r="B40" s="119" t="s">
        <v>35</v>
      </c>
      <c r="C40" s="120" t="s">
        <v>36</v>
      </c>
      <c r="D40" s="267"/>
      <c r="E40" s="121">
        <v>2282.34</v>
      </c>
      <c r="G40" s="83"/>
    </row>
    <row r="41" spans="2:10" ht="13.5" thickBot="1">
      <c r="B41" s="122" t="s">
        <v>37</v>
      </c>
      <c r="C41" s="123" t="s">
        <v>38</v>
      </c>
      <c r="D41" s="268"/>
      <c r="E41" s="173">
        <f>E26+E27+E40</f>
        <v>1445295.07</v>
      </c>
      <c r="F41" s="88"/>
      <c r="G41" s="83"/>
    </row>
    <row r="42" spans="2:10">
      <c r="B42" s="114"/>
      <c r="C42" s="114"/>
      <c r="D42" s="115"/>
      <c r="E42" s="115"/>
      <c r="F42" s="88"/>
      <c r="G42" s="71"/>
    </row>
    <row r="43" spans="2:10" ht="13.5">
      <c r="B43" s="338" t="s">
        <v>60</v>
      </c>
      <c r="C43" s="339"/>
      <c r="D43" s="339"/>
      <c r="E43" s="339"/>
      <c r="G43" s="78"/>
    </row>
    <row r="44" spans="2:10" ht="18" customHeight="1" thickBot="1">
      <c r="B44" s="336" t="s">
        <v>244</v>
      </c>
      <c r="C44" s="340"/>
      <c r="D44" s="340"/>
      <c r="E44" s="340"/>
      <c r="G44" s="78"/>
    </row>
    <row r="45" spans="2:10" ht="13.5" thickBot="1">
      <c r="B45" s="259"/>
      <c r="C45" s="31" t="s">
        <v>39</v>
      </c>
      <c r="D45" s="75" t="s">
        <v>264</v>
      </c>
      <c r="E45" s="30" t="s">
        <v>262</v>
      </c>
      <c r="G45" s="78"/>
    </row>
    <row r="46" spans="2:10">
      <c r="B46" s="14" t="s">
        <v>18</v>
      </c>
      <c r="C46" s="32" t="s">
        <v>218</v>
      </c>
      <c r="D46" s="124"/>
      <c r="E46" s="29"/>
      <c r="G46" s="78"/>
    </row>
    <row r="47" spans="2:10">
      <c r="B47" s="125" t="s">
        <v>4</v>
      </c>
      <c r="C47" s="16" t="s">
        <v>40</v>
      </c>
      <c r="D47" s="269"/>
      <c r="E47" s="175"/>
      <c r="G47" s="78"/>
    </row>
    <row r="48" spans="2:10">
      <c r="B48" s="146" t="s">
        <v>6</v>
      </c>
      <c r="C48" s="23" t="s">
        <v>41</v>
      </c>
      <c r="D48" s="270"/>
      <c r="E48" s="175">
        <v>13897.067999999999</v>
      </c>
      <c r="G48" s="78"/>
    </row>
    <row r="49" spans="2:7">
      <c r="B49" s="143" t="s">
        <v>23</v>
      </c>
      <c r="C49" s="147" t="s">
        <v>219</v>
      </c>
      <c r="D49" s="271"/>
      <c r="E49" s="175"/>
    </row>
    <row r="50" spans="2:7">
      <c r="B50" s="125" t="s">
        <v>4</v>
      </c>
      <c r="C50" s="16" t="s">
        <v>40</v>
      </c>
      <c r="D50" s="269"/>
      <c r="E50" s="175"/>
      <c r="G50" s="226"/>
    </row>
    <row r="51" spans="2:7">
      <c r="B51" s="125" t="s">
        <v>6</v>
      </c>
      <c r="C51" s="16" t="s">
        <v>220</v>
      </c>
      <c r="D51" s="272"/>
      <c r="E51" s="84">
        <v>101.56</v>
      </c>
      <c r="G51" s="226"/>
    </row>
    <row r="52" spans="2:7">
      <c r="B52" s="125" t="s">
        <v>8</v>
      </c>
      <c r="C52" s="16" t="s">
        <v>221</v>
      </c>
      <c r="D52" s="272"/>
      <c r="E52" s="84">
        <v>104.62</v>
      </c>
    </row>
    <row r="53" spans="2:7" ht="13.5" thickBot="1">
      <c r="B53" s="126" t="s">
        <v>9</v>
      </c>
      <c r="C53" s="18" t="s">
        <v>41</v>
      </c>
      <c r="D53" s="273"/>
      <c r="E53" s="176">
        <v>104</v>
      </c>
    </row>
    <row r="54" spans="2:7">
      <c r="B54" s="132"/>
      <c r="C54" s="133"/>
      <c r="D54" s="134"/>
      <c r="E54" s="134"/>
    </row>
    <row r="55" spans="2:7" ht="13.5">
      <c r="B55" s="338" t="s">
        <v>62</v>
      </c>
      <c r="C55" s="339"/>
      <c r="D55" s="339"/>
      <c r="E55" s="339"/>
    </row>
    <row r="56" spans="2:7" ht="14.25" thickBot="1">
      <c r="B56" s="336" t="s">
        <v>222</v>
      </c>
      <c r="C56" s="340"/>
      <c r="D56" s="340"/>
      <c r="E56" s="340"/>
    </row>
    <row r="57" spans="2:7" ht="23.25" thickBot="1">
      <c r="B57" s="331" t="s">
        <v>42</v>
      </c>
      <c r="C57" s="332"/>
      <c r="D57" s="19" t="s">
        <v>245</v>
      </c>
      <c r="E57" s="20" t="s">
        <v>223</v>
      </c>
    </row>
    <row r="58" spans="2:7">
      <c r="B58" s="21" t="s">
        <v>18</v>
      </c>
      <c r="C58" s="149" t="s">
        <v>43</v>
      </c>
      <c r="D58" s="150">
        <f>D64</f>
        <v>1445295.07</v>
      </c>
      <c r="E58" s="33">
        <f>D58/E21</f>
        <v>1</v>
      </c>
    </row>
    <row r="59" spans="2:7" ht="25.5">
      <c r="B59" s="146" t="s">
        <v>4</v>
      </c>
      <c r="C59" s="23" t="s">
        <v>44</v>
      </c>
      <c r="D59" s="95">
        <v>0</v>
      </c>
      <c r="E59" s="96">
        <v>0</v>
      </c>
    </row>
    <row r="60" spans="2:7" ht="25.5">
      <c r="B60" s="125" t="s">
        <v>6</v>
      </c>
      <c r="C60" s="16" t="s">
        <v>45</v>
      </c>
      <c r="D60" s="93">
        <v>0</v>
      </c>
      <c r="E60" s="94">
        <v>0</v>
      </c>
    </row>
    <row r="61" spans="2:7">
      <c r="B61" s="125" t="s">
        <v>8</v>
      </c>
      <c r="C61" s="16" t="s">
        <v>46</v>
      </c>
      <c r="D61" s="93">
        <v>0</v>
      </c>
      <c r="E61" s="94">
        <v>0</v>
      </c>
    </row>
    <row r="62" spans="2:7">
      <c r="B62" s="125" t="s">
        <v>9</v>
      </c>
      <c r="C62" s="16" t="s">
        <v>47</v>
      </c>
      <c r="D62" s="93">
        <v>0</v>
      </c>
      <c r="E62" s="94">
        <v>0</v>
      </c>
    </row>
    <row r="63" spans="2:7">
      <c r="B63" s="125" t="s">
        <v>29</v>
      </c>
      <c r="C63" s="16" t="s">
        <v>48</v>
      </c>
      <c r="D63" s="93">
        <v>0</v>
      </c>
      <c r="E63" s="94">
        <v>0</v>
      </c>
    </row>
    <row r="64" spans="2:7">
      <c r="B64" s="146" t="s">
        <v>31</v>
      </c>
      <c r="C64" s="23" t="s">
        <v>49</v>
      </c>
      <c r="D64" s="95">
        <f>E21</f>
        <v>1445295.07</v>
      </c>
      <c r="E64" s="96">
        <f>E58</f>
        <v>1</v>
      </c>
    </row>
    <row r="65" spans="2:5">
      <c r="B65" s="146" t="s">
        <v>33</v>
      </c>
      <c r="C65" s="23" t="s">
        <v>224</v>
      </c>
      <c r="D65" s="95">
        <v>0</v>
      </c>
      <c r="E65" s="96">
        <v>0</v>
      </c>
    </row>
    <row r="66" spans="2:5">
      <c r="B66" s="146" t="s">
        <v>50</v>
      </c>
      <c r="C66" s="23" t="s">
        <v>51</v>
      </c>
      <c r="D66" s="95">
        <v>0</v>
      </c>
      <c r="E66" s="96">
        <v>0</v>
      </c>
    </row>
    <row r="67" spans="2:5">
      <c r="B67" s="125" t="s">
        <v>52</v>
      </c>
      <c r="C67" s="16" t="s">
        <v>53</v>
      </c>
      <c r="D67" s="93">
        <v>0</v>
      </c>
      <c r="E67" s="94">
        <v>0</v>
      </c>
    </row>
    <row r="68" spans="2:5">
      <c r="B68" s="125" t="s">
        <v>54</v>
      </c>
      <c r="C68" s="16" t="s">
        <v>55</v>
      </c>
      <c r="D68" s="93">
        <v>0</v>
      </c>
      <c r="E68" s="94">
        <v>0</v>
      </c>
    </row>
    <row r="69" spans="2:5">
      <c r="B69" s="125" t="s">
        <v>56</v>
      </c>
      <c r="C69" s="16" t="s">
        <v>57</v>
      </c>
      <c r="D69" s="93">
        <v>0</v>
      </c>
      <c r="E69" s="94">
        <v>0</v>
      </c>
    </row>
    <row r="70" spans="2:5">
      <c r="B70" s="153" t="s">
        <v>58</v>
      </c>
      <c r="C70" s="136" t="s">
        <v>59</v>
      </c>
      <c r="D70" s="137">
        <v>0</v>
      </c>
      <c r="E70" s="138">
        <v>0</v>
      </c>
    </row>
    <row r="71" spans="2:5">
      <c r="B71" s="154" t="s">
        <v>23</v>
      </c>
      <c r="C71" s="144" t="s">
        <v>61</v>
      </c>
      <c r="D71" s="145">
        <v>0</v>
      </c>
      <c r="E71" s="70">
        <v>0</v>
      </c>
    </row>
    <row r="72" spans="2:5">
      <c r="B72" s="155" t="s">
        <v>60</v>
      </c>
      <c r="C72" s="140" t="s">
        <v>63</v>
      </c>
      <c r="D72" s="141">
        <f>E14</f>
        <v>0</v>
      </c>
      <c r="E72" s="142">
        <v>0</v>
      </c>
    </row>
    <row r="73" spans="2:5">
      <c r="B73" s="156" t="s">
        <v>62</v>
      </c>
      <c r="C73" s="25" t="s">
        <v>65</v>
      </c>
      <c r="D73" s="26">
        <v>0</v>
      </c>
      <c r="E73" s="27">
        <v>0</v>
      </c>
    </row>
    <row r="74" spans="2:5">
      <c r="B74" s="154" t="s">
        <v>64</v>
      </c>
      <c r="C74" s="144" t="s">
        <v>66</v>
      </c>
      <c r="D74" s="145">
        <f>D58</f>
        <v>1445295.07</v>
      </c>
      <c r="E74" s="70">
        <f>E58+E72-E73</f>
        <v>1</v>
      </c>
    </row>
    <row r="75" spans="2:5">
      <c r="B75" s="125" t="s">
        <v>4</v>
      </c>
      <c r="C75" s="16" t="s">
        <v>67</v>
      </c>
      <c r="D75" s="93">
        <v>0</v>
      </c>
      <c r="E75" s="94">
        <v>0</v>
      </c>
    </row>
    <row r="76" spans="2:5">
      <c r="B76" s="125" t="s">
        <v>6</v>
      </c>
      <c r="C76" s="16" t="s">
        <v>225</v>
      </c>
      <c r="D76" s="93">
        <f>D74</f>
        <v>1445295.07</v>
      </c>
      <c r="E76" s="94">
        <f>E74</f>
        <v>1</v>
      </c>
    </row>
    <row r="77" spans="2:5" ht="13.5" thickBot="1">
      <c r="B77" s="126" t="s">
        <v>8</v>
      </c>
      <c r="C77" s="18" t="s">
        <v>226</v>
      </c>
      <c r="D77" s="97">
        <v>0</v>
      </c>
      <c r="E77" s="98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6:E56"/>
    <mergeCell ref="B57:C57"/>
    <mergeCell ref="B21:C21"/>
    <mergeCell ref="B23:E23"/>
    <mergeCell ref="B24:E24"/>
    <mergeCell ref="B43:E43"/>
    <mergeCell ref="B44:E44"/>
    <mergeCell ref="B55:E55"/>
    <mergeCell ref="B9:E9"/>
    <mergeCell ref="B2:E2"/>
    <mergeCell ref="B3:E3"/>
    <mergeCell ref="B5:E5"/>
    <mergeCell ref="B6:E6"/>
    <mergeCell ref="B8:E8"/>
  </mergeCells>
  <pageMargins left="0.7" right="0.7" top="0.75" bottom="0.75" header="0.3" footer="0.3"/>
</worksheet>
</file>

<file path=xl/worksheets/sheet59.xml><?xml version="1.0" encoding="utf-8"?>
<worksheet xmlns="http://schemas.openxmlformats.org/spreadsheetml/2006/main" xmlns:r="http://schemas.openxmlformats.org/officeDocument/2006/relationships">
  <sheetPr codeName="Arkusz59"/>
  <dimension ref="A1:L81"/>
  <sheetViews>
    <sheetView zoomScale="80" zoomScaleNormal="80" workbookViewId="0">
      <selection activeCell="K2" sqref="K2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99" customWidth="1"/>
    <col min="6" max="6" width="7.42578125" customWidth="1"/>
    <col min="7" max="7" width="17.28515625" customWidth="1"/>
    <col min="8" max="8" width="19" customWidth="1"/>
    <col min="9" max="9" width="13.28515625" customWidth="1"/>
    <col min="10" max="10" width="13.5703125" customWidth="1"/>
  </cols>
  <sheetData>
    <row r="1" spans="2:12">
      <c r="B1" s="1"/>
      <c r="C1" s="1"/>
      <c r="D1" s="2"/>
      <c r="E1" s="2"/>
    </row>
    <row r="2" spans="2:12" ht="15.75">
      <c r="B2" s="333" t="s">
        <v>0</v>
      </c>
      <c r="C2" s="333"/>
      <c r="D2" s="333"/>
      <c r="E2" s="333"/>
      <c r="H2" s="188"/>
      <c r="I2" s="188"/>
      <c r="J2" s="190"/>
      <c r="L2" s="78"/>
    </row>
    <row r="3" spans="2:12" ht="15.75">
      <c r="B3" s="333" t="s">
        <v>263</v>
      </c>
      <c r="C3" s="333"/>
      <c r="D3" s="333"/>
      <c r="E3" s="333"/>
      <c r="H3" s="188"/>
      <c r="I3" s="188"/>
      <c r="J3" s="190"/>
    </row>
    <row r="4" spans="2:12" ht="15">
      <c r="B4" s="158"/>
      <c r="C4" s="158"/>
      <c r="D4" s="158"/>
      <c r="E4" s="158"/>
      <c r="H4" s="187"/>
      <c r="I4" s="187"/>
      <c r="J4" s="190"/>
    </row>
    <row r="5" spans="2:12" ht="21" customHeight="1">
      <c r="B5" s="334" t="s">
        <v>1</v>
      </c>
      <c r="C5" s="334"/>
      <c r="D5" s="334"/>
      <c r="E5" s="334"/>
    </row>
    <row r="6" spans="2:12" ht="14.25">
      <c r="B6" s="335" t="s">
        <v>116</v>
      </c>
      <c r="C6" s="335"/>
      <c r="D6" s="335"/>
      <c r="E6" s="335"/>
    </row>
    <row r="7" spans="2:12" ht="14.25">
      <c r="B7" s="157"/>
      <c r="C7" s="157"/>
      <c r="D7" s="157"/>
      <c r="E7" s="157"/>
    </row>
    <row r="8" spans="2:12" ht="13.5">
      <c r="B8" s="337" t="s">
        <v>18</v>
      </c>
      <c r="C8" s="339"/>
      <c r="D8" s="339"/>
      <c r="E8" s="339"/>
    </row>
    <row r="9" spans="2:12" ht="16.5" thickBot="1">
      <c r="B9" s="336" t="s">
        <v>209</v>
      </c>
      <c r="C9" s="336"/>
      <c r="D9" s="336"/>
      <c r="E9" s="336"/>
    </row>
    <row r="10" spans="2:12" ht="13.5" thickBot="1">
      <c r="B10" s="159"/>
      <c r="C10" s="87" t="s">
        <v>2</v>
      </c>
      <c r="D10" s="75" t="s">
        <v>246</v>
      </c>
      <c r="E10" s="30" t="s">
        <v>262</v>
      </c>
    </row>
    <row r="11" spans="2:12">
      <c r="B11" s="110" t="s">
        <v>3</v>
      </c>
      <c r="C11" s="151" t="s">
        <v>215</v>
      </c>
      <c r="D11" s="74">
        <v>334733.42</v>
      </c>
      <c r="E11" s="9">
        <f>E12</f>
        <v>703016.36</v>
      </c>
    </row>
    <row r="12" spans="2:12">
      <c r="B12" s="129" t="s">
        <v>4</v>
      </c>
      <c r="C12" s="6" t="s">
        <v>5</v>
      </c>
      <c r="D12" s="89">
        <v>334733.42</v>
      </c>
      <c r="E12" s="316">
        <v>703016.36</v>
      </c>
    </row>
    <row r="13" spans="2:12">
      <c r="B13" s="129" t="s">
        <v>6</v>
      </c>
      <c r="C13" s="72" t="s">
        <v>7</v>
      </c>
      <c r="D13" s="89"/>
      <c r="E13" s="100"/>
    </row>
    <row r="14" spans="2:12">
      <c r="B14" s="129" t="s">
        <v>8</v>
      </c>
      <c r="C14" s="72" t="s">
        <v>10</v>
      </c>
      <c r="D14" s="89"/>
      <c r="E14" s="100"/>
      <c r="G14" s="71"/>
    </row>
    <row r="15" spans="2:12">
      <c r="B15" s="129" t="s">
        <v>212</v>
      </c>
      <c r="C15" s="72" t="s">
        <v>11</v>
      </c>
      <c r="D15" s="89"/>
      <c r="E15" s="100"/>
    </row>
    <row r="16" spans="2:12">
      <c r="B16" s="130" t="s">
        <v>213</v>
      </c>
      <c r="C16" s="111" t="s">
        <v>12</v>
      </c>
      <c r="D16" s="90"/>
      <c r="E16" s="101"/>
    </row>
    <row r="17" spans="2:10">
      <c r="B17" s="10" t="s">
        <v>13</v>
      </c>
      <c r="C17" s="12" t="s">
        <v>65</v>
      </c>
      <c r="D17" s="152"/>
      <c r="E17" s="113"/>
    </row>
    <row r="18" spans="2:10">
      <c r="B18" s="129" t="s">
        <v>4</v>
      </c>
      <c r="C18" s="6" t="s">
        <v>11</v>
      </c>
      <c r="D18" s="89"/>
      <c r="E18" s="101"/>
    </row>
    <row r="19" spans="2:10" ht="13.5" customHeight="1">
      <c r="B19" s="129" t="s">
        <v>6</v>
      </c>
      <c r="C19" s="72" t="s">
        <v>214</v>
      </c>
      <c r="D19" s="89"/>
      <c r="E19" s="100"/>
    </row>
    <row r="20" spans="2:10" ht="13.5" thickBot="1">
      <c r="B20" s="131" t="s">
        <v>8</v>
      </c>
      <c r="C20" s="73" t="s">
        <v>14</v>
      </c>
      <c r="D20" s="91"/>
      <c r="E20" s="102"/>
    </row>
    <row r="21" spans="2:10" ht="13.5" thickBot="1">
      <c r="B21" s="343" t="s">
        <v>216</v>
      </c>
      <c r="C21" s="344"/>
      <c r="D21" s="92">
        <f>D11</f>
        <v>334733.42</v>
      </c>
      <c r="E21" s="173">
        <f>E11</f>
        <v>703016.36</v>
      </c>
      <c r="F21" s="88"/>
      <c r="G21" s="88"/>
      <c r="H21" s="197"/>
      <c r="J21" s="71"/>
    </row>
    <row r="22" spans="2:10">
      <c r="B22" s="3"/>
      <c r="C22" s="7"/>
      <c r="D22" s="8"/>
      <c r="E22" s="8"/>
      <c r="G22" s="78"/>
    </row>
    <row r="23" spans="2:10" ht="13.5">
      <c r="B23" s="337" t="s">
        <v>210</v>
      </c>
      <c r="C23" s="345"/>
      <c r="D23" s="345"/>
      <c r="E23" s="345"/>
      <c r="G23" s="78"/>
    </row>
    <row r="24" spans="2:10" ht="15.75" customHeight="1" thickBot="1">
      <c r="B24" s="336" t="s">
        <v>211</v>
      </c>
      <c r="C24" s="346"/>
      <c r="D24" s="346"/>
      <c r="E24" s="346"/>
    </row>
    <row r="25" spans="2:10" ht="13.5" thickBot="1">
      <c r="B25" s="159"/>
      <c r="C25" s="5" t="s">
        <v>2</v>
      </c>
      <c r="D25" s="75" t="s">
        <v>264</v>
      </c>
      <c r="E25" s="30" t="s">
        <v>262</v>
      </c>
    </row>
    <row r="26" spans="2:10">
      <c r="B26" s="116" t="s">
        <v>15</v>
      </c>
      <c r="C26" s="117" t="s">
        <v>16</v>
      </c>
      <c r="D26" s="301">
        <v>526429.51</v>
      </c>
      <c r="E26" s="118">
        <f>D21</f>
        <v>334733.42</v>
      </c>
      <c r="G26" s="83"/>
    </row>
    <row r="27" spans="2:10">
      <c r="B27" s="10" t="s">
        <v>17</v>
      </c>
      <c r="C27" s="11" t="s">
        <v>217</v>
      </c>
      <c r="D27" s="302">
        <v>-244665.87999999998</v>
      </c>
      <c r="E27" s="172">
        <f>E28-E32</f>
        <v>250881.65000000002</v>
      </c>
      <c r="F27" s="78"/>
      <c r="G27" s="83"/>
      <c r="H27" s="78"/>
      <c r="I27" s="78"/>
      <c r="J27" s="83"/>
    </row>
    <row r="28" spans="2:10">
      <c r="B28" s="10" t="s">
        <v>18</v>
      </c>
      <c r="C28" s="11" t="s">
        <v>19</v>
      </c>
      <c r="D28" s="302">
        <v>8597.07</v>
      </c>
      <c r="E28" s="80">
        <f>SUM(E29:E31)</f>
        <v>896537.21</v>
      </c>
      <c r="F28" s="78"/>
      <c r="G28" s="78"/>
      <c r="H28" s="78"/>
      <c r="I28" s="78"/>
      <c r="J28" s="83"/>
    </row>
    <row r="29" spans="2:10">
      <c r="B29" s="235" t="s">
        <v>4</v>
      </c>
      <c r="C29" s="228" t="s">
        <v>20</v>
      </c>
      <c r="D29" s="276">
        <v>3499.99</v>
      </c>
      <c r="E29" s="103"/>
      <c r="F29" s="78"/>
      <c r="G29" s="78"/>
      <c r="H29" s="78"/>
      <c r="I29" s="78"/>
      <c r="J29" s="83"/>
    </row>
    <row r="30" spans="2:10">
      <c r="B30" s="235" t="s">
        <v>6</v>
      </c>
      <c r="C30" s="228" t="s">
        <v>21</v>
      </c>
      <c r="D30" s="276"/>
      <c r="E30" s="103"/>
      <c r="F30" s="78"/>
      <c r="G30" s="78"/>
      <c r="H30" s="78"/>
      <c r="I30" s="78"/>
      <c r="J30" s="83"/>
    </row>
    <row r="31" spans="2:10">
      <c r="B31" s="235" t="s">
        <v>8</v>
      </c>
      <c r="C31" s="228" t="s">
        <v>22</v>
      </c>
      <c r="D31" s="276">
        <v>5097.08</v>
      </c>
      <c r="E31" s="103">
        <v>896537.21</v>
      </c>
      <c r="F31" s="78"/>
      <c r="G31" s="78"/>
      <c r="H31" s="78"/>
      <c r="I31" s="78"/>
      <c r="J31" s="83"/>
    </row>
    <row r="32" spans="2:10">
      <c r="B32" s="112" t="s">
        <v>23</v>
      </c>
      <c r="C32" s="12" t="s">
        <v>24</v>
      </c>
      <c r="D32" s="302">
        <v>253262.94999999998</v>
      </c>
      <c r="E32" s="80">
        <f>SUM(E33:E39)</f>
        <v>645655.55999999994</v>
      </c>
      <c r="F32" s="78"/>
      <c r="G32" s="83"/>
      <c r="H32" s="78"/>
      <c r="I32" s="78"/>
      <c r="J32" s="83"/>
    </row>
    <row r="33" spans="2:10">
      <c r="B33" s="235" t="s">
        <v>4</v>
      </c>
      <c r="C33" s="228" t="s">
        <v>25</v>
      </c>
      <c r="D33" s="276"/>
      <c r="E33" s="103">
        <v>627549.51</v>
      </c>
      <c r="F33" s="78"/>
      <c r="G33" s="78"/>
      <c r="H33" s="78"/>
      <c r="I33" s="78"/>
      <c r="J33" s="83"/>
    </row>
    <row r="34" spans="2:10">
      <c r="B34" s="235" t="s">
        <v>6</v>
      </c>
      <c r="C34" s="228" t="s">
        <v>26</v>
      </c>
      <c r="D34" s="276"/>
      <c r="E34" s="103"/>
      <c r="F34" s="78"/>
      <c r="G34" s="78"/>
      <c r="H34" s="78"/>
      <c r="I34" s="78"/>
      <c r="J34" s="83"/>
    </row>
    <row r="35" spans="2:10">
      <c r="B35" s="235" t="s">
        <v>8</v>
      </c>
      <c r="C35" s="228" t="s">
        <v>27</v>
      </c>
      <c r="D35" s="276">
        <v>397.81</v>
      </c>
      <c r="E35" s="103">
        <v>245.75</v>
      </c>
      <c r="F35" s="78"/>
      <c r="G35" s="78"/>
      <c r="H35" s="78"/>
      <c r="I35" s="78"/>
      <c r="J35" s="83"/>
    </row>
    <row r="36" spans="2:10">
      <c r="B36" s="235" t="s">
        <v>9</v>
      </c>
      <c r="C36" s="228" t="s">
        <v>28</v>
      </c>
      <c r="D36" s="276"/>
      <c r="E36" s="103"/>
      <c r="F36" s="78"/>
      <c r="G36" s="78"/>
      <c r="H36" s="78"/>
      <c r="I36" s="78"/>
      <c r="J36" s="83"/>
    </row>
    <row r="37" spans="2:10" ht="25.5">
      <c r="B37" s="235" t="s">
        <v>29</v>
      </c>
      <c r="C37" s="228" t="s">
        <v>30</v>
      </c>
      <c r="D37" s="276">
        <v>5030.84</v>
      </c>
      <c r="E37" s="103">
        <v>9249.36</v>
      </c>
      <c r="F37" s="78"/>
      <c r="G37" s="78"/>
      <c r="H37" s="78"/>
      <c r="I37" s="78"/>
      <c r="J37" s="83"/>
    </row>
    <row r="38" spans="2:10">
      <c r="B38" s="235" t="s">
        <v>31</v>
      </c>
      <c r="C38" s="228" t="s">
        <v>32</v>
      </c>
      <c r="D38" s="276"/>
      <c r="E38" s="103"/>
      <c r="F38" s="78"/>
      <c r="G38" s="78"/>
      <c r="H38" s="78"/>
      <c r="I38" s="78"/>
      <c r="J38" s="83"/>
    </row>
    <row r="39" spans="2:10">
      <c r="B39" s="236" t="s">
        <v>33</v>
      </c>
      <c r="C39" s="237" t="s">
        <v>34</v>
      </c>
      <c r="D39" s="303">
        <v>247834.3</v>
      </c>
      <c r="E39" s="174">
        <v>8610.94</v>
      </c>
      <c r="F39" s="78"/>
      <c r="G39" s="78"/>
      <c r="H39" s="78"/>
      <c r="I39" s="78"/>
      <c r="J39" s="83"/>
    </row>
    <row r="40" spans="2:10" ht="13.5" thickBot="1">
      <c r="B40" s="119" t="s">
        <v>35</v>
      </c>
      <c r="C40" s="120" t="s">
        <v>36</v>
      </c>
      <c r="D40" s="304">
        <v>-6679.85</v>
      </c>
      <c r="E40" s="121">
        <v>117401.29</v>
      </c>
      <c r="G40" s="83"/>
    </row>
    <row r="41" spans="2:10" ht="13.5" thickBot="1">
      <c r="B41" s="122" t="s">
        <v>37</v>
      </c>
      <c r="C41" s="123" t="s">
        <v>38</v>
      </c>
      <c r="D41" s="92">
        <v>275083.78000000003</v>
      </c>
      <c r="E41" s="173">
        <f>E26+E27+E40</f>
        <v>703016.3600000001</v>
      </c>
      <c r="F41" s="88"/>
      <c r="G41" s="83"/>
    </row>
    <row r="42" spans="2:10">
      <c r="B42" s="114"/>
      <c r="C42" s="114"/>
      <c r="D42" s="115"/>
      <c r="E42" s="115"/>
      <c r="F42" s="88"/>
      <c r="G42" s="71"/>
    </row>
    <row r="43" spans="2:10" ht="13.5">
      <c r="B43" s="338" t="s">
        <v>60</v>
      </c>
      <c r="C43" s="348"/>
      <c r="D43" s="348"/>
      <c r="E43" s="348"/>
      <c r="G43" s="78"/>
    </row>
    <row r="44" spans="2:10" ht="18" customHeight="1" thickBot="1">
      <c r="B44" s="336" t="s">
        <v>244</v>
      </c>
      <c r="C44" s="347"/>
      <c r="D44" s="347"/>
      <c r="E44" s="347"/>
      <c r="G44" s="78"/>
    </row>
    <row r="45" spans="2:10" ht="13.5" thickBot="1">
      <c r="B45" s="223"/>
      <c r="C45" s="31" t="s">
        <v>39</v>
      </c>
      <c r="D45" s="75" t="s">
        <v>264</v>
      </c>
      <c r="E45" s="30" t="s">
        <v>262</v>
      </c>
      <c r="G45" s="78"/>
    </row>
    <row r="46" spans="2:10">
      <c r="B46" s="14" t="s">
        <v>18</v>
      </c>
      <c r="C46" s="32" t="s">
        <v>218</v>
      </c>
      <c r="D46" s="124"/>
      <c r="E46" s="29"/>
      <c r="G46" s="78"/>
    </row>
    <row r="47" spans="2:10">
      <c r="B47" s="238" t="s">
        <v>4</v>
      </c>
      <c r="C47" s="239" t="s">
        <v>40</v>
      </c>
      <c r="D47" s="305">
        <v>2481.2854000000002</v>
      </c>
      <c r="E47" s="175">
        <v>1324.8373999999999</v>
      </c>
      <c r="G47" s="78"/>
    </row>
    <row r="48" spans="2:10">
      <c r="B48" s="240" t="s">
        <v>6</v>
      </c>
      <c r="C48" s="241" t="s">
        <v>41</v>
      </c>
      <c r="D48" s="306">
        <v>1306.8733999999999</v>
      </c>
      <c r="E48" s="175">
        <v>2428.4650999999999</v>
      </c>
      <c r="G48" s="78"/>
    </row>
    <row r="49" spans="2:7">
      <c r="B49" s="143" t="s">
        <v>23</v>
      </c>
      <c r="C49" s="147" t="s">
        <v>219</v>
      </c>
      <c r="D49" s="307"/>
      <c r="E49" s="175"/>
    </row>
    <row r="50" spans="2:7">
      <c r="B50" s="238" t="s">
        <v>4</v>
      </c>
      <c r="C50" s="239" t="s">
        <v>40</v>
      </c>
      <c r="D50" s="308">
        <v>212.16</v>
      </c>
      <c r="E50" s="175">
        <v>252.66</v>
      </c>
      <c r="G50" s="226"/>
    </row>
    <row r="51" spans="2:7">
      <c r="B51" s="238" t="s">
        <v>6</v>
      </c>
      <c r="C51" s="239" t="s">
        <v>220</v>
      </c>
      <c r="D51" s="309">
        <v>184.07</v>
      </c>
      <c r="E51" s="175">
        <v>252.66</v>
      </c>
      <c r="G51" s="226"/>
    </row>
    <row r="52" spans="2:7">
      <c r="B52" s="238" t="s">
        <v>8</v>
      </c>
      <c r="C52" s="239" t="s">
        <v>221</v>
      </c>
      <c r="D52" s="309">
        <v>216.21</v>
      </c>
      <c r="E52" s="84">
        <v>296.20999999999998</v>
      </c>
    </row>
    <row r="53" spans="2:7" ht="14.25" customHeight="1" thickBot="1">
      <c r="B53" s="242" t="s">
        <v>9</v>
      </c>
      <c r="C53" s="243" t="s">
        <v>41</v>
      </c>
      <c r="D53" s="273">
        <v>210.49</v>
      </c>
      <c r="E53" s="176">
        <v>289.49</v>
      </c>
    </row>
    <row r="54" spans="2:7">
      <c r="B54" s="132"/>
      <c r="C54" s="133"/>
      <c r="D54" s="134"/>
      <c r="E54" s="134"/>
    </row>
    <row r="55" spans="2:7" ht="13.5">
      <c r="B55" s="338" t="s">
        <v>62</v>
      </c>
      <c r="C55" s="339"/>
      <c r="D55" s="339"/>
      <c r="E55" s="339"/>
    </row>
    <row r="56" spans="2:7" ht="16.5" customHeight="1" thickBot="1">
      <c r="B56" s="336" t="s">
        <v>222</v>
      </c>
      <c r="C56" s="340"/>
      <c r="D56" s="340"/>
      <c r="E56" s="340"/>
    </row>
    <row r="57" spans="2:7" ht="23.25" thickBot="1">
      <c r="B57" s="331" t="s">
        <v>42</v>
      </c>
      <c r="C57" s="332"/>
      <c r="D57" s="19" t="s">
        <v>245</v>
      </c>
      <c r="E57" s="20" t="s">
        <v>223</v>
      </c>
    </row>
    <row r="58" spans="2:7">
      <c r="B58" s="21" t="s">
        <v>18</v>
      </c>
      <c r="C58" s="149" t="s">
        <v>43</v>
      </c>
      <c r="D58" s="150">
        <f>D64</f>
        <v>703016.36</v>
      </c>
      <c r="E58" s="33">
        <f>D58/E21</f>
        <v>1</v>
      </c>
    </row>
    <row r="59" spans="2:7" ht="25.5">
      <c r="B59" s="146" t="s">
        <v>4</v>
      </c>
      <c r="C59" s="23" t="s">
        <v>44</v>
      </c>
      <c r="D59" s="95">
        <v>0</v>
      </c>
      <c r="E59" s="96">
        <v>0</v>
      </c>
    </row>
    <row r="60" spans="2:7" ht="25.5">
      <c r="B60" s="125" t="s">
        <v>6</v>
      </c>
      <c r="C60" s="16" t="s">
        <v>45</v>
      </c>
      <c r="D60" s="93">
        <v>0</v>
      </c>
      <c r="E60" s="94">
        <v>0</v>
      </c>
    </row>
    <row r="61" spans="2:7" ht="12.75" customHeight="1">
      <c r="B61" s="125" t="s">
        <v>8</v>
      </c>
      <c r="C61" s="16" t="s">
        <v>46</v>
      </c>
      <c r="D61" s="93">
        <v>0</v>
      </c>
      <c r="E61" s="94">
        <v>0</v>
      </c>
    </row>
    <row r="62" spans="2:7">
      <c r="B62" s="125" t="s">
        <v>9</v>
      </c>
      <c r="C62" s="16" t="s">
        <v>47</v>
      </c>
      <c r="D62" s="93">
        <v>0</v>
      </c>
      <c r="E62" s="94">
        <v>0</v>
      </c>
    </row>
    <row r="63" spans="2:7">
      <c r="B63" s="125" t="s">
        <v>29</v>
      </c>
      <c r="C63" s="16" t="s">
        <v>48</v>
      </c>
      <c r="D63" s="93">
        <v>0</v>
      </c>
      <c r="E63" s="94">
        <v>0</v>
      </c>
    </row>
    <row r="64" spans="2:7">
      <c r="B64" s="146" t="s">
        <v>31</v>
      </c>
      <c r="C64" s="23" t="s">
        <v>49</v>
      </c>
      <c r="D64" s="95">
        <f>E21</f>
        <v>703016.36</v>
      </c>
      <c r="E64" s="96">
        <f>E58</f>
        <v>1</v>
      </c>
    </row>
    <row r="65" spans="2:5">
      <c r="B65" s="146" t="s">
        <v>33</v>
      </c>
      <c r="C65" s="23" t="s">
        <v>224</v>
      </c>
      <c r="D65" s="95">
        <v>0</v>
      </c>
      <c r="E65" s="96">
        <v>0</v>
      </c>
    </row>
    <row r="66" spans="2:5">
      <c r="B66" s="146" t="s">
        <v>50</v>
      </c>
      <c r="C66" s="23" t="s">
        <v>51</v>
      </c>
      <c r="D66" s="95">
        <v>0</v>
      </c>
      <c r="E66" s="96">
        <v>0</v>
      </c>
    </row>
    <row r="67" spans="2:5">
      <c r="B67" s="125" t="s">
        <v>52</v>
      </c>
      <c r="C67" s="16" t="s">
        <v>53</v>
      </c>
      <c r="D67" s="93">
        <v>0</v>
      </c>
      <c r="E67" s="94">
        <v>0</v>
      </c>
    </row>
    <row r="68" spans="2:5">
      <c r="B68" s="125" t="s">
        <v>54</v>
      </c>
      <c r="C68" s="16" t="s">
        <v>55</v>
      </c>
      <c r="D68" s="93">
        <v>0</v>
      </c>
      <c r="E68" s="94">
        <v>0</v>
      </c>
    </row>
    <row r="69" spans="2:5">
      <c r="B69" s="125" t="s">
        <v>56</v>
      </c>
      <c r="C69" s="16" t="s">
        <v>57</v>
      </c>
      <c r="D69" s="93">
        <v>0</v>
      </c>
      <c r="E69" s="94">
        <v>0</v>
      </c>
    </row>
    <row r="70" spans="2:5">
      <c r="B70" s="153" t="s">
        <v>58</v>
      </c>
      <c r="C70" s="136" t="s">
        <v>59</v>
      </c>
      <c r="D70" s="137">
        <v>0</v>
      </c>
      <c r="E70" s="138">
        <v>0</v>
      </c>
    </row>
    <row r="71" spans="2:5">
      <c r="B71" s="154" t="s">
        <v>23</v>
      </c>
      <c r="C71" s="144" t="s">
        <v>61</v>
      </c>
      <c r="D71" s="145">
        <v>0</v>
      </c>
      <c r="E71" s="70">
        <v>0</v>
      </c>
    </row>
    <row r="72" spans="2:5">
      <c r="B72" s="155" t="s">
        <v>60</v>
      </c>
      <c r="C72" s="140" t="s">
        <v>63</v>
      </c>
      <c r="D72" s="141">
        <f>E14</f>
        <v>0</v>
      </c>
      <c r="E72" s="142">
        <v>0</v>
      </c>
    </row>
    <row r="73" spans="2:5">
      <c r="B73" s="156" t="s">
        <v>62</v>
      </c>
      <c r="C73" s="25" t="s">
        <v>65</v>
      </c>
      <c r="D73" s="26">
        <v>0</v>
      </c>
      <c r="E73" s="27">
        <v>0</v>
      </c>
    </row>
    <row r="74" spans="2:5">
      <c r="B74" s="154" t="s">
        <v>64</v>
      </c>
      <c r="C74" s="144" t="s">
        <v>66</v>
      </c>
      <c r="D74" s="145">
        <f>D58</f>
        <v>703016.36</v>
      </c>
      <c r="E74" s="70">
        <f>E58+E72-E73</f>
        <v>1</v>
      </c>
    </row>
    <row r="75" spans="2:5">
      <c r="B75" s="125" t="s">
        <v>4</v>
      </c>
      <c r="C75" s="16" t="s">
        <v>67</v>
      </c>
      <c r="D75" s="93">
        <f>D74</f>
        <v>703016.36</v>
      </c>
      <c r="E75" s="94">
        <f>E74</f>
        <v>1</v>
      </c>
    </row>
    <row r="76" spans="2:5">
      <c r="B76" s="125" t="s">
        <v>6</v>
      </c>
      <c r="C76" s="16" t="s">
        <v>225</v>
      </c>
      <c r="D76" s="93">
        <v>0</v>
      </c>
      <c r="E76" s="94">
        <v>0</v>
      </c>
    </row>
    <row r="77" spans="2:5" ht="13.5" thickBot="1">
      <c r="B77" s="126" t="s">
        <v>8</v>
      </c>
      <c r="C77" s="18" t="s">
        <v>226</v>
      </c>
      <c r="D77" s="97">
        <v>0</v>
      </c>
      <c r="E77" s="98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sheetPr codeName="Arkusz6"/>
  <dimension ref="A1:L81"/>
  <sheetViews>
    <sheetView zoomScale="80" zoomScaleNormal="80" workbookViewId="0">
      <selection activeCell="K26" sqref="K26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99" customWidth="1"/>
    <col min="6" max="6" width="7.42578125" customWidth="1"/>
    <col min="7" max="7" width="17.28515625" customWidth="1"/>
    <col min="8" max="8" width="19" customWidth="1"/>
    <col min="9" max="9" width="13.28515625" customWidth="1"/>
    <col min="10" max="10" width="13.5703125" customWidth="1"/>
  </cols>
  <sheetData>
    <row r="1" spans="2:12">
      <c r="B1" s="1"/>
      <c r="C1" s="1"/>
      <c r="D1" s="2"/>
      <c r="E1" s="2"/>
    </row>
    <row r="2" spans="2:12" ht="15.75">
      <c r="B2" s="333" t="s">
        <v>0</v>
      </c>
      <c r="C2" s="333"/>
      <c r="D2" s="333"/>
      <c r="E2" s="333"/>
      <c r="H2" s="188"/>
      <c r="I2" s="188"/>
      <c r="J2" s="190"/>
      <c r="L2" s="78"/>
    </row>
    <row r="3" spans="2:12" ht="15.75">
      <c r="B3" s="333" t="s">
        <v>263</v>
      </c>
      <c r="C3" s="333"/>
      <c r="D3" s="333"/>
      <c r="E3" s="333"/>
      <c r="H3" s="188"/>
      <c r="I3" s="188"/>
      <c r="J3" s="190"/>
    </row>
    <row r="4" spans="2:12" ht="15">
      <c r="B4" s="105"/>
      <c r="C4" s="105"/>
      <c r="D4" s="105"/>
      <c r="E4" s="105"/>
      <c r="H4" s="187"/>
      <c r="I4" s="187"/>
      <c r="J4" s="190"/>
    </row>
    <row r="5" spans="2:12" ht="21" customHeight="1">
      <c r="B5" s="334" t="s">
        <v>1</v>
      </c>
      <c r="C5" s="334"/>
      <c r="D5" s="334"/>
      <c r="E5" s="334"/>
    </row>
    <row r="6" spans="2:12" ht="14.25">
      <c r="B6" s="335" t="s">
        <v>88</v>
      </c>
      <c r="C6" s="335"/>
      <c r="D6" s="335"/>
      <c r="E6" s="335"/>
    </row>
    <row r="7" spans="2:12" ht="14.25">
      <c r="B7" s="109"/>
      <c r="C7" s="109"/>
      <c r="D7" s="109"/>
      <c r="E7" s="109"/>
    </row>
    <row r="8" spans="2:12" ht="13.5">
      <c r="B8" s="337" t="s">
        <v>18</v>
      </c>
      <c r="C8" s="339"/>
      <c r="D8" s="339"/>
      <c r="E8" s="339"/>
    </row>
    <row r="9" spans="2:12" ht="16.5" thickBot="1">
      <c r="B9" s="336" t="s">
        <v>209</v>
      </c>
      <c r="C9" s="336"/>
      <c r="D9" s="336"/>
      <c r="E9" s="336"/>
      <c r="G9" s="254"/>
    </row>
    <row r="10" spans="2:12" ht="13.5" thickBot="1">
      <c r="B10" s="106"/>
      <c r="C10" s="87" t="s">
        <v>2</v>
      </c>
      <c r="D10" s="75" t="s">
        <v>246</v>
      </c>
      <c r="E10" s="30" t="s">
        <v>262</v>
      </c>
      <c r="G10" s="78"/>
    </row>
    <row r="11" spans="2:12">
      <c r="B11" s="110" t="s">
        <v>3</v>
      </c>
      <c r="C11" s="151" t="s">
        <v>215</v>
      </c>
      <c r="D11" s="74">
        <v>41631658.789999992</v>
      </c>
      <c r="E11" s="9">
        <f>E12+E13+E14</f>
        <v>46641394.109999999</v>
      </c>
    </row>
    <row r="12" spans="2:12">
      <c r="B12" s="129" t="s">
        <v>4</v>
      </c>
      <c r="C12" s="6" t="s">
        <v>5</v>
      </c>
      <c r="D12" s="89">
        <v>41495884.089999996</v>
      </c>
      <c r="E12" s="100">
        <f>46503040.92+371766.62-394875</f>
        <v>46479932.539999999</v>
      </c>
    </row>
    <row r="13" spans="2:12">
      <c r="B13" s="129" t="s">
        <v>6</v>
      </c>
      <c r="C13" s="72" t="s">
        <v>7</v>
      </c>
      <c r="D13" s="89">
        <v>38.799999999999997</v>
      </c>
      <c r="E13" s="100"/>
    </row>
    <row r="14" spans="2:12">
      <c r="B14" s="129" t="s">
        <v>8</v>
      </c>
      <c r="C14" s="72" t="s">
        <v>10</v>
      </c>
      <c r="D14" s="89">
        <v>135735.9</v>
      </c>
      <c r="E14" s="100">
        <f>E15</f>
        <v>161461.57</v>
      </c>
    </row>
    <row r="15" spans="2:12">
      <c r="B15" s="129" t="s">
        <v>212</v>
      </c>
      <c r="C15" s="72" t="s">
        <v>11</v>
      </c>
      <c r="D15" s="89">
        <v>135735.9</v>
      </c>
      <c r="E15" s="100">
        <v>161461.57</v>
      </c>
    </row>
    <row r="16" spans="2:12">
      <c r="B16" s="130" t="s">
        <v>213</v>
      </c>
      <c r="C16" s="111" t="s">
        <v>12</v>
      </c>
      <c r="D16" s="90"/>
      <c r="E16" s="101"/>
    </row>
    <row r="17" spans="2:10">
      <c r="B17" s="10" t="s">
        <v>13</v>
      </c>
      <c r="C17" s="12" t="s">
        <v>65</v>
      </c>
      <c r="D17" s="152">
        <v>78581.710000000006</v>
      </c>
      <c r="E17" s="113">
        <f>SUM(E18:E19)</f>
        <v>126878.52</v>
      </c>
    </row>
    <row r="18" spans="2:10">
      <c r="B18" s="129" t="s">
        <v>4</v>
      </c>
      <c r="C18" s="6" t="s">
        <v>11</v>
      </c>
      <c r="D18" s="89">
        <v>78581.710000000006</v>
      </c>
      <c r="E18" s="101">
        <v>126878.52</v>
      </c>
    </row>
    <row r="19" spans="2:10" ht="13.5" customHeight="1">
      <c r="B19" s="129" t="s">
        <v>6</v>
      </c>
      <c r="C19" s="72" t="s">
        <v>214</v>
      </c>
      <c r="D19" s="89"/>
      <c r="E19" s="100"/>
    </row>
    <row r="20" spans="2:10" ht="13.5" thickBot="1">
      <c r="B20" s="131" t="s">
        <v>8</v>
      </c>
      <c r="C20" s="73" t="s">
        <v>14</v>
      </c>
      <c r="D20" s="91"/>
      <c r="E20" s="102"/>
    </row>
    <row r="21" spans="2:10" ht="13.5" thickBot="1">
      <c r="B21" s="343" t="s">
        <v>216</v>
      </c>
      <c r="C21" s="344"/>
      <c r="D21" s="92">
        <f>D11-D17</f>
        <v>41553077.079999991</v>
      </c>
      <c r="E21" s="173">
        <f>E11-E17</f>
        <v>46514515.589999996</v>
      </c>
      <c r="F21" s="88"/>
      <c r="G21" s="88"/>
      <c r="H21" s="197"/>
      <c r="J21" s="71"/>
    </row>
    <row r="22" spans="2:10">
      <c r="B22" s="3"/>
      <c r="C22" s="7"/>
      <c r="D22" s="8"/>
      <c r="E22" s="8"/>
      <c r="G22" s="78"/>
    </row>
    <row r="23" spans="2:10" ht="13.5">
      <c r="B23" s="337" t="s">
        <v>210</v>
      </c>
      <c r="C23" s="345"/>
      <c r="D23" s="345"/>
      <c r="E23" s="345"/>
      <c r="G23" s="78"/>
    </row>
    <row r="24" spans="2:10" ht="16.5" customHeight="1" thickBot="1">
      <c r="B24" s="336" t="s">
        <v>211</v>
      </c>
      <c r="C24" s="346"/>
      <c r="D24" s="346"/>
      <c r="E24" s="346"/>
    </row>
    <row r="25" spans="2:10" ht="13.5" thickBot="1">
      <c r="B25" s="106"/>
      <c r="C25" s="5" t="s">
        <v>2</v>
      </c>
      <c r="D25" s="75" t="s">
        <v>264</v>
      </c>
      <c r="E25" s="30" t="s">
        <v>262</v>
      </c>
    </row>
    <row r="26" spans="2:10">
      <c r="B26" s="116" t="s">
        <v>15</v>
      </c>
      <c r="C26" s="117" t="s">
        <v>16</v>
      </c>
      <c r="D26" s="263">
        <v>38162492.269999996</v>
      </c>
      <c r="E26" s="118">
        <f>D21</f>
        <v>41553077.079999991</v>
      </c>
      <c r="G26" s="83"/>
    </row>
    <row r="27" spans="2:10">
      <c r="B27" s="10" t="s">
        <v>17</v>
      </c>
      <c r="C27" s="11" t="s">
        <v>217</v>
      </c>
      <c r="D27" s="264">
        <v>531970.87000000011</v>
      </c>
      <c r="E27" s="172">
        <f>E28-E32</f>
        <v>157269.1099999994</v>
      </c>
      <c r="F27" s="78"/>
      <c r="G27" s="83"/>
      <c r="H27" s="78"/>
      <c r="I27" s="83"/>
      <c r="J27" s="83"/>
    </row>
    <row r="28" spans="2:10">
      <c r="B28" s="10" t="s">
        <v>18</v>
      </c>
      <c r="C28" s="11" t="s">
        <v>19</v>
      </c>
      <c r="D28" s="264">
        <v>5375066.4000000004</v>
      </c>
      <c r="E28" s="80">
        <f>SUM(E29:E31)</f>
        <v>4822997.6399999997</v>
      </c>
      <c r="F28" s="78"/>
      <c r="G28" s="78"/>
      <c r="H28" s="78"/>
      <c r="I28" s="83"/>
      <c r="J28" s="83"/>
    </row>
    <row r="29" spans="2:10">
      <c r="B29" s="127" t="s">
        <v>4</v>
      </c>
      <c r="C29" s="6" t="s">
        <v>20</v>
      </c>
      <c r="D29" s="265">
        <v>5089492.58</v>
      </c>
      <c r="E29" s="103">
        <v>4388737.43</v>
      </c>
      <c r="F29" s="78"/>
      <c r="G29" s="78"/>
      <c r="H29" s="78"/>
      <c r="I29" s="83"/>
      <c r="J29" s="83"/>
    </row>
    <row r="30" spans="2:10">
      <c r="B30" s="127" t="s">
        <v>6</v>
      </c>
      <c r="C30" s="6" t="s">
        <v>21</v>
      </c>
      <c r="D30" s="265"/>
      <c r="E30" s="103"/>
      <c r="F30" s="78"/>
      <c r="G30" s="78"/>
      <c r="H30" s="78"/>
      <c r="I30" s="83"/>
      <c r="J30" s="83"/>
    </row>
    <row r="31" spans="2:10">
      <c r="B31" s="127" t="s">
        <v>8</v>
      </c>
      <c r="C31" s="6" t="s">
        <v>22</v>
      </c>
      <c r="D31" s="265">
        <v>285573.82</v>
      </c>
      <c r="E31" s="103">
        <v>434260.21</v>
      </c>
      <c r="F31" s="78"/>
      <c r="G31" s="78"/>
      <c r="H31" s="78"/>
      <c r="I31" s="83"/>
      <c r="J31" s="83"/>
    </row>
    <row r="32" spans="2:10">
      <c r="B32" s="112" t="s">
        <v>23</v>
      </c>
      <c r="C32" s="12" t="s">
        <v>24</v>
      </c>
      <c r="D32" s="264">
        <v>4843095.53</v>
      </c>
      <c r="E32" s="80">
        <f>SUM(E33:E39)</f>
        <v>4665728.53</v>
      </c>
      <c r="F32" s="78"/>
      <c r="G32" s="83"/>
      <c r="H32" s="78"/>
      <c r="I32" s="83"/>
      <c r="J32" s="83"/>
    </row>
    <row r="33" spans="2:10">
      <c r="B33" s="127" t="s">
        <v>4</v>
      </c>
      <c r="C33" s="6" t="s">
        <v>25</v>
      </c>
      <c r="D33" s="265">
        <v>3189740.08</v>
      </c>
      <c r="E33" s="103">
        <f>3255985.37+52837.06</f>
        <v>3308822.43</v>
      </c>
      <c r="F33" s="78"/>
      <c r="G33" s="78"/>
      <c r="H33" s="78"/>
      <c r="I33" s="83"/>
      <c r="J33" s="83"/>
    </row>
    <row r="34" spans="2:10">
      <c r="B34" s="127" t="s">
        <v>6</v>
      </c>
      <c r="C34" s="6" t="s">
        <v>26</v>
      </c>
      <c r="D34" s="265"/>
      <c r="E34" s="103"/>
      <c r="F34" s="78"/>
      <c r="G34" s="78"/>
      <c r="H34" s="78"/>
      <c r="I34" s="83"/>
      <c r="J34" s="83"/>
    </row>
    <row r="35" spans="2:10">
      <c r="B35" s="127" t="s">
        <v>8</v>
      </c>
      <c r="C35" s="6" t="s">
        <v>27</v>
      </c>
      <c r="D35" s="265">
        <v>915572.59000000008</v>
      </c>
      <c r="E35" s="103">
        <v>818880.86</v>
      </c>
      <c r="F35" s="78"/>
      <c r="G35" s="78"/>
      <c r="H35" s="78"/>
      <c r="I35" s="83"/>
      <c r="J35" s="83"/>
    </row>
    <row r="36" spans="2:10">
      <c r="B36" s="127" t="s">
        <v>9</v>
      </c>
      <c r="C36" s="6" t="s">
        <v>28</v>
      </c>
      <c r="D36" s="265"/>
      <c r="E36" s="103"/>
      <c r="F36" s="78"/>
      <c r="G36" s="78"/>
      <c r="H36" s="78"/>
      <c r="I36" s="83"/>
      <c r="J36" s="83"/>
    </row>
    <row r="37" spans="2:10" ht="25.5">
      <c r="B37" s="127" t="s">
        <v>29</v>
      </c>
      <c r="C37" s="6" t="s">
        <v>30</v>
      </c>
      <c r="D37" s="265"/>
      <c r="E37" s="103"/>
      <c r="F37" s="78"/>
      <c r="G37" s="78"/>
      <c r="H37" s="78"/>
      <c r="I37" s="83"/>
      <c r="J37" s="83"/>
    </row>
    <row r="38" spans="2:10">
      <c r="B38" s="127" t="s">
        <v>31</v>
      </c>
      <c r="C38" s="6" t="s">
        <v>32</v>
      </c>
      <c r="D38" s="265"/>
      <c r="E38" s="103"/>
      <c r="F38" s="78"/>
      <c r="G38" s="78"/>
      <c r="H38" s="78"/>
      <c r="I38" s="83"/>
      <c r="J38" s="83"/>
    </row>
    <row r="39" spans="2:10">
      <c r="B39" s="128" t="s">
        <v>33</v>
      </c>
      <c r="C39" s="13" t="s">
        <v>34</v>
      </c>
      <c r="D39" s="266">
        <v>737782.86</v>
      </c>
      <c r="E39" s="174">
        <v>538025.24</v>
      </c>
      <c r="F39" s="78"/>
      <c r="G39" s="78"/>
      <c r="H39" s="78"/>
      <c r="I39" s="83"/>
      <c r="J39" s="83"/>
    </row>
    <row r="40" spans="2:10" ht="13.5" thickBot="1">
      <c r="B40" s="119" t="s">
        <v>35</v>
      </c>
      <c r="C40" s="120" t="s">
        <v>36</v>
      </c>
      <c r="D40" s="267">
        <v>-1930538.01</v>
      </c>
      <c r="E40" s="121">
        <v>4804169.4000000004</v>
      </c>
      <c r="G40" s="83"/>
    </row>
    <row r="41" spans="2:10" ht="13.5" thickBot="1">
      <c r="B41" s="122" t="s">
        <v>37</v>
      </c>
      <c r="C41" s="123" t="s">
        <v>38</v>
      </c>
      <c r="D41" s="268">
        <v>36763925.129999995</v>
      </c>
      <c r="E41" s="173">
        <f>E26+E27+E40</f>
        <v>46514515.589999989</v>
      </c>
      <c r="F41" s="88"/>
      <c r="G41" s="83"/>
    </row>
    <row r="42" spans="2:10">
      <c r="B42" s="114"/>
      <c r="C42" s="114"/>
      <c r="D42" s="115"/>
      <c r="E42" s="115"/>
      <c r="F42" s="88"/>
      <c r="G42" s="71"/>
    </row>
    <row r="43" spans="2:10" ht="13.5">
      <c r="B43" s="338" t="s">
        <v>60</v>
      </c>
      <c r="C43" s="339"/>
      <c r="D43" s="339"/>
      <c r="E43" s="339"/>
      <c r="G43" s="78"/>
    </row>
    <row r="44" spans="2:10" ht="15.75" customHeight="1" thickBot="1">
      <c r="B44" s="336" t="s">
        <v>244</v>
      </c>
      <c r="C44" s="340"/>
      <c r="D44" s="340"/>
      <c r="E44" s="340"/>
      <c r="G44" s="78"/>
    </row>
    <row r="45" spans="2:10" ht="13.5" thickBot="1">
      <c r="B45" s="106"/>
      <c r="C45" s="31" t="s">
        <v>39</v>
      </c>
      <c r="D45" s="75" t="s">
        <v>264</v>
      </c>
      <c r="E45" s="30" t="s">
        <v>262</v>
      </c>
      <c r="G45" s="78"/>
    </row>
    <row r="46" spans="2:10">
      <c r="B46" s="14" t="s">
        <v>18</v>
      </c>
      <c r="C46" s="32" t="s">
        <v>218</v>
      </c>
      <c r="D46" s="124"/>
      <c r="E46" s="29"/>
      <c r="G46" s="78"/>
    </row>
    <row r="47" spans="2:10">
      <c r="B47" s="125" t="s">
        <v>4</v>
      </c>
      <c r="C47" s="16" t="s">
        <v>40</v>
      </c>
      <c r="D47" s="269">
        <v>4270161.9512999998</v>
      </c>
      <c r="E47" s="82">
        <v>4313851.9448238108</v>
      </c>
      <c r="G47" s="78"/>
    </row>
    <row r="48" spans="2:10">
      <c r="B48" s="146" t="s">
        <v>6</v>
      </c>
      <c r="C48" s="23" t="s">
        <v>41</v>
      </c>
      <c r="D48" s="270">
        <v>4330140.3178000003</v>
      </c>
      <c r="E48" s="82">
        <v>4331272.8752386561</v>
      </c>
      <c r="G48" s="249"/>
    </row>
    <row r="49" spans="2:7">
      <c r="B49" s="143" t="s">
        <v>23</v>
      </c>
      <c r="C49" s="147" t="s">
        <v>219</v>
      </c>
      <c r="D49" s="271"/>
      <c r="E49" s="148"/>
    </row>
    <row r="50" spans="2:7">
      <c r="B50" s="125" t="s">
        <v>4</v>
      </c>
      <c r="C50" s="16" t="s">
        <v>40</v>
      </c>
      <c r="D50" s="269">
        <v>8.9370128592855593</v>
      </c>
      <c r="E50" s="82">
        <v>9.6324764065812492</v>
      </c>
      <c r="G50" s="329"/>
    </row>
    <row r="51" spans="2:7">
      <c r="B51" s="125" t="s">
        <v>6</v>
      </c>
      <c r="C51" s="16" t="s">
        <v>220</v>
      </c>
      <c r="D51" s="275">
        <v>8.1370000000000005</v>
      </c>
      <c r="E51" s="84">
        <v>9.6325000000000003</v>
      </c>
      <c r="G51" s="226"/>
    </row>
    <row r="52" spans="2:7" ht="12.75" customHeight="1">
      <c r="B52" s="125" t="s">
        <v>8</v>
      </c>
      <c r="C52" s="16" t="s">
        <v>221</v>
      </c>
      <c r="D52" s="275">
        <v>9.1706000000000003</v>
      </c>
      <c r="E52" s="84">
        <v>10.968299999999999</v>
      </c>
    </row>
    <row r="53" spans="2:7" ht="13.5" thickBot="1">
      <c r="B53" s="126" t="s">
        <v>9</v>
      </c>
      <c r="C53" s="18" t="s">
        <v>41</v>
      </c>
      <c r="D53" s="273">
        <v>8.49023875251196</v>
      </c>
      <c r="E53" s="176">
        <v>10.739225380122701</v>
      </c>
    </row>
    <row r="54" spans="2:7">
      <c r="B54" s="132"/>
      <c r="C54" s="133"/>
      <c r="D54" s="134"/>
      <c r="E54" s="134"/>
    </row>
    <row r="55" spans="2:7" ht="13.5">
      <c r="B55" s="338" t="s">
        <v>62</v>
      </c>
      <c r="C55" s="339"/>
      <c r="D55" s="339"/>
      <c r="E55" s="339"/>
    </row>
    <row r="56" spans="2:7" ht="18" customHeight="1" thickBot="1">
      <c r="B56" s="336" t="s">
        <v>222</v>
      </c>
      <c r="C56" s="340"/>
      <c r="D56" s="340"/>
      <c r="E56" s="340"/>
    </row>
    <row r="57" spans="2:7" ht="23.25" thickBot="1">
      <c r="B57" s="331" t="s">
        <v>42</v>
      </c>
      <c r="C57" s="332"/>
      <c r="D57" s="19" t="s">
        <v>245</v>
      </c>
      <c r="E57" s="20" t="s">
        <v>223</v>
      </c>
    </row>
    <row r="58" spans="2:7">
      <c r="B58" s="21" t="s">
        <v>18</v>
      </c>
      <c r="C58" s="149" t="s">
        <v>43</v>
      </c>
      <c r="D58" s="150">
        <f>SUM(D59:D70)</f>
        <v>46479932.539999999</v>
      </c>
      <c r="E58" s="33">
        <f>D58/E21</f>
        <v>0.99925651058467801</v>
      </c>
    </row>
    <row r="59" spans="2:7" ht="25.5">
      <c r="B59" s="22" t="s">
        <v>4</v>
      </c>
      <c r="C59" s="23" t="s">
        <v>44</v>
      </c>
      <c r="D59" s="95">
        <v>0</v>
      </c>
      <c r="E59" s="96">
        <v>0</v>
      </c>
    </row>
    <row r="60" spans="2:7" ht="24" customHeight="1">
      <c r="B60" s="15" t="s">
        <v>6</v>
      </c>
      <c r="C60" s="16" t="s">
        <v>45</v>
      </c>
      <c r="D60" s="93">
        <v>0</v>
      </c>
      <c r="E60" s="94">
        <v>0</v>
      </c>
    </row>
    <row r="61" spans="2:7">
      <c r="B61" s="15" t="s">
        <v>8</v>
      </c>
      <c r="C61" s="16" t="s">
        <v>46</v>
      </c>
      <c r="D61" s="93">
        <v>0</v>
      </c>
      <c r="E61" s="94">
        <v>0</v>
      </c>
    </row>
    <row r="62" spans="2:7">
      <c r="B62" s="15" t="s">
        <v>9</v>
      </c>
      <c r="C62" s="16" t="s">
        <v>47</v>
      </c>
      <c r="D62" s="93">
        <v>0</v>
      </c>
      <c r="E62" s="94">
        <v>0</v>
      </c>
    </row>
    <row r="63" spans="2:7">
      <c r="B63" s="15" t="s">
        <v>29</v>
      </c>
      <c r="C63" s="16" t="s">
        <v>48</v>
      </c>
      <c r="D63" s="93">
        <v>0</v>
      </c>
      <c r="E63" s="94">
        <v>0</v>
      </c>
    </row>
    <row r="64" spans="2:7">
      <c r="B64" s="22" t="s">
        <v>31</v>
      </c>
      <c r="C64" s="23" t="s">
        <v>49</v>
      </c>
      <c r="D64" s="95">
        <f>46503040.92-394875</f>
        <v>46108165.920000002</v>
      </c>
      <c r="E64" s="96">
        <f>D64/E21</f>
        <v>0.99126402446965711</v>
      </c>
    </row>
    <row r="65" spans="2:5">
      <c r="B65" s="22" t="s">
        <v>33</v>
      </c>
      <c r="C65" s="23" t="s">
        <v>224</v>
      </c>
      <c r="D65" s="95">
        <v>0</v>
      </c>
      <c r="E65" s="96">
        <v>0</v>
      </c>
    </row>
    <row r="66" spans="2:5">
      <c r="B66" s="22" t="s">
        <v>50</v>
      </c>
      <c r="C66" s="23" t="s">
        <v>51</v>
      </c>
      <c r="D66" s="95">
        <v>0</v>
      </c>
      <c r="E66" s="96">
        <v>0</v>
      </c>
    </row>
    <row r="67" spans="2:5">
      <c r="B67" s="15" t="s">
        <v>52</v>
      </c>
      <c r="C67" s="16" t="s">
        <v>53</v>
      </c>
      <c r="D67" s="93">
        <v>0</v>
      </c>
      <c r="E67" s="94">
        <v>0</v>
      </c>
    </row>
    <row r="68" spans="2:5">
      <c r="B68" s="15" t="s">
        <v>54</v>
      </c>
      <c r="C68" s="16" t="s">
        <v>55</v>
      </c>
      <c r="D68" s="93">
        <v>0</v>
      </c>
      <c r="E68" s="94">
        <v>0</v>
      </c>
    </row>
    <row r="69" spans="2:5">
      <c r="B69" s="15" t="s">
        <v>56</v>
      </c>
      <c r="C69" s="16" t="s">
        <v>57</v>
      </c>
      <c r="D69" s="93">
        <v>371766.62</v>
      </c>
      <c r="E69" s="94">
        <f>D69/E21</f>
        <v>7.992486115020939E-3</v>
      </c>
    </row>
    <row r="70" spans="2:5">
      <c r="B70" s="135" t="s">
        <v>58</v>
      </c>
      <c r="C70" s="136" t="s">
        <v>59</v>
      </c>
      <c r="D70" s="137">
        <v>0</v>
      </c>
      <c r="E70" s="138">
        <v>0</v>
      </c>
    </row>
    <row r="71" spans="2:5">
      <c r="B71" s="143" t="s">
        <v>23</v>
      </c>
      <c r="C71" s="144" t="s">
        <v>61</v>
      </c>
      <c r="D71" s="145">
        <f>E13</f>
        <v>0</v>
      </c>
      <c r="E71" s="70">
        <v>0</v>
      </c>
    </row>
    <row r="72" spans="2:5">
      <c r="B72" s="139" t="s">
        <v>60</v>
      </c>
      <c r="C72" s="140" t="s">
        <v>63</v>
      </c>
      <c r="D72" s="141">
        <f>E14</f>
        <v>161461.57</v>
      </c>
      <c r="E72" s="142">
        <f>D72/E21</f>
        <v>3.4712082443939737E-3</v>
      </c>
    </row>
    <row r="73" spans="2:5">
      <c r="B73" s="24" t="s">
        <v>62</v>
      </c>
      <c r="C73" s="25" t="s">
        <v>65</v>
      </c>
      <c r="D73" s="26">
        <f>E17</f>
        <v>126878.52</v>
      </c>
      <c r="E73" s="27">
        <f>D73/E21</f>
        <v>2.7277188290718694E-3</v>
      </c>
    </row>
    <row r="74" spans="2:5">
      <c r="B74" s="143" t="s">
        <v>64</v>
      </c>
      <c r="C74" s="144" t="s">
        <v>66</v>
      </c>
      <c r="D74" s="145">
        <f>D58+D71+D72-D73</f>
        <v>46514515.589999996</v>
      </c>
      <c r="E74" s="70">
        <f>E58+E72-E73</f>
        <v>1</v>
      </c>
    </row>
    <row r="75" spans="2:5">
      <c r="B75" s="15" t="s">
        <v>4</v>
      </c>
      <c r="C75" s="16" t="s">
        <v>67</v>
      </c>
      <c r="D75" s="93">
        <f>D74</f>
        <v>46514515.589999996</v>
      </c>
      <c r="E75" s="94">
        <f>E74</f>
        <v>1</v>
      </c>
    </row>
    <row r="76" spans="2:5">
      <c r="B76" s="15" t="s">
        <v>6</v>
      </c>
      <c r="C76" s="16" t="s">
        <v>225</v>
      </c>
      <c r="D76" s="93">
        <v>0</v>
      </c>
      <c r="E76" s="94">
        <v>0</v>
      </c>
    </row>
    <row r="77" spans="2:5" ht="13.5" thickBot="1">
      <c r="B77" s="17" t="s">
        <v>8</v>
      </c>
      <c r="C77" s="18" t="s">
        <v>226</v>
      </c>
      <c r="D77" s="97">
        <v>0</v>
      </c>
      <c r="E77" s="98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honeticPr fontId="7" type="noConversion"/>
  <pageMargins left="0.61" right="0.75" top="0.51" bottom="0.36" header="0.5" footer="0.5"/>
  <pageSetup paperSize="9" scale="70" orientation="portrait" r:id="rId1"/>
  <headerFooter alignWithMargins="0"/>
</worksheet>
</file>

<file path=xl/worksheets/sheet60.xml><?xml version="1.0" encoding="utf-8"?>
<worksheet xmlns="http://schemas.openxmlformats.org/spreadsheetml/2006/main" xmlns:r="http://schemas.openxmlformats.org/officeDocument/2006/relationships">
  <sheetPr codeName="Arkusz60">
    <pageSetUpPr fitToPage="1"/>
  </sheetPr>
  <dimension ref="A1:L81"/>
  <sheetViews>
    <sheetView zoomScale="80" zoomScaleNormal="80" workbookViewId="0">
      <selection activeCell="K2" sqref="K2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99" customWidth="1"/>
    <col min="6" max="6" width="7.42578125" customWidth="1"/>
    <col min="7" max="7" width="17.28515625" customWidth="1"/>
    <col min="8" max="8" width="19" customWidth="1"/>
    <col min="9" max="9" width="13.28515625" customWidth="1"/>
    <col min="10" max="10" width="13.5703125" customWidth="1"/>
  </cols>
  <sheetData>
    <row r="1" spans="2:12">
      <c r="B1" s="1"/>
      <c r="C1" s="1"/>
      <c r="D1" s="2"/>
      <c r="E1" s="2"/>
    </row>
    <row r="2" spans="2:12" ht="15.75">
      <c r="B2" s="333" t="s">
        <v>0</v>
      </c>
      <c r="C2" s="333"/>
      <c r="D2" s="333"/>
      <c r="E2" s="333"/>
      <c r="H2" s="188"/>
      <c r="I2" s="188"/>
      <c r="J2" s="190"/>
      <c r="L2" s="78"/>
    </row>
    <row r="3" spans="2:12" ht="15.75">
      <c r="B3" s="333" t="s">
        <v>263</v>
      </c>
      <c r="C3" s="333"/>
      <c r="D3" s="333"/>
      <c r="E3" s="333"/>
      <c r="H3" s="188"/>
      <c r="I3" s="188"/>
      <c r="J3" s="190"/>
    </row>
    <row r="4" spans="2:12" ht="15">
      <c r="B4" s="158"/>
      <c r="C4" s="158"/>
      <c r="D4" s="158"/>
      <c r="E4" s="158"/>
      <c r="H4" s="187"/>
      <c r="I4" s="187"/>
      <c r="J4" s="190"/>
    </row>
    <row r="5" spans="2:12" ht="21" customHeight="1">
      <c r="B5" s="334" t="s">
        <v>1</v>
      </c>
      <c r="C5" s="334"/>
      <c r="D5" s="334"/>
      <c r="E5" s="334"/>
    </row>
    <row r="6" spans="2:12" ht="14.25">
      <c r="B6" s="335" t="s">
        <v>250</v>
      </c>
      <c r="C6" s="335"/>
      <c r="D6" s="335"/>
      <c r="E6" s="335"/>
    </row>
    <row r="7" spans="2:12" ht="14.25">
      <c r="B7" s="157"/>
      <c r="C7" s="157"/>
      <c r="D7" s="157"/>
      <c r="E7" s="157"/>
    </row>
    <row r="8" spans="2:12" ht="13.5">
      <c r="B8" s="337" t="s">
        <v>18</v>
      </c>
      <c r="C8" s="339"/>
      <c r="D8" s="339"/>
      <c r="E8" s="339"/>
    </row>
    <row r="9" spans="2:12" ht="16.5" thickBot="1">
      <c r="B9" s="336" t="s">
        <v>209</v>
      </c>
      <c r="C9" s="336"/>
      <c r="D9" s="336"/>
      <c r="E9" s="336"/>
    </row>
    <row r="10" spans="2:12" ht="13.5" thickBot="1">
      <c r="B10" s="159"/>
      <c r="C10" s="87" t="s">
        <v>2</v>
      </c>
      <c r="D10" s="75" t="s">
        <v>246</v>
      </c>
      <c r="E10" s="30" t="s">
        <v>262</v>
      </c>
    </row>
    <row r="11" spans="2:12">
      <c r="B11" s="110" t="s">
        <v>3</v>
      </c>
      <c r="C11" s="151" t="s">
        <v>215</v>
      </c>
      <c r="D11" s="74">
        <v>14570.9</v>
      </c>
      <c r="E11" s="9">
        <f>E12</f>
        <v>76446.58</v>
      </c>
    </row>
    <row r="12" spans="2:12">
      <c r="B12" s="129" t="s">
        <v>4</v>
      </c>
      <c r="C12" s="6" t="s">
        <v>5</v>
      </c>
      <c r="D12" s="89">
        <v>14570.9</v>
      </c>
      <c r="E12" s="100">
        <v>76446.58</v>
      </c>
    </row>
    <row r="13" spans="2:12">
      <c r="B13" s="129" t="s">
        <v>6</v>
      </c>
      <c r="C13" s="72" t="s">
        <v>7</v>
      </c>
      <c r="D13" s="89"/>
      <c r="E13" s="100"/>
    </row>
    <row r="14" spans="2:12">
      <c r="B14" s="129" t="s">
        <v>8</v>
      </c>
      <c r="C14" s="72" t="s">
        <v>10</v>
      </c>
      <c r="D14" s="89"/>
      <c r="E14" s="100"/>
      <c r="G14" s="71"/>
    </row>
    <row r="15" spans="2:12">
      <c r="B15" s="129" t="s">
        <v>212</v>
      </c>
      <c r="C15" s="72" t="s">
        <v>11</v>
      </c>
      <c r="D15" s="89"/>
      <c r="E15" s="100"/>
    </row>
    <row r="16" spans="2:12">
      <c r="B16" s="130" t="s">
        <v>213</v>
      </c>
      <c r="C16" s="111" t="s">
        <v>12</v>
      </c>
      <c r="D16" s="90"/>
      <c r="E16" s="101"/>
    </row>
    <row r="17" spans="2:10">
      <c r="B17" s="10" t="s">
        <v>13</v>
      </c>
      <c r="C17" s="12" t="s">
        <v>65</v>
      </c>
      <c r="D17" s="152"/>
      <c r="E17" s="113"/>
    </row>
    <row r="18" spans="2:10">
      <c r="B18" s="129" t="s">
        <v>4</v>
      </c>
      <c r="C18" s="6" t="s">
        <v>11</v>
      </c>
      <c r="D18" s="89"/>
      <c r="E18" s="101"/>
    </row>
    <row r="19" spans="2:10" ht="13.5" customHeight="1">
      <c r="B19" s="129" t="s">
        <v>6</v>
      </c>
      <c r="C19" s="72" t="s">
        <v>214</v>
      </c>
      <c r="D19" s="89"/>
      <c r="E19" s="100"/>
    </row>
    <row r="20" spans="2:10" ht="13.5" thickBot="1">
      <c r="B20" s="131" t="s">
        <v>8</v>
      </c>
      <c r="C20" s="73" t="s">
        <v>14</v>
      </c>
      <c r="D20" s="91"/>
      <c r="E20" s="102"/>
    </row>
    <row r="21" spans="2:10" ht="13.5" thickBot="1">
      <c r="B21" s="343" t="s">
        <v>216</v>
      </c>
      <c r="C21" s="344"/>
      <c r="D21" s="92">
        <f>D11</f>
        <v>14570.9</v>
      </c>
      <c r="E21" s="173">
        <f>E11</f>
        <v>76446.58</v>
      </c>
      <c r="F21" s="88"/>
      <c r="G21" s="88"/>
      <c r="H21" s="197"/>
      <c r="J21" s="71"/>
    </row>
    <row r="22" spans="2:10">
      <c r="B22" s="3"/>
      <c r="C22" s="7"/>
      <c r="D22" s="8"/>
      <c r="E22" s="8"/>
      <c r="G22" s="78"/>
    </row>
    <row r="23" spans="2:10" ht="13.5">
      <c r="B23" s="337" t="s">
        <v>210</v>
      </c>
      <c r="C23" s="345"/>
      <c r="D23" s="345"/>
      <c r="E23" s="345"/>
      <c r="G23" s="78"/>
    </row>
    <row r="24" spans="2:10" ht="15.75" customHeight="1" thickBot="1">
      <c r="B24" s="336" t="s">
        <v>211</v>
      </c>
      <c r="C24" s="346"/>
      <c r="D24" s="346"/>
      <c r="E24" s="346"/>
    </row>
    <row r="25" spans="2:10" ht="13.5" thickBot="1">
      <c r="B25" s="159"/>
      <c r="C25" s="5" t="s">
        <v>2</v>
      </c>
      <c r="D25" s="75" t="s">
        <v>264</v>
      </c>
      <c r="E25" s="30" t="s">
        <v>262</v>
      </c>
    </row>
    <row r="26" spans="2:10">
      <c r="B26" s="116" t="s">
        <v>15</v>
      </c>
      <c r="C26" s="117" t="s">
        <v>16</v>
      </c>
      <c r="D26" s="263">
        <v>14171.95</v>
      </c>
      <c r="E26" s="118">
        <f>D21</f>
        <v>14570.9</v>
      </c>
      <c r="G26" s="83"/>
    </row>
    <row r="27" spans="2:10">
      <c r="B27" s="10" t="s">
        <v>17</v>
      </c>
      <c r="C27" s="11" t="s">
        <v>217</v>
      </c>
      <c r="D27" s="264">
        <v>827.41999999999973</v>
      </c>
      <c r="E27" s="172">
        <f>E28-E32</f>
        <v>53181.55</v>
      </c>
      <c r="F27" s="78"/>
      <c r="G27" s="83"/>
      <c r="H27" s="78"/>
      <c r="I27" s="78"/>
      <c r="J27" s="83"/>
    </row>
    <row r="28" spans="2:10">
      <c r="B28" s="10" t="s">
        <v>18</v>
      </c>
      <c r="C28" s="11" t="s">
        <v>19</v>
      </c>
      <c r="D28" s="264">
        <v>1654.0099999999998</v>
      </c>
      <c r="E28" s="80">
        <f>SUM(E29:E31)</f>
        <v>64729.270000000004</v>
      </c>
      <c r="F28" s="78"/>
      <c r="G28" s="78"/>
      <c r="H28" s="78"/>
      <c r="I28" s="78"/>
      <c r="J28" s="83"/>
    </row>
    <row r="29" spans="2:10">
      <c r="B29" s="127" t="s">
        <v>4</v>
      </c>
      <c r="C29" s="6" t="s">
        <v>20</v>
      </c>
      <c r="D29" s="265">
        <v>607.89</v>
      </c>
      <c r="E29" s="103">
        <v>1508.08</v>
      </c>
      <c r="F29" s="78"/>
      <c r="G29" s="78"/>
      <c r="H29" s="78"/>
      <c r="I29" s="78"/>
      <c r="J29" s="83"/>
    </row>
    <row r="30" spans="2:10">
      <c r="B30" s="127" t="s">
        <v>6</v>
      </c>
      <c r="C30" s="6" t="s">
        <v>21</v>
      </c>
      <c r="D30" s="265"/>
      <c r="E30" s="103"/>
      <c r="F30" s="78"/>
      <c r="G30" s="78"/>
      <c r="H30" s="78"/>
      <c r="I30" s="78"/>
      <c r="J30" s="83"/>
    </row>
    <row r="31" spans="2:10">
      <c r="B31" s="127" t="s">
        <v>8</v>
      </c>
      <c r="C31" s="6" t="s">
        <v>22</v>
      </c>
      <c r="D31" s="265">
        <v>1046.1199999999999</v>
      </c>
      <c r="E31" s="103">
        <v>63221.19</v>
      </c>
      <c r="F31" s="78"/>
      <c r="G31" s="78"/>
      <c r="H31" s="78"/>
      <c r="I31" s="78"/>
      <c r="J31" s="83"/>
    </row>
    <row r="32" spans="2:10">
      <c r="B32" s="112" t="s">
        <v>23</v>
      </c>
      <c r="C32" s="12" t="s">
        <v>24</v>
      </c>
      <c r="D32" s="264">
        <v>826.59</v>
      </c>
      <c r="E32" s="80">
        <f>SUM(E33:E39)</f>
        <v>11547.72</v>
      </c>
      <c r="F32" s="78"/>
      <c r="G32" s="83"/>
      <c r="H32" s="78"/>
      <c r="I32" s="78"/>
      <c r="J32" s="83"/>
    </row>
    <row r="33" spans="2:10">
      <c r="B33" s="127" t="s">
        <v>4</v>
      </c>
      <c r="C33" s="6" t="s">
        <v>25</v>
      </c>
      <c r="D33" s="265">
        <v>576.76</v>
      </c>
      <c r="E33" s="103">
        <v>776.51</v>
      </c>
      <c r="F33" s="78"/>
      <c r="G33" s="78"/>
      <c r="H33" s="78"/>
      <c r="I33" s="78"/>
      <c r="J33" s="83"/>
    </row>
    <row r="34" spans="2:10">
      <c r="B34" s="127" t="s">
        <v>6</v>
      </c>
      <c r="C34" s="6" t="s">
        <v>26</v>
      </c>
      <c r="D34" s="265"/>
      <c r="E34" s="103"/>
      <c r="F34" s="78"/>
      <c r="G34" s="78"/>
      <c r="H34" s="78"/>
      <c r="I34" s="78"/>
      <c r="J34" s="83"/>
    </row>
    <row r="35" spans="2:10">
      <c r="B35" s="127" t="s">
        <v>8</v>
      </c>
      <c r="C35" s="6" t="s">
        <v>27</v>
      </c>
      <c r="D35" s="265">
        <v>82.83</v>
      </c>
      <c r="E35" s="103">
        <v>86.56</v>
      </c>
      <c r="F35" s="78"/>
      <c r="G35" s="78"/>
      <c r="H35" s="78"/>
      <c r="I35" s="78"/>
      <c r="J35" s="83"/>
    </row>
    <row r="36" spans="2:10">
      <c r="B36" s="127" t="s">
        <v>9</v>
      </c>
      <c r="C36" s="6" t="s">
        <v>28</v>
      </c>
      <c r="D36" s="265"/>
      <c r="E36" s="103"/>
      <c r="F36" s="78"/>
      <c r="G36" s="78"/>
      <c r="H36" s="78"/>
      <c r="I36" s="78"/>
      <c r="J36" s="83"/>
    </row>
    <row r="37" spans="2:10" ht="25.5">
      <c r="B37" s="127" t="s">
        <v>29</v>
      </c>
      <c r="C37" s="6" t="s">
        <v>30</v>
      </c>
      <c r="D37" s="265">
        <v>167</v>
      </c>
      <c r="E37" s="103">
        <v>204.6</v>
      </c>
      <c r="F37" s="78"/>
      <c r="G37" s="78"/>
      <c r="H37" s="78"/>
      <c r="I37" s="78"/>
      <c r="J37" s="83"/>
    </row>
    <row r="38" spans="2:10">
      <c r="B38" s="127" t="s">
        <v>31</v>
      </c>
      <c r="C38" s="6" t="s">
        <v>32</v>
      </c>
      <c r="D38" s="265"/>
      <c r="E38" s="103"/>
      <c r="F38" s="78"/>
      <c r="G38" s="78"/>
      <c r="H38" s="78"/>
      <c r="I38" s="78"/>
      <c r="J38" s="83"/>
    </row>
    <row r="39" spans="2:10">
      <c r="B39" s="128" t="s">
        <v>33</v>
      </c>
      <c r="C39" s="13" t="s">
        <v>34</v>
      </c>
      <c r="D39" s="266"/>
      <c r="E39" s="174">
        <v>10480.049999999999</v>
      </c>
      <c r="F39" s="78"/>
      <c r="G39" s="78"/>
      <c r="H39" s="78"/>
      <c r="I39" s="78"/>
      <c r="J39" s="83"/>
    </row>
    <row r="40" spans="2:10" ht="13.5" thickBot="1">
      <c r="B40" s="119" t="s">
        <v>35</v>
      </c>
      <c r="C40" s="120" t="s">
        <v>36</v>
      </c>
      <c r="D40" s="267">
        <v>-1480.06</v>
      </c>
      <c r="E40" s="121">
        <v>8694.1299999999992</v>
      </c>
      <c r="G40" s="83"/>
    </row>
    <row r="41" spans="2:10" ht="13.5" thickBot="1">
      <c r="B41" s="122" t="s">
        <v>37</v>
      </c>
      <c r="C41" s="123" t="s">
        <v>38</v>
      </c>
      <c r="D41" s="268">
        <v>13519.310000000001</v>
      </c>
      <c r="E41" s="173">
        <f>E26+E27+E40</f>
        <v>76446.58</v>
      </c>
      <c r="F41" s="88"/>
      <c r="G41" s="83"/>
    </row>
    <row r="42" spans="2:10">
      <c r="B42" s="114"/>
      <c r="C42" s="114"/>
      <c r="D42" s="115"/>
      <c r="E42" s="115"/>
      <c r="F42" s="88"/>
      <c r="G42" s="71"/>
    </row>
    <row r="43" spans="2:10" ht="13.5">
      <c r="B43" s="338" t="s">
        <v>60</v>
      </c>
      <c r="C43" s="339"/>
      <c r="D43" s="339"/>
      <c r="E43" s="339"/>
      <c r="G43" s="78"/>
    </row>
    <row r="44" spans="2:10" ht="18" customHeight="1" thickBot="1">
      <c r="B44" s="336" t="s">
        <v>244</v>
      </c>
      <c r="C44" s="340"/>
      <c r="D44" s="340"/>
      <c r="E44" s="340"/>
      <c r="G44" s="78"/>
    </row>
    <row r="45" spans="2:10" ht="13.5" thickBot="1">
      <c r="B45" s="159"/>
      <c r="C45" s="31" t="s">
        <v>39</v>
      </c>
      <c r="D45" s="75" t="s">
        <v>264</v>
      </c>
      <c r="E45" s="30" t="s">
        <v>262</v>
      </c>
      <c r="G45" s="78"/>
    </row>
    <row r="46" spans="2:10">
      <c r="B46" s="14" t="s">
        <v>18</v>
      </c>
      <c r="C46" s="32" t="s">
        <v>218</v>
      </c>
      <c r="D46" s="124"/>
      <c r="E46" s="29"/>
      <c r="G46" s="78"/>
    </row>
    <row r="47" spans="2:10">
      <c r="B47" s="125" t="s">
        <v>4</v>
      </c>
      <c r="C47" s="16" t="s">
        <v>40</v>
      </c>
      <c r="D47" s="269">
        <v>41.463900000000002</v>
      </c>
      <c r="E47" s="175">
        <v>41.057499999999997</v>
      </c>
      <c r="G47" s="78"/>
    </row>
    <row r="48" spans="2:10">
      <c r="B48" s="146" t="s">
        <v>6</v>
      </c>
      <c r="C48" s="23" t="s">
        <v>41</v>
      </c>
      <c r="D48" s="270">
        <v>43.978099999999998</v>
      </c>
      <c r="E48" s="175">
        <v>184.00909999999999</v>
      </c>
      <c r="G48" s="78"/>
    </row>
    <row r="49" spans="2:7">
      <c r="B49" s="143" t="s">
        <v>23</v>
      </c>
      <c r="C49" s="147" t="s">
        <v>219</v>
      </c>
      <c r="D49" s="271"/>
      <c r="E49" s="175"/>
    </row>
    <row r="50" spans="2:7">
      <c r="B50" s="125" t="s">
        <v>4</v>
      </c>
      <c r="C50" s="16" t="s">
        <v>40</v>
      </c>
      <c r="D50" s="269">
        <v>341.79</v>
      </c>
      <c r="E50" s="175">
        <v>354.89</v>
      </c>
      <c r="G50" s="226"/>
    </row>
    <row r="51" spans="2:7">
      <c r="B51" s="125" t="s">
        <v>6</v>
      </c>
      <c r="C51" s="16" t="s">
        <v>220</v>
      </c>
      <c r="D51" s="272">
        <v>300.87</v>
      </c>
      <c r="E51" s="175">
        <v>354.89</v>
      </c>
      <c r="G51" s="226"/>
    </row>
    <row r="52" spans="2:7">
      <c r="B52" s="125" t="s">
        <v>8</v>
      </c>
      <c r="C52" s="16" t="s">
        <v>221</v>
      </c>
      <c r="D52" s="272">
        <v>341.95</v>
      </c>
      <c r="E52" s="84">
        <v>424.24</v>
      </c>
    </row>
    <row r="53" spans="2:7" ht="13.5" customHeight="1" thickBot="1">
      <c r="B53" s="126" t="s">
        <v>9</v>
      </c>
      <c r="C53" s="18" t="s">
        <v>41</v>
      </c>
      <c r="D53" s="273">
        <v>307.41000000000003</v>
      </c>
      <c r="E53" s="326">
        <v>415.45</v>
      </c>
    </row>
    <row r="54" spans="2:7">
      <c r="B54" s="132"/>
      <c r="C54" s="133"/>
      <c r="D54" s="134"/>
      <c r="E54" s="260"/>
    </row>
    <row r="55" spans="2:7" ht="13.5">
      <c r="B55" s="338" t="s">
        <v>62</v>
      </c>
      <c r="C55" s="339"/>
      <c r="D55" s="339"/>
      <c r="E55" s="339"/>
    </row>
    <row r="56" spans="2:7" ht="20.25" customHeight="1" thickBot="1">
      <c r="B56" s="336" t="s">
        <v>222</v>
      </c>
      <c r="C56" s="340"/>
      <c r="D56" s="340"/>
      <c r="E56" s="340"/>
    </row>
    <row r="57" spans="2:7" ht="23.25" thickBot="1">
      <c r="B57" s="331" t="s">
        <v>42</v>
      </c>
      <c r="C57" s="332"/>
      <c r="D57" s="19" t="s">
        <v>245</v>
      </c>
      <c r="E57" s="20" t="s">
        <v>223</v>
      </c>
    </row>
    <row r="58" spans="2:7">
      <c r="B58" s="21" t="s">
        <v>18</v>
      </c>
      <c r="C58" s="149" t="s">
        <v>43</v>
      </c>
      <c r="D58" s="150">
        <f>D64</f>
        <v>76446.58</v>
      </c>
      <c r="E58" s="33">
        <f>D58/E21</f>
        <v>1</v>
      </c>
    </row>
    <row r="59" spans="2:7" ht="25.5">
      <c r="B59" s="146" t="s">
        <v>4</v>
      </c>
      <c r="C59" s="23" t="s">
        <v>44</v>
      </c>
      <c r="D59" s="95">
        <v>0</v>
      </c>
      <c r="E59" s="96">
        <v>0</v>
      </c>
    </row>
    <row r="60" spans="2:7" ht="25.5">
      <c r="B60" s="125" t="s">
        <v>6</v>
      </c>
      <c r="C60" s="16" t="s">
        <v>45</v>
      </c>
      <c r="D60" s="93">
        <v>0</v>
      </c>
      <c r="E60" s="94">
        <v>0</v>
      </c>
    </row>
    <row r="61" spans="2:7" ht="13.5" customHeight="1">
      <c r="B61" s="125" t="s">
        <v>8</v>
      </c>
      <c r="C61" s="16" t="s">
        <v>46</v>
      </c>
      <c r="D61" s="93">
        <v>0</v>
      </c>
      <c r="E61" s="94">
        <v>0</v>
      </c>
    </row>
    <row r="62" spans="2:7">
      <c r="B62" s="125" t="s">
        <v>9</v>
      </c>
      <c r="C62" s="16" t="s">
        <v>47</v>
      </c>
      <c r="D62" s="93">
        <v>0</v>
      </c>
      <c r="E62" s="94">
        <v>0</v>
      </c>
    </row>
    <row r="63" spans="2:7">
      <c r="B63" s="125" t="s">
        <v>29</v>
      </c>
      <c r="C63" s="16" t="s">
        <v>48</v>
      </c>
      <c r="D63" s="93">
        <v>0</v>
      </c>
      <c r="E63" s="94">
        <v>0</v>
      </c>
    </row>
    <row r="64" spans="2:7">
      <c r="B64" s="146" t="s">
        <v>31</v>
      </c>
      <c r="C64" s="23" t="s">
        <v>49</v>
      </c>
      <c r="D64" s="95">
        <f>E21</f>
        <v>76446.58</v>
      </c>
      <c r="E64" s="96">
        <f>E58</f>
        <v>1</v>
      </c>
    </row>
    <row r="65" spans="2:5">
      <c r="B65" s="146" t="s">
        <v>33</v>
      </c>
      <c r="C65" s="23" t="s">
        <v>224</v>
      </c>
      <c r="D65" s="95">
        <v>0</v>
      </c>
      <c r="E65" s="96">
        <v>0</v>
      </c>
    </row>
    <row r="66" spans="2:5">
      <c r="B66" s="146" t="s">
        <v>50</v>
      </c>
      <c r="C66" s="23" t="s">
        <v>51</v>
      </c>
      <c r="D66" s="95">
        <v>0</v>
      </c>
      <c r="E66" s="96">
        <v>0</v>
      </c>
    </row>
    <row r="67" spans="2:5">
      <c r="B67" s="125" t="s">
        <v>52</v>
      </c>
      <c r="C67" s="16" t="s">
        <v>53</v>
      </c>
      <c r="D67" s="93">
        <v>0</v>
      </c>
      <c r="E67" s="94">
        <v>0</v>
      </c>
    </row>
    <row r="68" spans="2:5">
      <c r="B68" s="125" t="s">
        <v>54</v>
      </c>
      <c r="C68" s="16" t="s">
        <v>55</v>
      </c>
      <c r="D68" s="93">
        <v>0</v>
      </c>
      <c r="E68" s="94">
        <v>0</v>
      </c>
    </row>
    <row r="69" spans="2:5">
      <c r="B69" s="125" t="s">
        <v>56</v>
      </c>
      <c r="C69" s="16" t="s">
        <v>57</v>
      </c>
      <c r="D69" s="93">
        <v>0</v>
      </c>
      <c r="E69" s="94">
        <v>0</v>
      </c>
    </row>
    <row r="70" spans="2:5">
      <c r="B70" s="153" t="s">
        <v>58</v>
      </c>
      <c r="C70" s="136" t="s">
        <v>59</v>
      </c>
      <c r="D70" s="137">
        <v>0</v>
      </c>
      <c r="E70" s="138">
        <v>0</v>
      </c>
    </row>
    <row r="71" spans="2:5">
      <c r="B71" s="154" t="s">
        <v>23</v>
      </c>
      <c r="C71" s="144" t="s">
        <v>61</v>
      </c>
      <c r="D71" s="145">
        <v>0</v>
      </c>
      <c r="E71" s="70">
        <v>0</v>
      </c>
    </row>
    <row r="72" spans="2:5">
      <c r="B72" s="155" t="s">
        <v>60</v>
      </c>
      <c r="C72" s="140" t="s">
        <v>63</v>
      </c>
      <c r="D72" s="141">
        <f>E14</f>
        <v>0</v>
      </c>
      <c r="E72" s="142">
        <v>0</v>
      </c>
    </row>
    <row r="73" spans="2:5">
      <c r="B73" s="156" t="s">
        <v>62</v>
      </c>
      <c r="C73" s="25" t="s">
        <v>65</v>
      </c>
      <c r="D73" s="26">
        <v>0</v>
      </c>
      <c r="E73" s="27">
        <v>0</v>
      </c>
    </row>
    <row r="74" spans="2:5">
      <c r="B74" s="154" t="s">
        <v>64</v>
      </c>
      <c r="C74" s="144" t="s">
        <v>66</v>
      </c>
      <c r="D74" s="145">
        <f>D58</f>
        <v>76446.58</v>
      </c>
      <c r="E74" s="70">
        <f>E58+E72-E73</f>
        <v>1</v>
      </c>
    </row>
    <row r="75" spans="2:5">
      <c r="B75" s="125" t="s">
        <v>4</v>
      </c>
      <c r="C75" s="16" t="s">
        <v>67</v>
      </c>
      <c r="D75" s="93">
        <f>D74</f>
        <v>76446.58</v>
      </c>
      <c r="E75" s="94">
        <f>E74</f>
        <v>1</v>
      </c>
    </row>
    <row r="76" spans="2:5">
      <c r="B76" s="125" t="s">
        <v>6</v>
      </c>
      <c r="C76" s="16" t="s">
        <v>225</v>
      </c>
      <c r="D76" s="93">
        <v>0</v>
      </c>
      <c r="E76" s="94">
        <v>0</v>
      </c>
    </row>
    <row r="77" spans="2:5" ht="13.5" thickBot="1">
      <c r="B77" s="126" t="s">
        <v>8</v>
      </c>
      <c r="C77" s="18" t="s">
        <v>226</v>
      </c>
      <c r="D77" s="97">
        <v>0</v>
      </c>
      <c r="E77" s="98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ageMargins left="0.70866141732283472" right="0.70866141732283472" top="0.74803149606299213" bottom="0.74803149606299213" header="0.31496062992125984" footer="0.31496062992125984"/>
  <pageSetup paperSize="9" scale="73" orientation="portrait" r:id="rId1"/>
</worksheet>
</file>

<file path=xl/worksheets/sheet61.xml><?xml version="1.0" encoding="utf-8"?>
<worksheet xmlns="http://schemas.openxmlformats.org/spreadsheetml/2006/main" xmlns:r="http://schemas.openxmlformats.org/officeDocument/2006/relationships">
  <sheetPr codeName="Arkusz61"/>
  <dimension ref="A1:L81"/>
  <sheetViews>
    <sheetView zoomScale="80" zoomScaleNormal="80" workbookViewId="0">
      <selection activeCell="K2" sqref="K2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99" customWidth="1"/>
    <col min="6" max="6" width="7.42578125" customWidth="1"/>
    <col min="7" max="7" width="17.28515625" customWidth="1"/>
    <col min="8" max="8" width="19" customWidth="1"/>
    <col min="9" max="9" width="13.28515625" customWidth="1"/>
    <col min="10" max="10" width="13.5703125" customWidth="1"/>
  </cols>
  <sheetData>
    <row r="1" spans="2:12">
      <c r="B1" s="1"/>
      <c r="C1" s="1"/>
      <c r="D1" s="2"/>
      <c r="E1" s="2"/>
    </row>
    <row r="2" spans="2:12" ht="15.75">
      <c r="B2" s="333" t="s">
        <v>0</v>
      </c>
      <c r="C2" s="333"/>
      <c r="D2" s="333"/>
      <c r="E2" s="333"/>
      <c r="H2" s="188"/>
      <c r="I2" s="188"/>
      <c r="J2" s="190"/>
      <c r="L2" s="78"/>
    </row>
    <row r="3" spans="2:12" ht="15.75">
      <c r="B3" s="333" t="s">
        <v>263</v>
      </c>
      <c r="C3" s="333"/>
      <c r="D3" s="333"/>
      <c r="E3" s="333"/>
      <c r="H3" s="188"/>
      <c r="I3" s="188"/>
      <c r="J3" s="190"/>
    </row>
    <row r="4" spans="2:12" ht="15">
      <c r="B4" s="158"/>
      <c r="C4" s="158"/>
      <c r="D4" s="158"/>
      <c r="E4" s="158"/>
      <c r="H4" s="187"/>
      <c r="I4" s="187"/>
      <c r="J4" s="190"/>
    </row>
    <row r="5" spans="2:12" ht="21" customHeight="1">
      <c r="B5" s="334" t="s">
        <v>1</v>
      </c>
      <c r="C5" s="334"/>
      <c r="D5" s="334"/>
      <c r="E5" s="334"/>
    </row>
    <row r="6" spans="2:12" ht="14.25">
      <c r="B6" s="335" t="s">
        <v>118</v>
      </c>
      <c r="C6" s="335"/>
      <c r="D6" s="335"/>
      <c r="E6" s="335"/>
    </row>
    <row r="7" spans="2:12" ht="14.25">
      <c r="B7" s="157"/>
      <c r="C7" s="157"/>
      <c r="D7" s="157"/>
      <c r="E7" s="157"/>
    </row>
    <row r="8" spans="2:12" ht="13.5">
      <c r="B8" s="337" t="s">
        <v>18</v>
      </c>
      <c r="C8" s="339"/>
      <c r="D8" s="339"/>
      <c r="E8" s="339"/>
    </row>
    <row r="9" spans="2:12" ht="16.5" thickBot="1">
      <c r="B9" s="336" t="s">
        <v>209</v>
      </c>
      <c r="C9" s="336"/>
      <c r="D9" s="336"/>
      <c r="E9" s="336"/>
    </row>
    <row r="10" spans="2:12" ht="13.5" thickBot="1">
      <c r="B10" s="159"/>
      <c r="C10" s="87" t="s">
        <v>2</v>
      </c>
      <c r="D10" s="75" t="s">
        <v>246</v>
      </c>
      <c r="E10" s="30" t="s">
        <v>262</v>
      </c>
    </row>
    <row r="11" spans="2:12">
      <c r="B11" s="110" t="s">
        <v>3</v>
      </c>
      <c r="C11" s="151" t="s">
        <v>215</v>
      </c>
      <c r="D11" s="74">
        <v>245243.76</v>
      </c>
      <c r="E11" s="9">
        <f>E12</f>
        <v>485472.17</v>
      </c>
    </row>
    <row r="12" spans="2:12">
      <c r="B12" s="129" t="s">
        <v>4</v>
      </c>
      <c r="C12" s="6" t="s">
        <v>5</v>
      </c>
      <c r="D12" s="89">
        <v>245243.76</v>
      </c>
      <c r="E12" s="100">
        <f>485879.61-407.44</f>
        <v>485472.17</v>
      </c>
    </row>
    <row r="13" spans="2:12">
      <c r="B13" s="129" t="s">
        <v>6</v>
      </c>
      <c r="C13" s="72" t="s">
        <v>7</v>
      </c>
      <c r="D13" s="89"/>
      <c r="E13" s="100"/>
    </row>
    <row r="14" spans="2:12">
      <c r="B14" s="129" t="s">
        <v>8</v>
      </c>
      <c r="C14" s="72" t="s">
        <v>10</v>
      </c>
      <c r="D14" s="89"/>
      <c r="E14" s="100"/>
      <c r="G14" s="71"/>
    </row>
    <row r="15" spans="2:12">
      <c r="B15" s="129" t="s">
        <v>212</v>
      </c>
      <c r="C15" s="72" t="s">
        <v>11</v>
      </c>
      <c r="D15" s="89"/>
      <c r="E15" s="100"/>
    </row>
    <row r="16" spans="2:12">
      <c r="B16" s="130" t="s">
        <v>213</v>
      </c>
      <c r="C16" s="111" t="s">
        <v>12</v>
      </c>
      <c r="D16" s="90"/>
      <c r="E16" s="101"/>
    </row>
    <row r="17" spans="2:10">
      <c r="B17" s="10" t="s">
        <v>13</v>
      </c>
      <c r="C17" s="12" t="s">
        <v>65</v>
      </c>
      <c r="D17" s="152"/>
      <c r="E17" s="113"/>
    </row>
    <row r="18" spans="2:10">
      <c r="B18" s="129" t="s">
        <v>4</v>
      </c>
      <c r="C18" s="6" t="s">
        <v>11</v>
      </c>
      <c r="D18" s="89"/>
      <c r="E18" s="101"/>
    </row>
    <row r="19" spans="2:10" ht="13.5" customHeight="1">
      <c r="B19" s="129" t="s">
        <v>6</v>
      </c>
      <c r="C19" s="72" t="s">
        <v>214</v>
      </c>
      <c r="D19" s="89"/>
      <c r="E19" s="100"/>
    </row>
    <row r="20" spans="2:10" ht="13.5" thickBot="1">
      <c r="B20" s="131" t="s">
        <v>8</v>
      </c>
      <c r="C20" s="73" t="s">
        <v>14</v>
      </c>
      <c r="D20" s="91"/>
      <c r="E20" s="102"/>
    </row>
    <row r="21" spans="2:10" ht="13.5" thickBot="1">
      <c r="B21" s="343" t="s">
        <v>216</v>
      </c>
      <c r="C21" s="344"/>
      <c r="D21" s="92">
        <f>D11</f>
        <v>245243.76</v>
      </c>
      <c r="E21" s="173">
        <f>E11</f>
        <v>485472.17</v>
      </c>
      <c r="F21" s="88"/>
      <c r="G21" s="88"/>
      <c r="H21" s="197"/>
      <c r="J21" s="71"/>
    </row>
    <row r="22" spans="2:10">
      <c r="B22" s="3"/>
      <c r="C22" s="7"/>
      <c r="D22" s="8"/>
      <c r="E22" s="8"/>
      <c r="G22" s="78"/>
    </row>
    <row r="23" spans="2:10" ht="13.5">
      <c r="B23" s="337" t="s">
        <v>210</v>
      </c>
      <c r="C23" s="345"/>
      <c r="D23" s="345"/>
      <c r="E23" s="345"/>
      <c r="G23" s="78"/>
    </row>
    <row r="24" spans="2:10" ht="15.75" customHeight="1" thickBot="1">
      <c r="B24" s="336" t="s">
        <v>211</v>
      </c>
      <c r="C24" s="346"/>
      <c r="D24" s="346"/>
      <c r="E24" s="346"/>
    </row>
    <row r="25" spans="2:10" ht="13.5" thickBot="1">
      <c r="B25" s="159"/>
      <c r="C25" s="5" t="s">
        <v>2</v>
      </c>
      <c r="D25" s="75" t="s">
        <v>264</v>
      </c>
      <c r="E25" s="30" t="s">
        <v>262</v>
      </c>
    </row>
    <row r="26" spans="2:10">
      <c r="B26" s="116" t="s">
        <v>15</v>
      </c>
      <c r="C26" s="117" t="s">
        <v>16</v>
      </c>
      <c r="D26" s="263">
        <v>155601.31</v>
      </c>
      <c r="E26" s="118">
        <f>D21</f>
        <v>245243.76</v>
      </c>
      <c r="G26" s="83"/>
    </row>
    <row r="27" spans="2:10">
      <c r="B27" s="10" t="s">
        <v>17</v>
      </c>
      <c r="C27" s="11" t="s">
        <v>217</v>
      </c>
      <c r="D27" s="264">
        <v>5944.0300000000061</v>
      </c>
      <c r="E27" s="172">
        <f>E28-E32</f>
        <v>178413.13</v>
      </c>
      <c r="F27" s="78"/>
      <c r="G27" s="83"/>
      <c r="H27" s="78"/>
      <c r="I27" s="78"/>
      <c r="J27" s="83"/>
    </row>
    <row r="28" spans="2:10">
      <c r="B28" s="10" t="s">
        <v>18</v>
      </c>
      <c r="C28" s="11" t="s">
        <v>19</v>
      </c>
      <c r="D28" s="264">
        <v>51702.54</v>
      </c>
      <c r="E28" s="80">
        <f>SUM(E29:E31)</f>
        <v>379770.23</v>
      </c>
      <c r="F28" s="78"/>
      <c r="G28" s="78"/>
      <c r="H28" s="78"/>
      <c r="I28" s="78"/>
      <c r="J28" s="83"/>
    </row>
    <row r="29" spans="2:10">
      <c r="B29" s="127" t="s">
        <v>4</v>
      </c>
      <c r="C29" s="6" t="s">
        <v>20</v>
      </c>
      <c r="D29" s="265">
        <v>4219.6400000000003</v>
      </c>
      <c r="E29" s="103">
        <v>6920.19</v>
      </c>
      <c r="F29" s="78"/>
      <c r="G29" s="78"/>
      <c r="H29" s="78"/>
      <c r="I29" s="78"/>
      <c r="J29" s="83"/>
    </row>
    <row r="30" spans="2:10">
      <c r="B30" s="127" t="s">
        <v>6</v>
      </c>
      <c r="C30" s="6" t="s">
        <v>21</v>
      </c>
      <c r="D30" s="265"/>
      <c r="E30" s="103"/>
      <c r="F30" s="78"/>
      <c r="G30" s="78"/>
      <c r="H30" s="78"/>
      <c r="I30" s="78"/>
      <c r="J30" s="83"/>
    </row>
    <row r="31" spans="2:10">
      <c r="B31" s="127" t="s">
        <v>8</v>
      </c>
      <c r="C31" s="6" t="s">
        <v>22</v>
      </c>
      <c r="D31" s="265">
        <v>47482.9</v>
      </c>
      <c r="E31" s="103">
        <v>372850.04</v>
      </c>
      <c r="F31" s="78"/>
      <c r="G31" s="78"/>
      <c r="H31" s="78"/>
      <c r="I31" s="78"/>
      <c r="J31" s="83"/>
    </row>
    <row r="32" spans="2:10">
      <c r="B32" s="112" t="s">
        <v>23</v>
      </c>
      <c r="C32" s="12" t="s">
        <v>24</v>
      </c>
      <c r="D32" s="264">
        <v>45758.509999999995</v>
      </c>
      <c r="E32" s="80">
        <f>SUM(E33:E39)</f>
        <v>201357.09999999998</v>
      </c>
      <c r="F32" s="78"/>
      <c r="G32" s="83"/>
      <c r="H32" s="78"/>
      <c r="I32" s="78"/>
      <c r="J32" s="83"/>
    </row>
    <row r="33" spans="2:10">
      <c r="B33" s="127" t="s">
        <v>4</v>
      </c>
      <c r="C33" s="6" t="s">
        <v>25</v>
      </c>
      <c r="D33" s="265">
        <v>1398.22</v>
      </c>
      <c r="E33" s="103">
        <f>133610.02+407.44</f>
        <v>134017.46</v>
      </c>
      <c r="F33" s="78"/>
      <c r="G33" s="78"/>
      <c r="H33" s="78"/>
      <c r="I33" s="78"/>
      <c r="J33" s="83"/>
    </row>
    <row r="34" spans="2:10">
      <c r="B34" s="127" t="s">
        <v>6</v>
      </c>
      <c r="C34" s="6" t="s">
        <v>26</v>
      </c>
      <c r="D34" s="265"/>
      <c r="E34" s="103"/>
      <c r="F34" s="78"/>
      <c r="G34" s="78"/>
      <c r="H34" s="78"/>
      <c r="I34" s="78"/>
      <c r="J34" s="83"/>
    </row>
    <row r="35" spans="2:10">
      <c r="B35" s="127" t="s">
        <v>8</v>
      </c>
      <c r="C35" s="6" t="s">
        <v>27</v>
      </c>
      <c r="D35" s="265">
        <v>449.21</v>
      </c>
      <c r="E35" s="103">
        <v>669.99</v>
      </c>
      <c r="F35" s="78"/>
      <c r="G35" s="78"/>
      <c r="H35" s="78"/>
      <c r="I35" s="78"/>
      <c r="J35" s="83"/>
    </row>
    <row r="36" spans="2:10">
      <c r="B36" s="127" t="s">
        <v>9</v>
      </c>
      <c r="C36" s="6" t="s">
        <v>28</v>
      </c>
      <c r="D36" s="265"/>
      <c r="E36" s="103"/>
      <c r="F36" s="78"/>
      <c r="G36" s="78"/>
      <c r="H36" s="78"/>
      <c r="I36" s="78"/>
      <c r="J36" s="83"/>
    </row>
    <row r="37" spans="2:10" ht="25.5">
      <c r="B37" s="127" t="s">
        <v>29</v>
      </c>
      <c r="C37" s="6" t="s">
        <v>30</v>
      </c>
      <c r="D37" s="265">
        <v>1283.9100000000001</v>
      </c>
      <c r="E37" s="103">
        <v>3902.28</v>
      </c>
      <c r="F37" s="78"/>
      <c r="G37" s="78"/>
      <c r="H37" s="78"/>
      <c r="I37" s="78"/>
      <c r="J37" s="83"/>
    </row>
    <row r="38" spans="2:10">
      <c r="B38" s="127" t="s">
        <v>31</v>
      </c>
      <c r="C38" s="6" t="s">
        <v>32</v>
      </c>
      <c r="D38" s="265"/>
      <c r="E38" s="103"/>
      <c r="F38" s="78"/>
      <c r="G38" s="78"/>
      <c r="H38" s="78"/>
      <c r="I38" s="78"/>
      <c r="J38" s="83"/>
    </row>
    <row r="39" spans="2:10">
      <c r="B39" s="128" t="s">
        <v>33</v>
      </c>
      <c r="C39" s="13" t="s">
        <v>34</v>
      </c>
      <c r="D39" s="266">
        <v>42627.17</v>
      </c>
      <c r="E39" s="174">
        <v>62767.37</v>
      </c>
      <c r="F39" s="78"/>
      <c r="G39" s="78"/>
      <c r="H39" s="78"/>
      <c r="I39" s="78"/>
      <c r="J39" s="83"/>
    </row>
    <row r="40" spans="2:10" ht="13.5" thickBot="1">
      <c r="B40" s="119" t="s">
        <v>35</v>
      </c>
      <c r="C40" s="120" t="s">
        <v>36</v>
      </c>
      <c r="D40" s="267">
        <v>5233.71</v>
      </c>
      <c r="E40" s="121">
        <v>61815.28</v>
      </c>
      <c r="G40" s="83"/>
    </row>
    <row r="41" spans="2:10" ht="13.5" thickBot="1">
      <c r="B41" s="122" t="s">
        <v>37</v>
      </c>
      <c r="C41" s="123" t="s">
        <v>38</v>
      </c>
      <c r="D41" s="268">
        <v>166779.04999999999</v>
      </c>
      <c r="E41" s="173">
        <f>E26+E27+E40</f>
        <v>485472.17000000004</v>
      </c>
      <c r="F41" s="88"/>
      <c r="G41" s="83"/>
    </row>
    <row r="42" spans="2:10">
      <c r="B42" s="114"/>
      <c r="C42" s="114"/>
      <c r="D42" s="115"/>
      <c r="E42" s="115"/>
      <c r="F42" s="88"/>
      <c r="G42" s="71"/>
    </row>
    <row r="43" spans="2:10" ht="13.5">
      <c r="B43" s="338" t="s">
        <v>60</v>
      </c>
      <c r="C43" s="339"/>
      <c r="D43" s="339"/>
      <c r="E43" s="339"/>
      <c r="G43" s="78"/>
    </row>
    <row r="44" spans="2:10" ht="18" customHeight="1" thickBot="1">
      <c r="B44" s="336" t="s">
        <v>244</v>
      </c>
      <c r="C44" s="340"/>
      <c r="D44" s="340"/>
      <c r="E44" s="340"/>
      <c r="G44" s="78"/>
    </row>
    <row r="45" spans="2:10" ht="13.5" thickBot="1">
      <c r="B45" s="159"/>
      <c r="C45" s="31" t="s">
        <v>39</v>
      </c>
      <c r="D45" s="75" t="s">
        <v>264</v>
      </c>
      <c r="E45" s="30" t="s">
        <v>262</v>
      </c>
      <c r="G45" s="78"/>
    </row>
    <row r="46" spans="2:10">
      <c r="B46" s="14" t="s">
        <v>18</v>
      </c>
      <c r="C46" s="32" t="s">
        <v>218</v>
      </c>
      <c r="D46" s="124"/>
      <c r="E46" s="29"/>
      <c r="G46" s="78"/>
    </row>
    <row r="47" spans="2:10">
      <c r="B47" s="125" t="s">
        <v>4</v>
      </c>
      <c r="C47" s="16" t="s">
        <v>40</v>
      </c>
      <c r="D47" s="269">
        <v>689.63040000000001</v>
      </c>
      <c r="E47" s="175">
        <v>972.84209999999996</v>
      </c>
      <c r="G47" s="78"/>
    </row>
    <row r="48" spans="2:10">
      <c r="B48" s="146" t="s">
        <v>6</v>
      </c>
      <c r="C48" s="23" t="s">
        <v>41</v>
      </c>
      <c r="D48" s="270">
        <v>718.13229999999999</v>
      </c>
      <c r="E48" s="175">
        <v>1632.7173269657633</v>
      </c>
      <c r="G48" s="78"/>
    </row>
    <row r="49" spans="2:7">
      <c r="B49" s="143" t="s">
        <v>23</v>
      </c>
      <c r="C49" s="147" t="s">
        <v>219</v>
      </c>
      <c r="D49" s="271"/>
      <c r="E49" s="175"/>
    </row>
    <row r="50" spans="2:7">
      <c r="B50" s="125" t="s">
        <v>4</v>
      </c>
      <c r="C50" s="16" t="s">
        <v>40</v>
      </c>
      <c r="D50" s="269">
        <v>225.63</v>
      </c>
      <c r="E50" s="175">
        <v>252.09</v>
      </c>
      <c r="G50" s="226"/>
    </row>
    <row r="51" spans="2:7">
      <c r="B51" s="125" t="s">
        <v>6</v>
      </c>
      <c r="C51" s="16" t="s">
        <v>220</v>
      </c>
      <c r="D51" s="272">
        <v>207.07</v>
      </c>
      <c r="E51" s="84">
        <v>252.09</v>
      </c>
      <c r="G51" s="226"/>
    </row>
    <row r="52" spans="2:7">
      <c r="B52" s="125" t="s">
        <v>8</v>
      </c>
      <c r="C52" s="16" t="s">
        <v>221</v>
      </c>
      <c r="D52" s="272">
        <v>236.58</v>
      </c>
      <c r="E52" s="84">
        <v>299.66000000000003</v>
      </c>
    </row>
    <row r="53" spans="2:7" ht="12.75" customHeight="1" thickBot="1">
      <c r="B53" s="126" t="s">
        <v>9</v>
      </c>
      <c r="C53" s="18" t="s">
        <v>41</v>
      </c>
      <c r="D53" s="273">
        <v>232.24</v>
      </c>
      <c r="E53" s="176">
        <v>297.33999999999997</v>
      </c>
    </row>
    <row r="54" spans="2:7">
      <c r="B54" s="132"/>
      <c r="C54" s="133"/>
      <c r="D54" s="134"/>
      <c r="E54" s="134"/>
    </row>
    <row r="55" spans="2:7" ht="13.5">
      <c r="B55" s="338" t="s">
        <v>62</v>
      </c>
      <c r="C55" s="339"/>
      <c r="D55" s="339"/>
      <c r="E55" s="339"/>
    </row>
    <row r="56" spans="2:7" ht="15.75" customHeight="1" thickBot="1">
      <c r="B56" s="336" t="s">
        <v>222</v>
      </c>
      <c r="C56" s="340"/>
      <c r="D56" s="340"/>
      <c r="E56" s="340"/>
    </row>
    <row r="57" spans="2:7" ht="23.25" thickBot="1">
      <c r="B57" s="331" t="s">
        <v>42</v>
      </c>
      <c r="C57" s="332"/>
      <c r="D57" s="19" t="s">
        <v>245</v>
      </c>
      <c r="E57" s="20" t="s">
        <v>223</v>
      </c>
    </row>
    <row r="58" spans="2:7">
      <c r="B58" s="21" t="s">
        <v>18</v>
      </c>
      <c r="C58" s="149" t="s">
        <v>43</v>
      </c>
      <c r="D58" s="150">
        <f>D64</f>
        <v>485472.17</v>
      </c>
      <c r="E58" s="33">
        <f>D58/E21</f>
        <v>1</v>
      </c>
    </row>
    <row r="59" spans="2:7" ht="25.5">
      <c r="B59" s="146" t="s">
        <v>4</v>
      </c>
      <c r="C59" s="23" t="s">
        <v>44</v>
      </c>
      <c r="D59" s="95">
        <v>0</v>
      </c>
      <c r="E59" s="96">
        <v>0</v>
      </c>
    </row>
    <row r="60" spans="2:7" ht="25.5">
      <c r="B60" s="125" t="s">
        <v>6</v>
      </c>
      <c r="C60" s="16" t="s">
        <v>45</v>
      </c>
      <c r="D60" s="93">
        <v>0</v>
      </c>
      <c r="E60" s="94">
        <v>0</v>
      </c>
    </row>
    <row r="61" spans="2:7" ht="13.5" customHeight="1">
      <c r="B61" s="125" t="s">
        <v>8</v>
      </c>
      <c r="C61" s="16" t="s">
        <v>46</v>
      </c>
      <c r="D61" s="93">
        <v>0</v>
      </c>
      <c r="E61" s="94">
        <v>0</v>
      </c>
    </row>
    <row r="62" spans="2:7">
      <c r="B62" s="125" t="s">
        <v>9</v>
      </c>
      <c r="C62" s="16" t="s">
        <v>47</v>
      </c>
      <c r="D62" s="93">
        <v>0</v>
      </c>
      <c r="E62" s="94">
        <v>0</v>
      </c>
    </row>
    <row r="63" spans="2:7">
      <c r="B63" s="125" t="s">
        <v>29</v>
      </c>
      <c r="C63" s="16" t="s">
        <v>48</v>
      </c>
      <c r="D63" s="93">
        <v>0</v>
      </c>
      <c r="E63" s="94">
        <v>0</v>
      </c>
    </row>
    <row r="64" spans="2:7">
      <c r="B64" s="146" t="s">
        <v>31</v>
      </c>
      <c r="C64" s="23" t="s">
        <v>49</v>
      </c>
      <c r="D64" s="95">
        <f>E21</f>
        <v>485472.17</v>
      </c>
      <c r="E64" s="96">
        <f>E58</f>
        <v>1</v>
      </c>
    </row>
    <row r="65" spans="2:5">
      <c r="B65" s="146" t="s">
        <v>33</v>
      </c>
      <c r="C65" s="23" t="s">
        <v>224</v>
      </c>
      <c r="D65" s="95">
        <v>0</v>
      </c>
      <c r="E65" s="96">
        <v>0</v>
      </c>
    </row>
    <row r="66" spans="2:5">
      <c r="B66" s="146" t="s">
        <v>50</v>
      </c>
      <c r="C66" s="23" t="s">
        <v>51</v>
      </c>
      <c r="D66" s="95">
        <v>0</v>
      </c>
      <c r="E66" s="96">
        <v>0</v>
      </c>
    </row>
    <row r="67" spans="2:5">
      <c r="B67" s="125" t="s">
        <v>52</v>
      </c>
      <c r="C67" s="16" t="s">
        <v>53</v>
      </c>
      <c r="D67" s="93">
        <v>0</v>
      </c>
      <c r="E67" s="94">
        <v>0</v>
      </c>
    </row>
    <row r="68" spans="2:5">
      <c r="B68" s="125" t="s">
        <v>54</v>
      </c>
      <c r="C68" s="16" t="s">
        <v>55</v>
      </c>
      <c r="D68" s="93">
        <v>0</v>
      </c>
      <c r="E68" s="94">
        <v>0</v>
      </c>
    </row>
    <row r="69" spans="2:5">
      <c r="B69" s="125" t="s">
        <v>56</v>
      </c>
      <c r="C69" s="16" t="s">
        <v>57</v>
      </c>
      <c r="D69" s="93">
        <v>0</v>
      </c>
      <c r="E69" s="94">
        <v>0</v>
      </c>
    </row>
    <row r="70" spans="2:5">
      <c r="B70" s="153" t="s">
        <v>58</v>
      </c>
      <c r="C70" s="136" t="s">
        <v>59</v>
      </c>
      <c r="D70" s="137">
        <v>0</v>
      </c>
      <c r="E70" s="138">
        <v>0</v>
      </c>
    </row>
    <row r="71" spans="2:5">
      <c r="B71" s="154" t="s">
        <v>23</v>
      </c>
      <c r="C71" s="144" t="s">
        <v>61</v>
      </c>
      <c r="D71" s="145">
        <v>0</v>
      </c>
      <c r="E71" s="70">
        <v>0</v>
      </c>
    </row>
    <row r="72" spans="2:5">
      <c r="B72" s="155" t="s">
        <v>60</v>
      </c>
      <c r="C72" s="140" t="s">
        <v>63</v>
      </c>
      <c r="D72" s="141">
        <f>E14</f>
        <v>0</v>
      </c>
      <c r="E72" s="142">
        <v>0</v>
      </c>
    </row>
    <row r="73" spans="2:5">
      <c r="B73" s="156" t="s">
        <v>62</v>
      </c>
      <c r="C73" s="25" t="s">
        <v>65</v>
      </c>
      <c r="D73" s="26">
        <v>0</v>
      </c>
      <c r="E73" s="27">
        <v>0</v>
      </c>
    </row>
    <row r="74" spans="2:5">
      <c r="B74" s="154" t="s">
        <v>64</v>
      </c>
      <c r="C74" s="144" t="s">
        <v>66</v>
      </c>
      <c r="D74" s="145">
        <f>D58</f>
        <v>485472.17</v>
      </c>
      <c r="E74" s="70">
        <f>E58+E72-E73</f>
        <v>1</v>
      </c>
    </row>
    <row r="75" spans="2:5">
      <c r="B75" s="125" t="s">
        <v>4</v>
      </c>
      <c r="C75" s="16" t="s">
        <v>67</v>
      </c>
      <c r="D75" s="93">
        <f>D74</f>
        <v>485472.17</v>
      </c>
      <c r="E75" s="94">
        <f>E74</f>
        <v>1</v>
      </c>
    </row>
    <row r="76" spans="2:5">
      <c r="B76" s="125" t="s">
        <v>6</v>
      </c>
      <c r="C76" s="16" t="s">
        <v>225</v>
      </c>
      <c r="D76" s="93">
        <v>0</v>
      </c>
      <c r="E76" s="94">
        <v>0</v>
      </c>
    </row>
    <row r="77" spans="2:5" ht="13.5" thickBot="1">
      <c r="B77" s="126" t="s">
        <v>8</v>
      </c>
      <c r="C77" s="18" t="s">
        <v>226</v>
      </c>
      <c r="D77" s="97">
        <v>0</v>
      </c>
      <c r="E77" s="98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honeticPr fontId="7" type="noConversion"/>
  <pageMargins left="0.48" right="0.75" top="0.52" bottom="0.43" header="0.5" footer="0.5"/>
  <pageSetup paperSize="9" scale="70" orientation="portrait" r:id="rId1"/>
  <headerFooter alignWithMargins="0"/>
</worksheet>
</file>

<file path=xl/worksheets/sheet62.xml><?xml version="1.0" encoding="utf-8"?>
<worksheet xmlns="http://schemas.openxmlformats.org/spreadsheetml/2006/main" xmlns:r="http://schemas.openxmlformats.org/officeDocument/2006/relationships">
  <sheetPr codeName="Arkusz62"/>
  <dimension ref="A1:L81"/>
  <sheetViews>
    <sheetView zoomScale="80" zoomScaleNormal="80" workbookViewId="0">
      <selection activeCell="K2" sqref="K2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99" customWidth="1"/>
    <col min="6" max="6" width="7.42578125" customWidth="1"/>
    <col min="7" max="7" width="17.28515625" customWidth="1"/>
    <col min="8" max="8" width="19" customWidth="1"/>
    <col min="9" max="9" width="13.28515625" customWidth="1"/>
    <col min="10" max="10" width="13.5703125" customWidth="1"/>
  </cols>
  <sheetData>
    <row r="1" spans="2:12">
      <c r="B1" s="1"/>
      <c r="C1" s="1"/>
      <c r="D1" s="2"/>
      <c r="E1" s="2"/>
    </row>
    <row r="2" spans="2:12" ht="15.75">
      <c r="B2" s="333" t="s">
        <v>0</v>
      </c>
      <c r="C2" s="333"/>
      <c r="D2" s="333"/>
      <c r="E2" s="333"/>
      <c r="H2" s="188"/>
      <c r="I2" s="188"/>
      <c r="J2" s="190"/>
      <c r="L2" s="78"/>
    </row>
    <row r="3" spans="2:12" ht="15.75">
      <c r="B3" s="333" t="s">
        <v>263</v>
      </c>
      <c r="C3" s="333"/>
      <c r="D3" s="333"/>
      <c r="E3" s="333"/>
      <c r="H3" s="188"/>
      <c r="I3" s="188"/>
      <c r="J3" s="190"/>
    </row>
    <row r="4" spans="2:12" ht="15">
      <c r="B4" s="158"/>
      <c r="C4" s="158"/>
      <c r="D4" s="158"/>
      <c r="E4" s="158"/>
      <c r="H4" s="187"/>
      <c r="I4" s="187"/>
      <c r="J4" s="190"/>
    </row>
    <row r="5" spans="2:12" ht="21" customHeight="1">
      <c r="B5" s="334" t="s">
        <v>1</v>
      </c>
      <c r="C5" s="334"/>
      <c r="D5" s="334"/>
      <c r="E5" s="334"/>
    </row>
    <row r="6" spans="2:12" ht="14.25">
      <c r="B6" s="335" t="s">
        <v>123</v>
      </c>
      <c r="C6" s="335"/>
      <c r="D6" s="335"/>
      <c r="E6" s="335"/>
    </row>
    <row r="7" spans="2:12" ht="14.25">
      <c r="B7" s="157"/>
      <c r="C7" s="157"/>
      <c r="D7" s="157"/>
      <c r="E7" s="157"/>
    </row>
    <row r="8" spans="2:12" ht="13.5">
      <c r="B8" s="337" t="s">
        <v>18</v>
      </c>
      <c r="C8" s="339"/>
      <c r="D8" s="339"/>
      <c r="E8" s="339"/>
    </row>
    <row r="9" spans="2:12" ht="16.5" thickBot="1">
      <c r="B9" s="336" t="s">
        <v>209</v>
      </c>
      <c r="C9" s="336"/>
      <c r="D9" s="336"/>
      <c r="E9" s="336"/>
    </row>
    <row r="10" spans="2:12" ht="13.5" thickBot="1">
      <c r="B10" s="159"/>
      <c r="C10" s="87" t="s">
        <v>2</v>
      </c>
      <c r="D10" s="75" t="s">
        <v>246</v>
      </c>
      <c r="E10" s="30" t="s">
        <v>262</v>
      </c>
    </row>
    <row r="11" spans="2:12">
      <c r="B11" s="110" t="s">
        <v>3</v>
      </c>
      <c r="C11" s="151" t="s">
        <v>215</v>
      </c>
      <c r="D11" s="74">
        <v>2770597.41</v>
      </c>
      <c r="E11" s="9">
        <f>E12</f>
        <v>1348696.02</v>
      </c>
    </row>
    <row r="12" spans="2:12">
      <c r="B12" s="129" t="s">
        <v>4</v>
      </c>
      <c r="C12" s="6" t="s">
        <v>5</v>
      </c>
      <c r="D12" s="89">
        <v>2770597.41</v>
      </c>
      <c r="E12" s="100">
        <v>1348696.02</v>
      </c>
    </row>
    <row r="13" spans="2:12">
      <c r="B13" s="129" t="s">
        <v>6</v>
      </c>
      <c r="C13" s="72" t="s">
        <v>7</v>
      </c>
      <c r="D13" s="89"/>
      <c r="E13" s="100"/>
    </row>
    <row r="14" spans="2:12">
      <c r="B14" s="129" t="s">
        <v>8</v>
      </c>
      <c r="C14" s="72" t="s">
        <v>10</v>
      </c>
      <c r="D14" s="89"/>
      <c r="E14" s="100"/>
      <c r="G14" s="71"/>
    </row>
    <row r="15" spans="2:12">
      <c r="B15" s="129" t="s">
        <v>212</v>
      </c>
      <c r="C15" s="72" t="s">
        <v>11</v>
      </c>
      <c r="D15" s="89"/>
      <c r="E15" s="100"/>
    </row>
    <row r="16" spans="2:12">
      <c r="B16" s="130" t="s">
        <v>213</v>
      </c>
      <c r="C16" s="111" t="s">
        <v>12</v>
      </c>
      <c r="D16" s="90"/>
      <c r="E16" s="101"/>
    </row>
    <row r="17" spans="2:10">
      <c r="B17" s="10" t="s">
        <v>13</v>
      </c>
      <c r="C17" s="12" t="s">
        <v>65</v>
      </c>
      <c r="D17" s="152"/>
      <c r="E17" s="113"/>
    </row>
    <row r="18" spans="2:10">
      <c r="B18" s="129" t="s">
        <v>4</v>
      </c>
      <c r="C18" s="6" t="s">
        <v>11</v>
      </c>
      <c r="D18" s="89"/>
      <c r="E18" s="101"/>
    </row>
    <row r="19" spans="2:10" ht="13.5" customHeight="1">
      <c r="B19" s="129" t="s">
        <v>6</v>
      </c>
      <c r="C19" s="72" t="s">
        <v>214</v>
      </c>
      <c r="D19" s="89"/>
      <c r="E19" s="100"/>
    </row>
    <row r="20" spans="2:10" ht="13.5" thickBot="1">
      <c r="B20" s="131" t="s">
        <v>8</v>
      </c>
      <c r="C20" s="73" t="s">
        <v>14</v>
      </c>
      <c r="D20" s="91"/>
      <c r="E20" s="102"/>
    </row>
    <row r="21" spans="2:10" ht="13.5" thickBot="1">
      <c r="B21" s="343" t="s">
        <v>216</v>
      </c>
      <c r="C21" s="344"/>
      <c r="D21" s="92">
        <f>D11</f>
        <v>2770597.41</v>
      </c>
      <c r="E21" s="173">
        <f>E11</f>
        <v>1348696.02</v>
      </c>
      <c r="F21" s="88"/>
      <c r="G21" s="88"/>
      <c r="H21" s="197"/>
      <c r="J21" s="71"/>
    </row>
    <row r="22" spans="2:10">
      <c r="B22" s="3"/>
      <c r="C22" s="7"/>
      <c r="D22" s="8"/>
      <c r="E22" s="8"/>
      <c r="G22" s="78"/>
    </row>
    <row r="23" spans="2:10" ht="13.5">
      <c r="B23" s="337" t="s">
        <v>210</v>
      </c>
      <c r="C23" s="345"/>
      <c r="D23" s="345"/>
      <c r="E23" s="345"/>
      <c r="G23" s="78"/>
    </row>
    <row r="24" spans="2:10" ht="15.75" customHeight="1" thickBot="1">
      <c r="B24" s="336" t="s">
        <v>211</v>
      </c>
      <c r="C24" s="346"/>
      <c r="D24" s="346"/>
      <c r="E24" s="346"/>
    </row>
    <row r="25" spans="2:10" ht="13.5" thickBot="1">
      <c r="B25" s="159"/>
      <c r="C25" s="5" t="s">
        <v>2</v>
      </c>
      <c r="D25" s="75" t="s">
        <v>264</v>
      </c>
      <c r="E25" s="30" t="s">
        <v>262</v>
      </c>
    </row>
    <row r="26" spans="2:10">
      <c r="B26" s="116" t="s">
        <v>15</v>
      </c>
      <c r="C26" s="117" t="s">
        <v>16</v>
      </c>
      <c r="D26" s="263">
        <v>1880592.22</v>
      </c>
      <c r="E26" s="118">
        <f>D21</f>
        <v>2770597.41</v>
      </c>
      <c r="G26" s="83"/>
    </row>
    <row r="27" spans="2:10">
      <c r="B27" s="10" t="s">
        <v>17</v>
      </c>
      <c r="C27" s="11" t="s">
        <v>217</v>
      </c>
      <c r="D27" s="264">
        <v>-57935.489999999991</v>
      </c>
      <c r="E27" s="172">
        <f>E28-E32</f>
        <v>-1626764.8199999998</v>
      </c>
      <c r="F27" s="78"/>
      <c r="G27" s="83"/>
      <c r="H27" s="78"/>
      <c r="I27" s="78"/>
      <c r="J27" s="83"/>
    </row>
    <row r="28" spans="2:10">
      <c r="B28" s="10" t="s">
        <v>18</v>
      </c>
      <c r="C28" s="11" t="s">
        <v>19</v>
      </c>
      <c r="D28" s="264">
        <v>377876.38</v>
      </c>
      <c r="E28" s="80">
        <f>SUM(E29:E31)</f>
        <v>59579.040000000001</v>
      </c>
      <c r="F28" s="78"/>
      <c r="G28" s="78"/>
      <c r="H28" s="78"/>
      <c r="I28" s="78"/>
      <c r="J28" s="83"/>
    </row>
    <row r="29" spans="2:10">
      <c r="B29" s="127" t="s">
        <v>4</v>
      </c>
      <c r="C29" s="6" t="s">
        <v>20</v>
      </c>
      <c r="D29" s="265">
        <v>277546.65999999997</v>
      </c>
      <c r="E29" s="103">
        <v>2400</v>
      </c>
      <c r="F29" s="78"/>
      <c r="G29" s="78"/>
      <c r="H29" s="78"/>
      <c r="I29" s="78"/>
      <c r="J29" s="83"/>
    </row>
    <row r="30" spans="2:10">
      <c r="B30" s="127" t="s">
        <v>6</v>
      </c>
      <c r="C30" s="6" t="s">
        <v>21</v>
      </c>
      <c r="D30" s="265"/>
      <c r="E30" s="103"/>
      <c r="F30" s="78"/>
      <c r="G30" s="78"/>
      <c r="H30" s="78"/>
      <c r="I30" s="78"/>
      <c r="J30" s="83"/>
    </row>
    <row r="31" spans="2:10">
      <c r="B31" s="127" t="s">
        <v>8</v>
      </c>
      <c r="C31" s="6" t="s">
        <v>22</v>
      </c>
      <c r="D31" s="265">
        <v>100329.72</v>
      </c>
      <c r="E31" s="103">
        <v>57179.040000000001</v>
      </c>
      <c r="F31" s="78"/>
      <c r="G31" s="78"/>
      <c r="H31" s="78"/>
      <c r="I31" s="78"/>
      <c r="J31" s="83"/>
    </row>
    <row r="32" spans="2:10">
      <c r="B32" s="112" t="s">
        <v>23</v>
      </c>
      <c r="C32" s="12" t="s">
        <v>24</v>
      </c>
      <c r="D32" s="264">
        <v>435811.87</v>
      </c>
      <c r="E32" s="80">
        <f>SUM(E33:E39)</f>
        <v>1686343.8599999999</v>
      </c>
      <c r="F32" s="78"/>
      <c r="G32" s="83"/>
      <c r="H32" s="78"/>
      <c r="I32" s="78"/>
      <c r="J32" s="83"/>
    </row>
    <row r="33" spans="2:10">
      <c r="B33" s="127" t="s">
        <v>4</v>
      </c>
      <c r="C33" s="6" t="s">
        <v>25</v>
      </c>
      <c r="D33" s="265">
        <v>207903.86</v>
      </c>
      <c r="E33" s="103">
        <v>690881.69</v>
      </c>
      <c r="F33" s="78"/>
      <c r="G33" s="78"/>
      <c r="H33" s="78"/>
      <c r="I33" s="78"/>
      <c r="J33" s="83"/>
    </row>
    <row r="34" spans="2:10">
      <c r="B34" s="127" t="s">
        <v>6</v>
      </c>
      <c r="C34" s="6" t="s">
        <v>26</v>
      </c>
      <c r="D34" s="265"/>
      <c r="E34" s="103"/>
      <c r="F34" s="78"/>
      <c r="G34" s="78"/>
      <c r="H34" s="78"/>
      <c r="I34" s="78"/>
      <c r="J34" s="83"/>
    </row>
    <row r="35" spans="2:10">
      <c r="B35" s="127" t="s">
        <v>8</v>
      </c>
      <c r="C35" s="6" t="s">
        <v>27</v>
      </c>
      <c r="D35" s="265">
        <v>1273.03</v>
      </c>
      <c r="E35" s="103">
        <v>596.28</v>
      </c>
      <c r="F35" s="78"/>
      <c r="G35" s="78"/>
      <c r="H35" s="78"/>
      <c r="I35" s="78"/>
      <c r="J35" s="83"/>
    </row>
    <row r="36" spans="2:10">
      <c r="B36" s="127" t="s">
        <v>9</v>
      </c>
      <c r="C36" s="6" t="s">
        <v>28</v>
      </c>
      <c r="D36" s="265"/>
      <c r="E36" s="103"/>
      <c r="F36" s="78"/>
      <c r="G36" s="78"/>
      <c r="H36" s="78"/>
      <c r="I36" s="78"/>
      <c r="J36" s="83"/>
    </row>
    <row r="37" spans="2:10" ht="25.5">
      <c r="B37" s="127" t="s">
        <v>29</v>
      </c>
      <c r="C37" s="6" t="s">
        <v>30</v>
      </c>
      <c r="D37" s="265">
        <v>18781.599999999999</v>
      </c>
      <c r="E37" s="103">
        <v>17752.900000000001</v>
      </c>
      <c r="F37" s="78"/>
      <c r="G37" s="78"/>
      <c r="H37" s="78"/>
      <c r="I37" s="78"/>
      <c r="J37" s="83"/>
    </row>
    <row r="38" spans="2:10">
      <c r="B38" s="127" t="s">
        <v>31</v>
      </c>
      <c r="C38" s="6" t="s">
        <v>32</v>
      </c>
      <c r="D38" s="265"/>
      <c r="E38" s="103"/>
      <c r="F38" s="78"/>
      <c r="G38" s="78"/>
      <c r="H38" s="78"/>
      <c r="I38" s="78"/>
      <c r="J38" s="83"/>
    </row>
    <row r="39" spans="2:10">
      <c r="B39" s="128" t="s">
        <v>33</v>
      </c>
      <c r="C39" s="13" t="s">
        <v>34</v>
      </c>
      <c r="D39" s="266">
        <v>207853.38</v>
      </c>
      <c r="E39" s="174">
        <v>977112.99</v>
      </c>
      <c r="F39" s="78"/>
      <c r="G39" s="78"/>
      <c r="H39" s="78"/>
      <c r="I39" s="78"/>
      <c r="J39" s="83"/>
    </row>
    <row r="40" spans="2:10" ht="13.5" thickBot="1">
      <c r="B40" s="119" t="s">
        <v>35</v>
      </c>
      <c r="C40" s="120" t="s">
        <v>36</v>
      </c>
      <c r="D40" s="267">
        <v>19841.650000000001</v>
      </c>
      <c r="E40" s="121">
        <v>204863.43</v>
      </c>
      <c r="G40" s="83"/>
    </row>
    <row r="41" spans="2:10" ht="13.5" thickBot="1">
      <c r="B41" s="122" t="s">
        <v>37</v>
      </c>
      <c r="C41" s="123" t="s">
        <v>38</v>
      </c>
      <c r="D41" s="268">
        <v>1842498.38</v>
      </c>
      <c r="E41" s="173">
        <f>E26+E27+E40</f>
        <v>1348696.0200000003</v>
      </c>
      <c r="F41" s="88"/>
      <c r="G41" s="83"/>
    </row>
    <row r="42" spans="2:10">
      <c r="B42" s="114"/>
      <c r="C42" s="114"/>
      <c r="D42" s="115"/>
      <c r="E42" s="115"/>
      <c r="F42" s="88"/>
      <c r="G42" s="71"/>
    </row>
    <row r="43" spans="2:10" ht="13.5">
      <c r="B43" s="338" t="s">
        <v>60</v>
      </c>
      <c r="C43" s="339"/>
      <c r="D43" s="339"/>
      <c r="E43" s="339"/>
      <c r="G43" s="78"/>
    </row>
    <row r="44" spans="2:10" ht="18" customHeight="1" thickBot="1">
      <c r="B44" s="336" t="s">
        <v>244</v>
      </c>
      <c r="C44" s="340"/>
      <c r="D44" s="340"/>
      <c r="E44" s="340"/>
      <c r="G44" s="78"/>
    </row>
    <row r="45" spans="2:10" ht="13.5" thickBot="1">
      <c r="B45" s="159"/>
      <c r="C45" s="31" t="s">
        <v>39</v>
      </c>
      <c r="D45" s="75" t="s">
        <v>264</v>
      </c>
      <c r="E45" s="30" t="s">
        <v>262</v>
      </c>
      <c r="G45" s="78"/>
    </row>
    <row r="46" spans="2:10">
      <c r="B46" s="14" t="s">
        <v>18</v>
      </c>
      <c r="C46" s="32" t="s">
        <v>218</v>
      </c>
      <c r="D46" s="124"/>
      <c r="E46" s="29"/>
      <c r="G46" s="78"/>
    </row>
    <row r="47" spans="2:10">
      <c r="B47" s="125" t="s">
        <v>4</v>
      </c>
      <c r="C47" s="16" t="s">
        <v>40</v>
      </c>
      <c r="D47" s="269">
        <v>4458.3869999999997</v>
      </c>
      <c r="E47" s="175">
        <v>5771.2362999999996</v>
      </c>
      <c r="G47" s="78"/>
    </row>
    <row r="48" spans="2:10">
      <c r="B48" s="146" t="s">
        <v>6</v>
      </c>
      <c r="C48" s="23" t="s">
        <v>41</v>
      </c>
      <c r="D48" s="270">
        <v>4331.4174999999996</v>
      </c>
      <c r="E48" s="175">
        <v>2536.1439999999998</v>
      </c>
      <c r="G48" s="78"/>
    </row>
    <row r="49" spans="2:7">
      <c r="B49" s="143" t="s">
        <v>23</v>
      </c>
      <c r="C49" s="147" t="s">
        <v>219</v>
      </c>
      <c r="D49" s="271"/>
      <c r="E49" s="175"/>
    </row>
    <row r="50" spans="2:7">
      <c r="B50" s="125" t="s">
        <v>4</v>
      </c>
      <c r="C50" s="16" t="s">
        <v>40</v>
      </c>
      <c r="D50" s="269">
        <v>421.81</v>
      </c>
      <c r="E50" s="175">
        <v>480.07</v>
      </c>
      <c r="G50" s="226"/>
    </row>
    <row r="51" spans="2:7">
      <c r="B51" s="125" t="s">
        <v>6</v>
      </c>
      <c r="C51" s="16" t="s">
        <v>220</v>
      </c>
      <c r="D51" s="272">
        <v>384.36</v>
      </c>
      <c r="E51" s="175">
        <v>480.07</v>
      </c>
      <c r="G51" s="226"/>
    </row>
    <row r="52" spans="2:7">
      <c r="B52" s="125" t="s">
        <v>8</v>
      </c>
      <c r="C52" s="16" t="s">
        <v>221</v>
      </c>
      <c r="D52" s="272">
        <v>432.64</v>
      </c>
      <c r="E52" s="175">
        <v>540.04</v>
      </c>
    </row>
    <row r="53" spans="2:7" ht="13.5" customHeight="1" thickBot="1">
      <c r="B53" s="126" t="s">
        <v>9</v>
      </c>
      <c r="C53" s="18" t="s">
        <v>41</v>
      </c>
      <c r="D53" s="273">
        <v>425.38</v>
      </c>
      <c r="E53" s="176">
        <v>531.79</v>
      </c>
    </row>
    <row r="54" spans="2:7">
      <c r="B54" s="132"/>
      <c r="C54" s="133"/>
      <c r="D54" s="134"/>
      <c r="E54" s="134"/>
    </row>
    <row r="55" spans="2:7" ht="13.5">
      <c r="B55" s="338" t="s">
        <v>62</v>
      </c>
      <c r="C55" s="339"/>
      <c r="D55" s="339"/>
      <c r="E55" s="339"/>
    </row>
    <row r="56" spans="2:7" ht="16.5" customHeight="1" thickBot="1">
      <c r="B56" s="336" t="s">
        <v>222</v>
      </c>
      <c r="C56" s="340"/>
      <c r="D56" s="340"/>
      <c r="E56" s="340"/>
    </row>
    <row r="57" spans="2:7" ht="23.25" thickBot="1">
      <c r="B57" s="331" t="s">
        <v>42</v>
      </c>
      <c r="C57" s="332"/>
      <c r="D57" s="19" t="s">
        <v>245</v>
      </c>
      <c r="E57" s="20" t="s">
        <v>223</v>
      </c>
    </row>
    <row r="58" spans="2:7">
      <c r="B58" s="21" t="s">
        <v>18</v>
      </c>
      <c r="C58" s="149" t="s">
        <v>43</v>
      </c>
      <c r="D58" s="150">
        <f>D64</f>
        <v>1348696.02</v>
      </c>
      <c r="E58" s="33">
        <f>D58/E21</f>
        <v>1</v>
      </c>
    </row>
    <row r="59" spans="2:7" ht="25.5">
      <c r="B59" s="146" t="s">
        <v>4</v>
      </c>
      <c r="C59" s="23" t="s">
        <v>44</v>
      </c>
      <c r="D59" s="95">
        <v>0</v>
      </c>
      <c r="E59" s="96">
        <v>0</v>
      </c>
    </row>
    <row r="60" spans="2:7" ht="25.5">
      <c r="B60" s="125" t="s">
        <v>6</v>
      </c>
      <c r="C60" s="16" t="s">
        <v>45</v>
      </c>
      <c r="D60" s="93">
        <v>0</v>
      </c>
      <c r="E60" s="94">
        <v>0</v>
      </c>
    </row>
    <row r="61" spans="2:7" ht="12.75" customHeight="1">
      <c r="B61" s="125" t="s">
        <v>8</v>
      </c>
      <c r="C61" s="16" t="s">
        <v>46</v>
      </c>
      <c r="D61" s="93">
        <v>0</v>
      </c>
      <c r="E61" s="94">
        <v>0</v>
      </c>
    </row>
    <row r="62" spans="2:7">
      <c r="B62" s="125" t="s">
        <v>9</v>
      </c>
      <c r="C62" s="16" t="s">
        <v>47</v>
      </c>
      <c r="D62" s="93">
        <v>0</v>
      </c>
      <c r="E62" s="94">
        <v>0</v>
      </c>
    </row>
    <row r="63" spans="2:7">
      <c r="B63" s="125" t="s">
        <v>29</v>
      </c>
      <c r="C63" s="16" t="s">
        <v>48</v>
      </c>
      <c r="D63" s="93">
        <v>0</v>
      </c>
      <c r="E63" s="94">
        <v>0</v>
      </c>
    </row>
    <row r="64" spans="2:7">
      <c r="B64" s="146" t="s">
        <v>31</v>
      </c>
      <c r="C64" s="23" t="s">
        <v>49</v>
      </c>
      <c r="D64" s="95">
        <f>E21</f>
        <v>1348696.02</v>
      </c>
      <c r="E64" s="96">
        <f>E58</f>
        <v>1</v>
      </c>
    </row>
    <row r="65" spans="2:5">
      <c r="B65" s="146" t="s">
        <v>33</v>
      </c>
      <c r="C65" s="23" t="s">
        <v>224</v>
      </c>
      <c r="D65" s="95">
        <v>0</v>
      </c>
      <c r="E65" s="96">
        <v>0</v>
      </c>
    </row>
    <row r="66" spans="2:5">
      <c r="B66" s="146" t="s">
        <v>50</v>
      </c>
      <c r="C66" s="23" t="s">
        <v>51</v>
      </c>
      <c r="D66" s="95">
        <v>0</v>
      </c>
      <c r="E66" s="96">
        <v>0</v>
      </c>
    </row>
    <row r="67" spans="2:5">
      <c r="B67" s="125" t="s">
        <v>52</v>
      </c>
      <c r="C67" s="16" t="s">
        <v>53</v>
      </c>
      <c r="D67" s="93">
        <v>0</v>
      </c>
      <c r="E67" s="94">
        <v>0</v>
      </c>
    </row>
    <row r="68" spans="2:5">
      <c r="B68" s="125" t="s">
        <v>54</v>
      </c>
      <c r="C68" s="16" t="s">
        <v>55</v>
      </c>
      <c r="D68" s="93">
        <v>0</v>
      </c>
      <c r="E68" s="94">
        <v>0</v>
      </c>
    </row>
    <row r="69" spans="2:5">
      <c r="B69" s="125" t="s">
        <v>56</v>
      </c>
      <c r="C69" s="16" t="s">
        <v>57</v>
      </c>
      <c r="D69" s="93">
        <v>0</v>
      </c>
      <c r="E69" s="94">
        <v>0</v>
      </c>
    </row>
    <row r="70" spans="2:5">
      <c r="B70" s="153" t="s">
        <v>58</v>
      </c>
      <c r="C70" s="136" t="s">
        <v>59</v>
      </c>
      <c r="D70" s="137">
        <v>0</v>
      </c>
      <c r="E70" s="138">
        <v>0</v>
      </c>
    </row>
    <row r="71" spans="2:5">
      <c r="B71" s="154" t="s">
        <v>23</v>
      </c>
      <c r="C71" s="144" t="s">
        <v>61</v>
      </c>
      <c r="D71" s="145">
        <v>0</v>
      </c>
      <c r="E71" s="70">
        <v>0</v>
      </c>
    </row>
    <row r="72" spans="2:5">
      <c r="B72" s="155" t="s">
        <v>60</v>
      </c>
      <c r="C72" s="140" t="s">
        <v>63</v>
      </c>
      <c r="D72" s="141">
        <f>E14</f>
        <v>0</v>
      </c>
      <c r="E72" s="142">
        <v>0</v>
      </c>
    </row>
    <row r="73" spans="2:5">
      <c r="B73" s="156" t="s">
        <v>62</v>
      </c>
      <c r="C73" s="25" t="s">
        <v>65</v>
      </c>
      <c r="D73" s="26">
        <v>0</v>
      </c>
      <c r="E73" s="27">
        <v>0</v>
      </c>
    </row>
    <row r="74" spans="2:5">
      <c r="B74" s="154" t="s">
        <v>64</v>
      </c>
      <c r="C74" s="144" t="s">
        <v>66</v>
      </c>
      <c r="D74" s="145">
        <f>D58</f>
        <v>1348696.02</v>
      </c>
      <c r="E74" s="70">
        <f>E58+E72-E73</f>
        <v>1</v>
      </c>
    </row>
    <row r="75" spans="2:5">
      <c r="B75" s="125" t="s">
        <v>4</v>
      </c>
      <c r="C75" s="16" t="s">
        <v>67</v>
      </c>
      <c r="D75" s="93">
        <f>D74</f>
        <v>1348696.02</v>
      </c>
      <c r="E75" s="94">
        <f>E74</f>
        <v>1</v>
      </c>
    </row>
    <row r="76" spans="2:5">
      <c r="B76" s="125" t="s">
        <v>6</v>
      </c>
      <c r="C76" s="16" t="s">
        <v>225</v>
      </c>
      <c r="D76" s="93">
        <v>0</v>
      </c>
      <c r="E76" s="94">
        <v>0</v>
      </c>
    </row>
    <row r="77" spans="2:5" ht="13.5" thickBot="1">
      <c r="B77" s="126" t="s">
        <v>8</v>
      </c>
      <c r="C77" s="18" t="s">
        <v>226</v>
      </c>
      <c r="D77" s="97">
        <v>0</v>
      </c>
      <c r="E77" s="98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honeticPr fontId="7" type="noConversion"/>
  <pageMargins left="0.59" right="0.75" top="0.62" bottom="0.61" header="0.5" footer="0.5"/>
  <pageSetup paperSize="9" scale="70" orientation="portrait" r:id="rId1"/>
  <headerFooter alignWithMargins="0"/>
</worksheet>
</file>

<file path=xl/worksheets/sheet63.xml><?xml version="1.0" encoding="utf-8"?>
<worksheet xmlns="http://schemas.openxmlformats.org/spreadsheetml/2006/main" xmlns:r="http://schemas.openxmlformats.org/officeDocument/2006/relationships">
  <sheetPr codeName="Arkusz63">
    <pageSetUpPr fitToPage="1"/>
  </sheetPr>
  <dimension ref="A1:L81"/>
  <sheetViews>
    <sheetView zoomScale="80" zoomScaleNormal="80" workbookViewId="0">
      <selection activeCell="K2" sqref="K2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99" customWidth="1"/>
    <col min="6" max="6" width="7.42578125" customWidth="1"/>
    <col min="7" max="7" width="17.28515625" customWidth="1"/>
    <col min="8" max="8" width="19" customWidth="1"/>
    <col min="9" max="9" width="13.28515625" customWidth="1"/>
    <col min="10" max="10" width="13.5703125" customWidth="1"/>
  </cols>
  <sheetData>
    <row r="1" spans="2:12">
      <c r="B1" s="1"/>
      <c r="C1" s="1"/>
      <c r="D1" s="2"/>
      <c r="E1" s="2"/>
    </row>
    <row r="2" spans="2:12" ht="15.75">
      <c r="B2" s="333" t="s">
        <v>0</v>
      </c>
      <c r="C2" s="333"/>
      <c r="D2" s="333"/>
      <c r="E2" s="333"/>
      <c r="H2" s="188"/>
      <c r="I2" s="188"/>
      <c r="J2" s="190"/>
      <c r="L2" s="78"/>
    </row>
    <row r="3" spans="2:12" ht="15.75">
      <c r="B3" s="333" t="s">
        <v>263</v>
      </c>
      <c r="C3" s="333"/>
      <c r="D3" s="333"/>
      <c r="E3" s="333"/>
      <c r="H3" s="188"/>
      <c r="I3" s="188"/>
      <c r="J3" s="190"/>
    </row>
    <row r="4" spans="2:12" ht="15">
      <c r="B4" s="158"/>
      <c r="C4" s="158"/>
      <c r="D4" s="158"/>
      <c r="E4" s="158"/>
      <c r="H4" s="187"/>
      <c r="I4" s="187"/>
      <c r="J4" s="190"/>
    </row>
    <row r="5" spans="2:12" ht="21" customHeight="1">
      <c r="B5" s="334" t="s">
        <v>1</v>
      </c>
      <c r="C5" s="334"/>
      <c r="D5" s="334"/>
      <c r="E5" s="334"/>
    </row>
    <row r="6" spans="2:12" ht="14.25">
      <c r="B6" s="335" t="s">
        <v>119</v>
      </c>
      <c r="C6" s="335"/>
      <c r="D6" s="335"/>
      <c r="E6" s="335"/>
    </row>
    <row r="7" spans="2:12" ht="14.25">
      <c r="B7" s="157"/>
      <c r="C7" s="157"/>
      <c r="D7" s="157"/>
      <c r="E7" s="157"/>
    </row>
    <row r="8" spans="2:12" ht="13.5">
      <c r="B8" s="337" t="s">
        <v>18</v>
      </c>
      <c r="C8" s="339"/>
      <c r="D8" s="339"/>
      <c r="E8" s="339"/>
    </row>
    <row r="9" spans="2:12" ht="16.5" thickBot="1">
      <c r="B9" s="336" t="s">
        <v>209</v>
      </c>
      <c r="C9" s="336"/>
      <c r="D9" s="336"/>
      <c r="E9" s="336"/>
    </row>
    <row r="10" spans="2:12" ht="13.5" thickBot="1">
      <c r="B10" s="159"/>
      <c r="C10" s="87" t="s">
        <v>2</v>
      </c>
      <c r="D10" s="75" t="s">
        <v>246</v>
      </c>
      <c r="E10" s="30" t="s">
        <v>262</v>
      </c>
    </row>
    <row r="11" spans="2:12">
      <c r="B11" s="110" t="s">
        <v>3</v>
      </c>
      <c r="C11" s="151" t="s">
        <v>215</v>
      </c>
      <c r="D11" s="74">
        <v>103421.04</v>
      </c>
      <c r="E11" s="9">
        <f>E12</f>
        <v>69938.77</v>
      </c>
    </row>
    <row r="12" spans="2:12">
      <c r="B12" s="129" t="s">
        <v>4</v>
      </c>
      <c r="C12" s="6" t="s">
        <v>5</v>
      </c>
      <c r="D12" s="89">
        <v>103421.04</v>
      </c>
      <c r="E12" s="100">
        <v>69938.77</v>
      </c>
    </row>
    <row r="13" spans="2:12">
      <c r="B13" s="129" t="s">
        <v>6</v>
      </c>
      <c r="C13" s="72" t="s">
        <v>7</v>
      </c>
      <c r="D13" s="89"/>
      <c r="E13" s="100"/>
    </row>
    <row r="14" spans="2:12">
      <c r="B14" s="129" t="s">
        <v>8</v>
      </c>
      <c r="C14" s="72" t="s">
        <v>10</v>
      </c>
      <c r="D14" s="89"/>
      <c r="E14" s="100"/>
      <c r="G14" s="71"/>
    </row>
    <row r="15" spans="2:12">
      <c r="B15" s="129" t="s">
        <v>212</v>
      </c>
      <c r="C15" s="72" t="s">
        <v>11</v>
      </c>
      <c r="D15" s="89"/>
      <c r="E15" s="100"/>
    </row>
    <row r="16" spans="2:12">
      <c r="B16" s="130" t="s">
        <v>213</v>
      </c>
      <c r="C16" s="111" t="s">
        <v>12</v>
      </c>
      <c r="D16" s="90"/>
      <c r="E16" s="101"/>
    </row>
    <row r="17" spans="2:10">
      <c r="B17" s="10" t="s">
        <v>13</v>
      </c>
      <c r="C17" s="12" t="s">
        <v>65</v>
      </c>
      <c r="D17" s="152"/>
      <c r="E17" s="113"/>
    </row>
    <row r="18" spans="2:10">
      <c r="B18" s="129" t="s">
        <v>4</v>
      </c>
      <c r="C18" s="6" t="s">
        <v>11</v>
      </c>
      <c r="D18" s="89"/>
      <c r="E18" s="101"/>
    </row>
    <row r="19" spans="2:10" ht="13.5" customHeight="1">
      <c r="B19" s="129" t="s">
        <v>6</v>
      </c>
      <c r="C19" s="72" t="s">
        <v>214</v>
      </c>
      <c r="D19" s="89"/>
      <c r="E19" s="100"/>
    </row>
    <row r="20" spans="2:10" ht="13.5" thickBot="1">
      <c r="B20" s="131" t="s">
        <v>8</v>
      </c>
      <c r="C20" s="73" t="s">
        <v>14</v>
      </c>
      <c r="D20" s="91"/>
      <c r="E20" s="102"/>
    </row>
    <row r="21" spans="2:10" ht="13.5" thickBot="1">
      <c r="B21" s="343" t="s">
        <v>216</v>
      </c>
      <c r="C21" s="344"/>
      <c r="D21" s="92">
        <f>D11</f>
        <v>103421.04</v>
      </c>
      <c r="E21" s="173">
        <f>E11</f>
        <v>69938.77</v>
      </c>
      <c r="F21" s="88"/>
      <c r="G21" s="88"/>
      <c r="H21" s="197"/>
      <c r="J21" s="71"/>
    </row>
    <row r="22" spans="2:10">
      <c r="B22" s="3"/>
      <c r="C22" s="7"/>
      <c r="D22" s="8"/>
      <c r="E22" s="8"/>
      <c r="G22" s="78"/>
    </row>
    <row r="23" spans="2:10" ht="13.5">
      <c r="B23" s="337" t="s">
        <v>210</v>
      </c>
      <c r="C23" s="345"/>
      <c r="D23" s="345"/>
      <c r="E23" s="345"/>
      <c r="G23" s="78"/>
    </row>
    <row r="24" spans="2:10" ht="15.75" customHeight="1" thickBot="1">
      <c r="B24" s="336" t="s">
        <v>211</v>
      </c>
      <c r="C24" s="346"/>
      <c r="D24" s="346"/>
      <c r="E24" s="346"/>
    </row>
    <row r="25" spans="2:10" ht="13.5" thickBot="1">
      <c r="B25" s="159"/>
      <c r="C25" s="5" t="s">
        <v>2</v>
      </c>
      <c r="D25" s="75" t="s">
        <v>264</v>
      </c>
      <c r="E25" s="30" t="s">
        <v>262</v>
      </c>
    </row>
    <row r="26" spans="2:10">
      <c r="B26" s="116" t="s">
        <v>15</v>
      </c>
      <c r="C26" s="117" t="s">
        <v>16</v>
      </c>
      <c r="D26" s="263">
        <v>27934.25</v>
      </c>
      <c r="E26" s="118">
        <f>D21</f>
        <v>103421.04</v>
      </c>
      <c r="G26" s="83"/>
    </row>
    <row r="27" spans="2:10">
      <c r="B27" s="10" t="s">
        <v>17</v>
      </c>
      <c r="C27" s="11" t="s">
        <v>217</v>
      </c>
      <c r="D27" s="264">
        <v>22801.559999999998</v>
      </c>
      <c r="E27" s="172">
        <f>E28-E32</f>
        <v>-30851.599999999999</v>
      </c>
      <c r="F27" s="78"/>
      <c r="G27" s="83"/>
      <c r="H27" s="78"/>
      <c r="I27" s="78"/>
      <c r="J27" s="83"/>
    </row>
    <row r="28" spans="2:10">
      <c r="B28" s="10" t="s">
        <v>18</v>
      </c>
      <c r="C28" s="11" t="s">
        <v>19</v>
      </c>
      <c r="D28" s="264">
        <v>35020.61</v>
      </c>
      <c r="E28" s="80">
        <f>SUM(E29:E31)</f>
        <v>14149.4</v>
      </c>
      <c r="F28" s="78"/>
      <c r="G28" s="78"/>
      <c r="H28" s="78"/>
      <c r="I28" s="78"/>
      <c r="J28" s="83"/>
    </row>
    <row r="29" spans="2:10">
      <c r="B29" s="127" t="s">
        <v>4</v>
      </c>
      <c r="C29" s="6" t="s">
        <v>20</v>
      </c>
      <c r="D29" s="265">
        <v>759.65</v>
      </c>
      <c r="E29" s="103">
        <v>4257.75</v>
      </c>
      <c r="F29" s="78"/>
      <c r="G29" s="78"/>
      <c r="H29" s="78"/>
      <c r="I29" s="78"/>
      <c r="J29" s="83"/>
    </row>
    <row r="30" spans="2:10">
      <c r="B30" s="127" t="s">
        <v>6</v>
      </c>
      <c r="C30" s="6" t="s">
        <v>21</v>
      </c>
      <c r="D30" s="265"/>
      <c r="E30" s="103"/>
      <c r="F30" s="78"/>
      <c r="G30" s="78"/>
      <c r="H30" s="78"/>
      <c r="I30" s="78"/>
      <c r="J30" s="83"/>
    </row>
    <row r="31" spans="2:10">
      <c r="B31" s="127" t="s">
        <v>8</v>
      </c>
      <c r="C31" s="6" t="s">
        <v>22</v>
      </c>
      <c r="D31" s="265">
        <v>34260.959999999999</v>
      </c>
      <c r="E31" s="103">
        <v>9891.65</v>
      </c>
      <c r="F31" s="78"/>
      <c r="G31" s="78"/>
      <c r="H31" s="78"/>
      <c r="I31" s="78"/>
      <c r="J31" s="83"/>
    </row>
    <row r="32" spans="2:10">
      <c r="B32" s="112" t="s">
        <v>23</v>
      </c>
      <c r="C32" s="12" t="s">
        <v>24</v>
      </c>
      <c r="D32" s="264">
        <v>12219.050000000001</v>
      </c>
      <c r="E32" s="80">
        <f>SUM(E33:E39)</f>
        <v>45001</v>
      </c>
      <c r="F32" s="78"/>
      <c r="G32" s="83"/>
      <c r="H32" s="78"/>
      <c r="I32" s="78"/>
      <c r="J32" s="83"/>
    </row>
    <row r="33" spans="2:10">
      <c r="B33" s="127" t="s">
        <v>4</v>
      </c>
      <c r="C33" s="6" t="s">
        <v>25</v>
      </c>
      <c r="D33" s="265"/>
      <c r="E33" s="103">
        <v>351.79</v>
      </c>
      <c r="F33" s="78"/>
      <c r="G33" s="78"/>
      <c r="H33" s="78"/>
      <c r="I33" s="78"/>
      <c r="J33" s="83"/>
    </row>
    <row r="34" spans="2:10">
      <c r="B34" s="127" t="s">
        <v>6</v>
      </c>
      <c r="C34" s="6" t="s">
        <v>26</v>
      </c>
      <c r="D34" s="265"/>
      <c r="E34" s="103"/>
      <c r="F34" s="78"/>
      <c r="G34" s="78"/>
      <c r="H34" s="78"/>
      <c r="I34" s="78"/>
      <c r="J34" s="83"/>
    </row>
    <row r="35" spans="2:10">
      <c r="B35" s="127" t="s">
        <v>8</v>
      </c>
      <c r="C35" s="6" t="s">
        <v>27</v>
      </c>
      <c r="D35" s="265">
        <v>159.05000000000001</v>
      </c>
      <c r="E35" s="103">
        <v>195.25</v>
      </c>
      <c r="F35" s="78"/>
      <c r="G35" s="78"/>
      <c r="H35" s="78"/>
      <c r="I35" s="78"/>
      <c r="J35" s="83"/>
    </row>
    <row r="36" spans="2:10">
      <c r="B36" s="127" t="s">
        <v>9</v>
      </c>
      <c r="C36" s="6" t="s">
        <v>28</v>
      </c>
      <c r="D36" s="265"/>
      <c r="E36" s="103"/>
      <c r="F36" s="78"/>
      <c r="G36" s="78"/>
      <c r="H36" s="78"/>
      <c r="I36" s="78"/>
      <c r="J36" s="83"/>
    </row>
    <row r="37" spans="2:10" ht="25.5">
      <c r="B37" s="127" t="s">
        <v>29</v>
      </c>
      <c r="C37" s="6" t="s">
        <v>30</v>
      </c>
      <c r="D37" s="265">
        <v>263.64999999999998</v>
      </c>
      <c r="E37" s="103">
        <v>447.72</v>
      </c>
      <c r="F37" s="78"/>
      <c r="G37" s="78"/>
      <c r="H37" s="78"/>
      <c r="I37" s="78"/>
      <c r="J37" s="83"/>
    </row>
    <row r="38" spans="2:10">
      <c r="B38" s="127" t="s">
        <v>31</v>
      </c>
      <c r="C38" s="6" t="s">
        <v>32</v>
      </c>
      <c r="D38" s="265"/>
      <c r="E38" s="103"/>
      <c r="F38" s="78"/>
      <c r="G38" s="78"/>
      <c r="H38" s="78"/>
      <c r="I38" s="78"/>
      <c r="J38" s="83"/>
    </row>
    <row r="39" spans="2:10">
      <c r="B39" s="128" t="s">
        <v>33</v>
      </c>
      <c r="C39" s="13" t="s">
        <v>34</v>
      </c>
      <c r="D39" s="266">
        <v>11796.35</v>
      </c>
      <c r="E39" s="174">
        <v>44006.239999999998</v>
      </c>
      <c r="F39" s="78"/>
      <c r="G39" s="78"/>
      <c r="H39" s="78"/>
      <c r="I39" s="78"/>
      <c r="J39" s="83"/>
    </row>
    <row r="40" spans="2:10" ht="13.5" thickBot="1">
      <c r="B40" s="119" t="s">
        <v>35</v>
      </c>
      <c r="C40" s="120" t="s">
        <v>36</v>
      </c>
      <c r="D40" s="267">
        <v>11780.92</v>
      </c>
      <c r="E40" s="121">
        <v>-2630.67</v>
      </c>
      <c r="G40" s="83"/>
    </row>
    <row r="41" spans="2:10" ht="13.5" thickBot="1">
      <c r="B41" s="122" t="s">
        <v>37</v>
      </c>
      <c r="C41" s="123" t="s">
        <v>38</v>
      </c>
      <c r="D41" s="268">
        <v>62516.729999999996</v>
      </c>
      <c r="E41" s="173">
        <f>E26+E27+E40</f>
        <v>69938.77</v>
      </c>
      <c r="F41" s="88"/>
      <c r="G41" s="83"/>
    </row>
    <row r="42" spans="2:10">
      <c r="B42" s="114"/>
      <c r="C42" s="114"/>
      <c r="D42" s="115"/>
      <c r="E42" s="115"/>
      <c r="F42" s="88"/>
      <c r="G42" s="71"/>
    </row>
    <row r="43" spans="2:10" ht="13.5">
      <c r="B43" s="338" t="s">
        <v>60</v>
      </c>
      <c r="C43" s="339"/>
      <c r="D43" s="339"/>
      <c r="E43" s="339"/>
      <c r="G43" s="78"/>
    </row>
    <row r="44" spans="2:10" ht="18" customHeight="1" thickBot="1">
      <c r="B44" s="336" t="s">
        <v>244</v>
      </c>
      <c r="C44" s="340"/>
      <c r="D44" s="340"/>
      <c r="E44" s="340"/>
      <c r="G44" s="78"/>
    </row>
    <row r="45" spans="2:10" ht="13.5" thickBot="1">
      <c r="B45" s="159"/>
      <c r="C45" s="31" t="s">
        <v>39</v>
      </c>
      <c r="D45" s="75" t="s">
        <v>264</v>
      </c>
      <c r="E45" s="30" t="s">
        <v>262</v>
      </c>
      <c r="G45" s="78"/>
    </row>
    <row r="46" spans="2:10">
      <c r="B46" s="14" t="s">
        <v>18</v>
      </c>
      <c r="C46" s="32" t="s">
        <v>218</v>
      </c>
      <c r="D46" s="124"/>
      <c r="E46" s="29"/>
      <c r="G46" s="78"/>
    </row>
    <row r="47" spans="2:10">
      <c r="B47" s="125" t="s">
        <v>4</v>
      </c>
      <c r="C47" s="16" t="s">
        <v>40</v>
      </c>
      <c r="D47" s="269">
        <v>239.69669999999999</v>
      </c>
      <c r="E47" s="175">
        <v>684.3184</v>
      </c>
      <c r="G47" s="78"/>
    </row>
    <row r="48" spans="2:10">
      <c r="B48" s="146" t="s">
        <v>6</v>
      </c>
      <c r="C48" s="23" t="s">
        <v>41</v>
      </c>
      <c r="D48" s="270">
        <v>418.48</v>
      </c>
      <c r="E48" s="175">
        <v>491.62639999999999</v>
      </c>
      <c r="G48" s="78"/>
    </row>
    <row r="49" spans="2:7">
      <c r="B49" s="143" t="s">
        <v>23</v>
      </c>
      <c r="C49" s="147" t="s">
        <v>219</v>
      </c>
      <c r="D49" s="271"/>
      <c r="E49" s="175"/>
    </row>
    <row r="50" spans="2:7">
      <c r="B50" s="125" t="s">
        <v>4</v>
      </c>
      <c r="C50" s="16" t="s">
        <v>40</v>
      </c>
      <c r="D50" s="269">
        <v>116.54</v>
      </c>
      <c r="E50" s="175">
        <v>151.13</v>
      </c>
      <c r="G50" s="226"/>
    </row>
    <row r="51" spans="2:7">
      <c r="B51" s="125" t="s">
        <v>6</v>
      </c>
      <c r="C51" s="16" t="s">
        <v>220</v>
      </c>
      <c r="D51" s="272">
        <v>109.73</v>
      </c>
      <c r="E51" s="84">
        <v>140.19999999999999</v>
      </c>
      <c r="G51" s="226"/>
    </row>
    <row r="52" spans="2:7">
      <c r="B52" s="125" t="s">
        <v>8</v>
      </c>
      <c r="C52" s="16" t="s">
        <v>221</v>
      </c>
      <c r="D52" s="272">
        <v>149.39000000000001</v>
      </c>
      <c r="E52" s="84">
        <v>169.15</v>
      </c>
    </row>
    <row r="53" spans="2:7" ht="14.25" customHeight="1" thickBot="1">
      <c r="B53" s="126" t="s">
        <v>9</v>
      </c>
      <c r="C53" s="18" t="s">
        <v>41</v>
      </c>
      <c r="D53" s="273">
        <v>149.38999999999999</v>
      </c>
      <c r="E53" s="176">
        <v>142.26</v>
      </c>
    </row>
    <row r="54" spans="2:7">
      <c r="B54" s="132"/>
      <c r="C54" s="133"/>
      <c r="D54" s="134"/>
      <c r="E54" s="134"/>
    </row>
    <row r="55" spans="2:7" ht="13.5">
      <c r="B55" s="338" t="s">
        <v>62</v>
      </c>
      <c r="C55" s="339"/>
      <c r="D55" s="339"/>
      <c r="E55" s="339"/>
    </row>
    <row r="56" spans="2:7" ht="15.75" customHeight="1" thickBot="1">
      <c r="B56" s="336" t="s">
        <v>222</v>
      </c>
      <c r="C56" s="340"/>
      <c r="D56" s="340"/>
      <c r="E56" s="340"/>
    </row>
    <row r="57" spans="2:7" ht="23.25" thickBot="1">
      <c r="B57" s="331" t="s">
        <v>42</v>
      </c>
      <c r="C57" s="332"/>
      <c r="D57" s="19" t="s">
        <v>245</v>
      </c>
      <c r="E57" s="20" t="s">
        <v>223</v>
      </c>
    </row>
    <row r="58" spans="2:7">
      <c r="B58" s="21" t="s">
        <v>18</v>
      </c>
      <c r="C58" s="149" t="s">
        <v>43</v>
      </c>
      <c r="D58" s="150">
        <f>D64</f>
        <v>69938.77</v>
      </c>
      <c r="E58" s="33">
        <f>D58/E21</f>
        <v>1</v>
      </c>
    </row>
    <row r="59" spans="2:7" ht="25.5">
      <c r="B59" s="146" t="s">
        <v>4</v>
      </c>
      <c r="C59" s="23" t="s">
        <v>44</v>
      </c>
      <c r="D59" s="95">
        <v>0</v>
      </c>
      <c r="E59" s="96">
        <v>0</v>
      </c>
    </row>
    <row r="60" spans="2:7" ht="25.5">
      <c r="B60" s="125" t="s">
        <v>6</v>
      </c>
      <c r="C60" s="16" t="s">
        <v>45</v>
      </c>
      <c r="D60" s="93">
        <v>0</v>
      </c>
      <c r="E60" s="94">
        <v>0</v>
      </c>
    </row>
    <row r="61" spans="2:7" ht="12.75" customHeight="1">
      <c r="B61" s="125" t="s">
        <v>8</v>
      </c>
      <c r="C61" s="16" t="s">
        <v>46</v>
      </c>
      <c r="D61" s="93">
        <v>0</v>
      </c>
      <c r="E61" s="94">
        <v>0</v>
      </c>
    </row>
    <row r="62" spans="2:7">
      <c r="B62" s="125" t="s">
        <v>9</v>
      </c>
      <c r="C62" s="16" t="s">
        <v>47</v>
      </c>
      <c r="D62" s="93">
        <v>0</v>
      </c>
      <c r="E62" s="94">
        <v>0</v>
      </c>
    </row>
    <row r="63" spans="2:7">
      <c r="B63" s="125" t="s">
        <v>29</v>
      </c>
      <c r="C63" s="16" t="s">
        <v>48</v>
      </c>
      <c r="D63" s="93">
        <v>0</v>
      </c>
      <c r="E63" s="94">
        <v>0</v>
      </c>
    </row>
    <row r="64" spans="2:7">
      <c r="B64" s="146" t="s">
        <v>31</v>
      </c>
      <c r="C64" s="23" t="s">
        <v>49</v>
      </c>
      <c r="D64" s="95">
        <f>E21</f>
        <v>69938.77</v>
      </c>
      <c r="E64" s="96">
        <f>E58</f>
        <v>1</v>
      </c>
    </row>
    <row r="65" spans="2:5">
      <c r="B65" s="146" t="s">
        <v>33</v>
      </c>
      <c r="C65" s="23" t="s">
        <v>224</v>
      </c>
      <c r="D65" s="95">
        <v>0</v>
      </c>
      <c r="E65" s="96">
        <v>0</v>
      </c>
    </row>
    <row r="66" spans="2:5">
      <c r="B66" s="146" t="s">
        <v>50</v>
      </c>
      <c r="C66" s="23" t="s">
        <v>51</v>
      </c>
      <c r="D66" s="95">
        <v>0</v>
      </c>
      <c r="E66" s="96">
        <v>0</v>
      </c>
    </row>
    <row r="67" spans="2:5">
      <c r="B67" s="125" t="s">
        <v>52</v>
      </c>
      <c r="C67" s="16" t="s">
        <v>53</v>
      </c>
      <c r="D67" s="93">
        <v>0</v>
      </c>
      <c r="E67" s="94">
        <v>0</v>
      </c>
    </row>
    <row r="68" spans="2:5">
      <c r="B68" s="125" t="s">
        <v>54</v>
      </c>
      <c r="C68" s="16" t="s">
        <v>55</v>
      </c>
      <c r="D68" s="93">
        <v>0</v>
      </c>
      <c r="E68" s="94">
        <v>0</v>
      </c>
    </row>
    <row r="69" spans="2:5">
      <c r="B69" s="125" t="s">
        <v>56</v>
      </c>
      <c r="C69" s="16" t="s">
        <v>57</v>
      </c>
      <c r="D69" s="93">
        <v>0</v>
      </c>
      <c r="E69" s="94">
        <v>0</v>
      </c>
    </row>
    <row r="70" spans="2:5">
      <c r="B70" s="153" t="s">
        <v>58</v>
      </c>
      <c r="C70" s="136" t="s">
        <v>59</v>
      </c>
      <c r="D70" s="137">
        <v>0</v>
      </c>
      <c r="E70" s="138">
        <v>0</v>
      </c>
    </row>
    <row r="71" spans="2:5">
      <c r="B71" s="154" t="s">
        <v>23</v>
      </c>
      <c r="C71" s="144" t="s">
        <v>61</v>
      </c>
      <c r="D71" s="145">
        <v>0</v>
      </c>
      <c r="E71" s="70">
        <v>0</v>
      </c>
    </row>
    <row r="72" spans="2:5">
      <c r="B72" s="155" t="s">
        <v>60</v>
      </c>
      <c r="C72" s="140" t="s">
        <v>63</v>
      </c>
      <c r="D72" s="141">
        <f>E14</f>
        <v>0</v>
      </c>
      <c r="E72" s="142">
        <v>0</v>
      </c>
    </row>
    <row r="73" spans="2:5">
      <c r="B73" s="156" t="s">
        <v>62</v>
      </c>
      <c r="C73" s="25" t="s">
        <v>65</v>
      </c>
      <c r="D73" s="26">
        <v>0</v>
      </c>
      <c r="E73" s="27">
        <v>0</v>
      </c>
    </row>
    <row r="74" spans="2:5">
      <c r="B74" s="154" t="s">
        <v>64</v>
      </c>
      <c r="C74" s="144" t="s">
        <v>66</v>
      </c>
      <c r="D74" s="145">
        <f>D58</f>
        <v>69938.77</v>
      </c>
      <c r="E74" s="70">
        <f>E58+E72-E73</f>
        <v>1</v>
      </c>
    </row>
    <row r="75" spans="2:5">
      <c r="B75" s="125" t="s">
        <v>4</v>
      </c>
      <c r="C75" s="16" t="s">
        <v>67</v>
      </c>
      <c r="D75" s="93">
        <f>D74</f>
        <v>69938.77</v>
      </c>
      <c r="E75" s="94">
        <f>E74</f>
        <v>1</v>
      </c>
    </row>
    <row r="76" spans="2:5">
      <c r="B76" s="125" t="s">
        <v>6</v>
      </c>
      <c r="C76" s="16" t="s">
        <v>225</v>
      </c>
      <c r="D76" s="93">
        <v>0</v>
      </c>
      <c r="E76" s="94">
        <v>0</v>
      </c>
    </row>
    <row r="77" spans="2:5" ht="13.5" thickBot="1">
      <c r="B77" s="126" t="s">
        <v>8</v>
      </c>
      <c r="C77" s="18" t="s">
        <v>226</v>
      </c>
      <c r="D77" s="97">
        <v>0</v>
      </c>
      <c r="E77" s="98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ageMargins left="0.70866141732283472" right="0.70866141732283472" top="0.74803149606299213" bottom="0.74803149606299213" header="0.31496062992125984" footer="0.31496062992125984"/>
  <pageSetup paperSize="9" scale="73" orientation="portrait" r:id="rId1"/>
</worksheet>
</file>

<file path=xl/worksheets/sheet64.xml><?xml version="1.0" encoding="utf-8"?>
<worksheet xmlns="http://schemas.openxmlformats.org/spreadsheetml/2006/main" xmlns:r="http://schemas.openxmlformats.org/officeDocument/2006/relationships">
  <sheetPr codeName="Arkusz64"/>
  <dimension ref="A1:L81"/>
  <sheetViews>
    <sheetView zoomScale="80" zoomScaleNormal="80" workbookViewId="0">
      <selection activeCell="K2" sqref="K2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99" customWidth="1"/>
    <col min="6" max="6" width="7.42578125" customWidth="1"/>
    <col min="7" max="7" width="17.28515625" customWidth="1"/>
    <col min="8" max="8" width="19" customWidth="1"/>
    <col min="9" max="9" width="13.28515625" customWidth="1"/>
    <col min="10" max="10" width="13.5703125" customWidth="1"/>
  </cols>
  <sheetData>
    <row r="1" spans="2:12">
      <c r="B1" s="1"/>
      <c r="C1" s="1"/>
      <c r="D1" s="2"/>
      <c r="E1" s="2"/>
    </row>
    <row r="2" spans="2:12" ht="15.75">
      <c r="B2" s="333" t="s">
        <v>0</v>
      </c>
      <c r="C2" s="333"/>
      <c r="D2" s="333"/>
      <c r="E2" s="333"/>
      <c r="H2" s="188"/>
      <c r="I2" s="188"/>
      <c r="J2" s="190"/>
      <c r="L2" s="78"/>
    </row>
    <row r="3" spans="2:12" ht="15.75">
      <c r="B3" s="333" t="s">
        <v>263</v>
      </c>
      <c r="C3" s="333"/>
      <c r="D3" s="333"/>
      <c r="E3" s="333"/>
      <c r="H3" s="188"/>
      <c r="I3" s="188"/>
      <c r="J3" s="190"/>
    </row>
    <row r="4" spans="2:12" ht="15">
      <c r="B4" s="158"/>
      <c r="C4" s="158"/>
      <c r="D4" s="158"/>
      <c r="E4" s="158"/>
      <c r="H4" s="187"/>
      <c r="I4" s="187"/>
      <c r="J4" s="190"/>
    </row>
    <row r="5" spans="2:12" ht="21" customHeight="1">
      <c r="B5" s="334" t="s">
        <v>1</v>
      </c>
      <c r="C5" s="334"/>
      <c r="D5" s="334"/>
      <c r="E5" s="334"/>
    </row>
    <row r="6" spans="2:12" ht="14.25">
      <c r="B6" s="335" t="s">
        <v>120</v>
      </c>
      <c r="C6" s="335"/>
      <c r="D6" s="335"/>
      <c r="E6" s="335"/>
    </row>
    <row r="7" spans="2:12" ht="14.25">
      <c r="B7" s="157"/>
      <c r="C7" s="157"/>
      <c r="D7" s="157"/>
      <c r="E7" s="157"/>
    </row>
    <row r="8" spans="2:12" ht="13.5">
      <c r="B8" s="337" t="s">
        <v>18</v>
      </c>
      <c r="C8" s="339"/>
      <c r="D8" s="339"/>
      <c r="E8" s="339"/>
    </row>
    <row r="9" spans="2:12" ht="16.5" thickBot="1">
      <c r="B9" s="336" t="s">
        <v>209</v>
      </c>
      <c r="C9" s="336"/>
      <c r="D9" s="336"/>
      <c r="E9" s="336"/>
    </row>
    <row r="10" spans="2:12" ht="13.5" thickBot="1">
      <c r="B10" s="159"/>
      <c r="C10" s="87" t="s">
        <v>2</v>
      </c>
      <c r="D10" s="75" t="s">
        <v>246</v>
      </c>
      <c r="E10" s="30" t="s">
        <v>262</v>
      </c>
    </row>
    <row r="11" spans="2:12">
      <c r="B11" s="110" t="s">
        <v>3</v>
      </c>
      <c r="C11" s="151" t="s">
        <v>215</v>
      </c>
      <c r="D11" s="74">
        <v>85717.95</v>
      </c>
      <c r="E11" s="9">
        <f>E12</f>
        <v>65992.91</v>
      </c>
    </row>
    <row r="12" spans="2:12">
      <c r="B12" s="129" t="s">
        <v>4</v>
      </c>
      <c r="C12" s="6" t="s">
        <v>5</v>
      </c>
      <c r="D12" s="89">
        <v>85717.95</v>
      </c>
      <c r="E12" s="100">
        <f>66005.57-12.66</f>
        <v>65992.91</v>
      </c>
    </row>
    <row r="13" spans="2:12">
      <c r="B13" s="129" t="s">
        <v>6</v>
      </c>
      <c r="C13" s="72" t="s">
        <v>7</v>
      </c>
      <c r="D13" s="89"/>
      <c r="E13" s="100"/>
    </row>
    <row r="14" spans="2:12">
      <c r="B14" s="129" t="s">
        <v>8</v>
      </c>
      <c r="C14" s="72" t="s">
        <v>10</v>
      </c>
      <c r="D14" s="89"/>
      <c r="E14" s="100"/>
      <c r="G14" s="71"/>
    </row>
    <row r="15" spans="2:12">
      <c r="B15" s="129" t="s">
        <v>212</v>
      </c>
      <c r="C15" s="72" t="s">
        <v>11</v>
      </c>
      <c r="D15" s="89"/>
      <c r="E15" s="100"/>
    </row>
    <row r="16" spans="2:12">
      <c r="B16" s="130" t="s">
        <v>213</v>
      </c>
      <c r="C16" s="111" t="s">
        <v>12</v>
      </c>
      <c r="D16" s="90"/>
      <c r="E16" s="101"/>
    </row>
    <row r="17" spans="2:10">
      <c r="B17" s="10" t="s">
        <v>13</v>
      </c>
      <c r="C17" s="12" t="s">
        <v>65</v>
      </c>
      <c r="D17" s="152"/>
      <c r="E17" s="113"/>
    </row>
    <row r="18" spans="2:10">
      <c r="B18" s="129" t="s">
        <v>4</v>
      </c>
      <c r="C18" s="6" t="s">
        <v>11</v>
      </c>
      <c r="D18" s="89"/>
      <c r="E18" s="101"/>
    </row>
    <row r="19" spans="2:10" ht="13.5" customHeight="1">
      <c r="B19" s="129" t="s">
        <v>6</v>
      </c>
      <c r="C19" s="72" t="s">
        <v>214</v>
      </c>
      <c r="D19" s="89"/>
      <c r="E19" s="100"/>
    </row>
    <row r="20" spans="2:10" ht="13.5" thickBot="1">
      <c r="B20" s="131" t="s">
        <v>8</v>
      </c>
      <c r="C20" s="73" t="s">
        <v>14</v>
      </c>
      <c r="D20" s="91"/>
      <c r="E20" s="102"/>
    </row>
    <row r="21" spans="2:10" ht="13.5" thickBot="1">
      <c r="B21" s="343" t="s">
        <v>216</v>
      </c>
      <c r="C21" s="344"/>
      <c r="D21" s="92">
        <f>D11</f>
        <v>85717.95</v>
      </c>
      <c r="E21" s="173">
        <f>E11</f>
        <v>65992.91</v>
      </c>
      <c r="F21" s="88"/>
      <c r="G21" s="88"/>
      <c r="H21" s="197"/>
      <c r="J21" s="71"/>
    </row>
    <row r="22" spans="2:10">
      <c r="B22" s="3"/>
      <c r="C22" s="7"/>
      <c r="D22" s="8"/>
      <c r="E22" s="8"/>
      <c r="G22" s="78"/>
    </row>
    <row r="23" spans="2:10" ht="13.5">
      <c r="B23" s="337" t="s">
        <v>210</v>
      </c>
      <c r="C23" s="345"/>
      <c r="D23" s="345"/>
      <c r="E23" s="345"/>
      <c r="G23" s="78"/>
    </row>
    <row r="24" spans="2:10" ht="15.75" customHeight="1" thickBot="1">
      <c r="B24" s="336" t="s">
        <v>211</v>
      </c>
      <c r="C24" s="346"/>
      <c r="D24" s="346"/>
      <c r="E24" s="346"/>
    </row>
    <row r="25" spans="2:10" ht="13.5" thickBot="1">
      <c r="B25" s="159"/>
      <c r="C25" s="5" t="s">
        <v>2</v>
      </c>
      <c r="D25" s="75" t="s">
        <v>264</v>
      </c>
      <c r="E25" s="30" t="s">
        <v>262</v>
      </c>
    </row>
    <row r="26" spans="2:10">
      <c r="B26" s="116" t="s">
        <v>15</v>
      </c>
      <c r="C26" s="117" t="s">
        <v>16</v>
      </c>
      <c r="D26" s="263">
        <v>68998.05</v>
      </c>
      <c r="E26" s="118">
        <f>D21</f>
        <v>85717.95</v>
      </c>
      <c r="G26" s="83"/>
    </row>
    <row r="27" spans="2:10">
      <c r="B27" s="10" t="s">
        <v>17</v>
      </c>
      <c r="C27" s="11" t="s">
        <v>217</v>
      </c>
      <c r="D27" s="264">
        <v>-6320.2300000000032</v>
      </c>
      <c r="E27" s="172">
        <f>E28-E32</f>
        <v>-22426.799999999999</v>
      </c>
      <c r="F27" s="78"/>
      <c r="G27" s="83"/>
      <c r="H27" s="78"/>
      <c r="I27" s="78"/>
      <c r="J27" s="83"/>
    </row>
    <row r="28" spans="2:10">
      <c r="B28" s="10" t="s">
        <v>18</v>
      </c>
      <c r="C28" s="11" t="s">
        <v>19</v>
      </c>
      <c r="D28" s="264">
        <v>21186.129999999997</v>
      </c>
      <c r="E28" s="80">
        <f>SUM(E29:E31)</f>
        <v>3856.81</v>
      </c>
      <c r="F28" s="78"/>
      <c r="G28" s="78"/>
      <c r="H28" s="78"/>
      <c r="I28" s="78"/>
      <c r="J28" s="83"/>
    </row>
    <row r="29" spans="2:10">
      <c r="B29" s="127" t="s">
        <v>4</v>
      </c>
      <c r="C29" s="6" t="s">
        <v>20</v>
      </c>
      <c r="D29" s="265">
        <v>1007.69</v>
      </c>
      <c r="E29" s="103">
        <v>2096.29</v>
      </c>
      <c r="F29" s="78"/>
      <c r="G29" s="78"/>
      <c r="H29" s="78"/>
      <c r="I29" s="78"/>
      <c r="J29" s="83"/>
    </row>
    <row r="30" spans="2:10">
      <c r="B30" s="127" t="s">
        <v>6</v>
      </c>
      <c r="C30" s="6" t="s">
        <v>21</v>
      </c>
      <c r="D30" s="265"/>
      <c r="E30" s="103"/>
      <c r="F30" s="78"/>
      <c r="G30" s="78"/>
      <c r="H30" s="78"/>
      <c r="I30" s="78"/>
      <c r="J30" s="83"/>
    </row>
    <row r="31" spans="2:10">
      <c r="B31" s="127" t="s">
        <v>8</v>
      </c>
      <c r="C31" s="6" t="s">
        <v>22</v>
      </c>
      <c r="D31" s="265">
        <v>20178.439999999999</v>
      </c>
      <c r="E31" s="103">
        <v>1760.52</v>
      </c>
      <c r="F31" s="78"/>
      <c r="G31" s="78"/>
      <c r="H31" s="78"/>
      <c r="I31" s="78"/>
      <c r="J31" s="83"/>
    </row>
    <row r="32" spans="2:10">
      <c r="B32" s="112" t="s">
        <v>23</v>
      </c>
      <c r="C32" s="12" t="s">
        <v>24</v>
      </c>
      <c r="D32" s="264">
        <v>27506.36</v>
      </c>
      <c r="E32" s="80">
        <f>SUM(E33:E39)</f>
        <v>26283.61</v>
      </c>
      <c r="F32" s="78"/>
      <c r="G32" s="83"/>
      <c r="H32" s="78"/>
      <c r="I32" s="78"/>
      <c r="J32" s="83"/>
    </row>
    <row r="33" spans="2:10">
      <c r="B33" s="127" t="s">
        <v>4</v>
      </c>
      <c r="C33" s="6" t="s">
        <v>25</v>
      </c>
      <c r="D33" s="265">
        <v>12482.5</v>
      </c>
      <c r="E33" s="103">
        <f>9484.97+12.66</f>
        <v>9497.6299999999992</v>
      </c>
      <c r="F33" s="78"/>
      <c r="G33" s="78"/>
      <c r="H33" s="78"/>
      <c r="I33" s="78"/>
      <c r="J33" s="83"/>
    </row>
    <row r="34" spans="2:10">
      <c r="B34" s="127" t="s">
        <v>6</v>
      </c>
      <c r="C34" s="6" t="s">
        <v>26</v>
      </c>
      <c r="D34" s="265"/>
      <c r="E34" s="103"/>
      <c r="F34" s="78"/>
      <c r="G34" s="78"/>
      <c r="H34" s="78"/>
      <c r="I34" s="78"/>
      <c r="J34" s="83"/>
    </row>
    <row r="35" spans="2:10">
      <c r="B35" s="127" t="s">
        <v>8</v>
      </c>
      <c r="C35" s="6" t="s">
        <v>27</v>
      </c>
      <c r="D35" s="265">
        <v>131.96</v>
      </c>
      <c r="E35" s="103">
        <v>243.56</v>
      </c>
      <c r="F35" s="78"/>
      <c r="G35" s="78"/>
      <c r="H35" s="78"/>
      <c r="I35" s="78"/>
      <c r="J35" s="83"/>
    </row>
    <row r="36" spans="2:10">
      <c r="B36" s="127" t="s">
        <v>9</v>
      </c>
      <c r="C36" s="6" t="s">
        <v>28</v>
      </c>
      <c r="D36" s="265"/>
      <c r="E36" s="103"/>
      <c r="F36" s="78"/>
      <c r="G36" s="78"/>
      <c r="H36" s="78"/>
      <c r="I36" s="78"/>
      <c r="J36" s="83"/>
    </row>
    <row r="37" spans="2:10" ht="25.5">
      <c r="B37" s="127" t="s">
        <v>29</v>
      </c>
      <c r="C37" s="6" t="s">
        <v>30</v>
      </c>
      <c r="D37" s="265">
        <v>387.67</v>
      </c>
      <c r="E37" s="103">
        <v>400.08</v>
      </c>
      <c r="F37" s="78"/>
      <c r="G37" s="78"/>
      <c r="H37" s="78"/>
      <c r="I37" s="78"/>
      <c r="J37" s="83"/>
    </row>
    <row r="38" spans="2:10">
      <c r="B38" s="127" t="s">
        <v>31</v>
      </c>
      <c r="C38" s="6" t="s">
        <v>32</v>
      </c>
      <c r="D38" s="265"/>
      <c r="E38" s="103"/>
      <c r="F38" s="78"/>
      <c r="G38" s="78"/>
      <c r="H38" s="78"/>
      <c r="I38" s="78"/>
      <c r="J38" s="83"/>
    </row>
    <row r="39" spans="2:10">
      <c r="B39" s="128" t="s">
        <v>33</v>
      </c>
      <c r="C39" s="13" t="s">
        <v>34</v>
      </c>
      <c r="D39" s="266">
        <v>14504.23</v>
      </c>
      <c r="E39" s="174">
        <v>16142.34</v>
      </c>
      <c r="F39" s="78"/>
      <c r="G39" s="78"/>
      <c r="H39" s="78"/>
      <c r="I39" s="78"/>
      <c r="J39" s="83"/>
    </row>
    <row r="40" spans="2:10" ht="13.5" thickBot="1">
      <c r="B40" s="119" t="s">
        <v>35</v>
      </c>
      <c r="C40" s="120" t="s">
        <v>36</v>
      </c>
      <c r="D40" s="267">
        <v>-184.76</v>
      </c>
      <c r="E40" s="121">
        <v>2701.76</v>
      </c>
      <c r="G40" s="83"/>
    </row>
    <row r="41" spans="2:10" ht="13.5" thickBot="1">
      <c r="B41" s="122" t="s">
        <v>37</v>
      </c>
      <c r="C41" s="123" t="s">
        <v>38</v>
      </c>
      <c r="D41" s="268">
        <v>62493.06</v>
      </c>
      <c r="E41" s="173">
        <f>E26+E27+E40</f>
        <v>65992.909999999989</v>
      </c>
      <c r="F41" s="88"/>
      <c r="G41" s="83"/>
    </row>
    <row r="42" spans="2:10">
      <c r="B42" s="114"/>
      <c r="C42" s="114"/>
      <c r="D42" s="115"/>
      <c r="E42" s="115"/>
      <c r="F42" s="88"/>
      <c r="G42" s="71"/>
    </row>
    <row r="43" spans="2:10" ht="13.5">
      <c r="B43" s="338" t="s">
        <v>60</v>
      </c>
      <c r="C43" s="339"/>
      <c r="D43" s="339"/>
      <c r="E43" s="339"/>
      <c r="G43" s="78"/>
    </row>
    <row r="44" spans="2:10" ht="18" customHeight="1" thickBot="1">
      <c r="B44" s="336" t="s">
        <v>244</v>
      </c>
      <c r="C44" s="340"/>
      <c r="D44" s="340"/>
      <c r="E44" s="340"/>
      <c r="G44" s="78"/>
    </row>
    <row r="45" spans="2:10" ht="13.5" thickBot="1">
      <c r="B45" s="159"/>
      <c r="C45" s="31" t="s">
        <v>39</v>
      </c>
      <c r="D45" s="75" t="s">
        <v>264</v>
      </c>
      <c r="E45" s="30" t="s">
        <v>262</v>
      </c>
      <c r="G45" s="78"/>
    </row>
    <row r="46" spans="2:10">
      <c r="B46" s="14" t="s">
        <v>18</v>
      </c>
      <c r="C46" s="32" t="s">
        <v>218</v>
      </c>
      <c r="D46" s="124"/>
      <c r="E46" s="29"/>
      <c r="G46" s="78"/>
    </row>
    <row r="47" spans="2:10">
      <c r="B47" s="125" t="s">
        <v>4</v>
      </c>
      <c r="C47" s="16" t="s">
        <v>40</v>
      </c>
      <c r="D47" s="269">
        <v>1103.4391000000001</v>
      </c>
      <c r="E47" s="175">
        <v>1203.0589</v>
      </c>
      <c r="G47" s="78"/>
    </row>
    <row r="48" spans="2:10">
      <c r="B48" s="146" t="s">
        <v>6</v>
      </c>
      <c r="C48" s="23" t="s">
        <v>41</v>
      </c>
      <c r="D48" s="270">
        <v>974.9307</v>
      </c>
      <c r="E48" s="175">
        <v>894.69780368763554</v>
      </c>
      <c r="G48" s="78"/>
    </row>
    <row r="49" spans="2:7">
      <c r="B49" s="143" t="s">
        <v>23</v>
      </c>
      <c r="C49" s="147" t="s">
        <v>219</v>
      </c>
      <c r="D49" s="271"/>
      <c r="E49" s="175"/>
    </row>
    <row r="50" spans="2:7">
      <c r="B50" s="125" t="s">
        <v>4</v>
      </c>
      <c r="C50" s="16" t="s">
        <v>40</v>
      </c>
      <c r="D50" s="269">
        <v>62.53</v>
      </c>
      <c r="E50" s="175">
        <v>71.25</v>
      </c>
      <c r="G50" s="226"/>
    </row>
    <row r="51" spans="2:7">
      <c r="B51" s="125" t="s">
        <v>6</v>
      </c>
      <c r="C51" s="16" t="s">
        <v>220</v>
      </c>
      <c r="D51" s="272">
        <v>52.480000000000004</v>
      </c>
      <c r="E51" s="84">
        <v>70.84</v>
      </c>
      <c r="G51" s="226"/>
    </row>
    <row r="52" spans="2:7">
      <c r="B52" s="125" t="s">
        <v>8</v>
      </c>
      <c r="C52" s="16" t="s">
        <v>221</v>
      </c>
      <c r="D52" s="272">
        <v>64.320000000000007</v>
      </c>
      <c r="E52" s="84">
        <v>78.59</v>
      </c>
    </row>
    <row r="53" spans="2:7" ht="13.5" customHeight="1" thickBot="1">
      <c r="B53" s="126" t="s">
        <v>9</v>
      </c>
      <c r="C53" s="18" t="s">
        <v>41</v>
      </c>
      <c r="D53" s="273">
        <v>64.099999999999994</v>
      </c>
      <c r="E53" s="176">
        <v>73.760000000000005</v>
      </c>
    </row>
    <row r="54" spans="2:7">
      <c r="B54" s="132"/>
      <c r="C54" s="133"/>
      <c r="D54" s="134"/>
      <c r="E54" s="134"/>
    </row>
    <row r="55" spans="2:7" ht="13.5">
      <c r="B55" s="338" t="s">
        <v>62</v>
      </c>
      <c r="C55" s="339"/>
      <c r="D55" s="339"/>
      <c r="E55" s="339"/>
    </row>
    <row r="56" spans="2:7" ht="17.25" customHeight="1" thickBot="1">
      <c r="B56" s="336" t="s">
        <v>222</v>
      </c>
      <c r="C56" s="340"/>
      <c r="D56" s="340"/>
      <c r="E56" s="340"/>
    </row>
    <row r="57" spans="2:7" ht="23.25" thickBot="1">
      <c r="B57" s="331" t="s">
        <v>42</v>
      </c>
      <c r="C57" s="332"/>
      <c r="D57" s="19" t="s">
        <v>245</v>
      </c>
      <c r="E57" s="20" t="s">
        <v>223</v>
      </c>
    </row>
    <row r="58" spans="2:7">
      <c r="B58" s="21" t="s">
        <v>18</v>
      </c>
      <c r="C58" s="149" t="s">
        <v>43</v>
      </c>
      <c r="D58" s="150">
        <f>D64</f>
        <v>65992.91</v>
      </c>
      <c r="E58" s="33">
        <f>D58/E21</f>
        <v>1</v>
      </c>
    </row>
    <row r="59" spans="2:7" ht="25.5">
      <c r="B59" s="146" t="s">
        <v>4</v>
      </c>
      <c r="C59" s="23" t="s">
        <v>44</v>
      </c>
      <c r="D59" s="95">
        <v>0</v>
      </c>
      <c r="E59" s="96">
        <v>0</v>
      </c>
    </row>
    <row r="60" spans="2:7" ht="25.5">
      <c r="B60" s="125" t="s">
        <v>6</v>
      </c>
      <c r="C60" s="16" t="s">
        <v>45</v>
      </c>
      <c r="D60" s="93">
        <v>0</v>
      </c>
      <c r="E60" s="94">
        <v>0</v>
      </c>
    </row>
    <row r="61" spans="2:7" ht="12.75" customHeight="1">
      <c r="B61" s="125" t="s">
        <v>8</v>
      </c>
      <c r="C61" s="16" t="s">
        <v>46</v>
      </c>
      <c r="D61" s="93">
        <v>0</v>
      </c>
      <c r="E61" s="94">
        <v>0</v>
      </c>
    </row>
    <row r="62" spans="2:7">
      <c r="B62" s="125" t="s">
        <v>9</v>
      </c>
      <c r="C62" s="16" t="s">
        <v>47</v>
      </c>
      <c r="D62" s="93">
        <v>0</v>
      </c>
      <c r="E62" s="94">
        <v>0</v>
      </c>
    </row>
    <row r="63" spans="2:7">
      <c r="B63" s="125" t="s">
        <v>29</v>
      </c>
      <c r="C63" s="16" t="s">
        <v>48</v>
      </c>
      <c r="D63" s="93">
        <v>0</v>
      </c>
      <c r="E63" s="94">
        <v>0</v>
      </c>
    </row>
    <row r="64" spans="2:7">
      <c r="B64" s="146" t="s">
        <v>31</v>
      </c>
      <c r="C64" s="23" t="s">
        <v>49</v>
      </c>
      <c r="D64" s="95">
        <f>E21</f>
        <v>65992.91</v>
      </c>
      <c r="E64" s="96">
        <f>E58</f>
        <v>1</v>
      </c>
    </row>
    <row r="65" spans="2:5">
      <c r="B65" s="146" t="s">
        <v>33</v>
      </c>
      <c r="C65" s="23" t="s">
        <v>224</v>
      </c>
      <c r="D65" s="95">
        <v>0</v>
      </c>
      <c r="E65" s="96">
        <v>0</v>
      </c>
    </row>
    <row r="66" spans="2:5">
      <c r="B66" s="146" t="s">
        <v>50</v>
      </c>
      <c r="C66" s="23" t="s">
        <v>51</v>
      </c>
      <c r="D66" s="95">
        <v>0</v>
      </c>
      <c r="E66" s="96">
        <v>0</v>
      </c>
    </row>
    <row r="67" spans="2:5">
      <c r="B67" s="125" t="s">
        <v>52</v>
      </c>
      <c r="C67" s="16" t="s">
        <v>53</v>
      </c>
      <c r="D67" s="93">
        <v>0</v>
      </c>
      <c r="E67" s="94">
        <v>0</v>
      </c>
    </row>
    <row r="68" spans="2:5">
      <c r="B68" s="125" t="s">
        <v>54</v>
      </c>
      <c r="C68" s="16" t="s">
        <v>55</v>
      </c>
      <c r="D68" s="93">
        <v>0</v>
      </c>
      <c r="E68" s="94">
        <v>0</v>
      </c>
    </row>
    <row r="69" spans="2:5">
      <c r="B69" s="125" t="s">
        <v>56</v>
      </c>
      <c r="C69" s="16" t="s">
        <v>57</v>
      </c>
      <c r="D69" s="93">
        <v>0</v>
      </c>
      <c r="E69" s="94">
        <v>0</v>
      </c>
    </row>
    <row r="70" spans="2:5">
      <c r="B70" s="153" t="s">
        <v>58</v>
      </c>
      <c r="C70" s="136" t="s">
        <v>59</v>
      </c>
      <c r="D70" s="137">
        <v>0</v>
      </c>
      <c r="E70" s="138">
        <v>0</v>
      </c>
    </row>
    <row r="71" spans="2:5">
      <c r="B71" s="154" t="s">
        <v>23</v>
      </c>
      <c r="C71" s="144" t="s">
        <v>61</v>
      </c>
      <c r="D71" s="145">
        <v>0</v>
      </c>
      <c r="E71" s="70">
        <v>0</v>
      </c>
    </row>
    <row r="72" spans="2:5">
      <c r="B72" s="155" t="s">
        <v>60</v>
      </c>
      <c r="C72" s="140" t="s">
        <v>63</v>
      </c>
      <c r="D72" s="141">
        <f>E14</f>
        <v>0</v>
      </c>
      <c r="E72" s="142">
        <v>0</v>
      </c>
    </row>
    <row r="73" spans="2:5">
      <c r="B73" s="156" t="s">
        <v>62</v>
      </c>
      <c r="C73" s="25" t="s">
        <v>65</v>
      </c>
      <c r="D73" s="26">
        <v>0</v>
      </c>
      <c r="E73" s="27">
        <v>0</v>
      </c>
    </row>
    <row r="74" spans="2:5">
      <c r="B74" s="154" t="s">
        <v>64</v>
      </c>
      <c r="C74" s="144" t="s">
        <v>66</v>
      </c>
      <c r="D74" s="145">
        <f>D58</f>
        <v>65992.91</v>
      </c>
      <c r="E74" s="70">
        <f>E58+E72-E73</f>
        <v>1</v>
      </c>
    </row>
    <row r="75" spans="2:5">
      <c r="B75" s="125" t="s">
        <v>4</v>
      </c>
      <c r="C75" s="16" t="s">
        <v>67</v>
      </c>
      <c r="D75" s="93">
        <f>D74</f>
        <v>65992.91</v>
      </c>
      <c r="E75" s="94">
        <f>E74</f>
        <v>1</v>
      </c>
    </row>
    <row r="76" spans="2:5">
      <c r="B76" s="125" t="s">
        <v>6</v>
      </c>
      <c r="C76" s="16" t="s">
        <v>225</v>
      </c>
      <c r="D76" s="93">
        <v>0</v>
      </c>
      <c r="E76" s="94">
        <v>0</v>
      </c>
    </row>
    <row r="77" spans="2:5" ht="13.5" thickBot="1">
      <c r="B77" s="126" t="s">
        <v>8</v>
      </c>
      <c r="C77" s="18" t="s">
        <v>226</v>
      </c>
      <c r="D77" s="97">
        <v>0</v>
      </c>
      <c r="E77" s="98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honeticPr fontId="7" type="noConversion"/>
  <pageMargins left="0.55000000000000004" right="0.75" top="0.53" bottom="0.51" header="0.5" footer="0.5"/>
  <pageSetup paperSize="9" scale="70" orientation="portrait" r:id="rId1"/>
  <headerFooter alignWithMargins="0"/>
</worksheet>
</file>

<file path=xl/worksheets/sheet65.xml><?xml version="1.0" encoding="utf-8"?>
<worksheet xmlns="http://schemas.openxmlformats.org/spreadsheetml/2006/main" xmlns:r="http://schemas.openxmlformats.org/officeDocument/2006/relationships">
  <sheetPr codeName="Arkusz65"/>
  <dimension ref="A1:L81"/>
  <sheetViews>
    <sheetView zoomScale="80" zoomScaleNormal="80" workbookViewId="0">
      <selection activeCell="K2" sqref="K2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99" customWidth="1"/>
    <col min="6" max="6" width="7.42578125" customWidth="1"/>
    <col min="7" max="7" width="17.28515625" customWidth="1"/>
    <col min="8" max="8" width="19" customWidth="1"/>
    <col min="9" max="9" width="13.28515625" customWidth="1"/>
    <col min="10" max="10" width="13.5703125" customWidth="1"/>
  </cols>
  <sheetData>
    <row r="1" spans="2:12">
      <c r="B1" s="1"/>
      <c r="C1" s="1"/>
      <c r="D1" s="2"/>
      <c r="E1" s="2"/>
    </row>
    <row r="2" spans="2:12" ht="15.75">
      <c r="B2" s="333" t="s">
        <v>0</v>
      </c>
      <c r="C2" s="333"/>
      <c r="D2" s="333"/>
      <c r="E2" s="333"/>
      <c r="H2" s="188"/>
      <c r="I2" s="188"/>
      <c r="J2" s="190"/>
      <c r="L2" s="78"/>
    </row>
    <row r="3" spans="2:12" ht="15.75">
      <c r="B3" s="333" t="s">
        <v>263</v>
      </c>
      <c r="C3" s="333"/>
      <c r="D3" s="333"/>
      <c r="E3" s="333"/>
      <c r="H3" s="188"/>
      <c r="I3" s="188"/>
      <c r="J3" s="190"/>
    </row>
    <row r="4" spans="2:12" ht="15">
      <c r="B4" s="158"/>
      <c r="C4" s="158"/>
      <c r="D4" s="158"/>
      <c r="E4" s="158"/>
      <c r="H4" s="187"/>
      <c r="I4" s="187"/>
      <c r="J4" s="190"/>
    </row>
    <row r="5" spans="2:12" ht="21" customHeight="1">
      <c r="B5" s="334" t="s">
        <v>1</v>
      </c>
      <c r="C5" s="334"/>
      <c r="D5" s="334"/>
      <c r="E5" s="334"/>
    </row>
    <row r="6" spans="2:12" ht="14.25">
      <c r="B6" s="335" t="s">
        <v>117</v>
      </c>
      <c r="C6" s="335"/>
      <c r="D6" s="335"/>
      <c r="E6" s="335"/>
    </row>
    <row r="7" spans="2:12" ht="14.25">
      <c r="B7" s="157"/>
      <c r="C7" s="157"/>
      <c r="D7" s="157"/>
      <c r="E7" s="157"/>
    </row>
    <row r="8" spans="2:12" ht="13.5">
      <c r="B8" s="337" t="s">
        <v>18</v>
      </c>
      <c r="C8" s="339"/>
      <c r="D8" s="339"/>
      <c r="E8" s="339"/>
    </row>
    <row r="9" spans="2:12" ht="16.5" thickBot="1">
      <c r="B9" s="336" t="s">
        <v>209</v>
      </c>
      <c r="C9" s="336"/>
      <c r="D9" s="336"/>
      <c r="E9" s="336"/>
    </row>
    <row r="10" spans="2:12" ht="13.5" thickBot="1">
      <c r="B10" s="159"/>
      <c r="C10" s="87" t="s">
        <v>2</v>
      </c>
      <c r="D10" s="75" t="s">
        <v>246</v>
      </c>
      <c r="E10" s="30" t="s">
        <v>262</v>
      </c>
    </row>
    <row r="11" spans="2:12">
      <c r="B11" s="110" t="s">
        <v>3</v>
      </c>
      <c r="C11" s="151" t="s">
        <v>215</v>
      </c>
      <c r="D11" s="74">
        <v>309732.07</v>
      </c>
      <c r="E11" s="9">
        <f>E12</f>
        <v>272356.68</v>
      </c>
    </row>
    <row r="12" spans="2:12">
      <c r="B12" s="129" t="s">
        <v>4</v>
      </c>
      <c r="C12" s="6" t="s">
        <v>5</v>
      </c>
      <c r="D12" s="89">
        <v>309732.07</v>
      </c>
      <c r="E12" s="100">
        <f>272591.81-235.13</f>
        <v>272356.68</v>
      </c>
    </row>
    <row r="13" spans="2:12">
      <c r="B13" s="129" t="s">
        <v>6</v>
      </c>
      <c r="C13" s="72" t="s">
        <v>7</v>
      </c>
      <c r="D13" s="89"/>
      <c r="E13" s="100"/>
    </row>
    <row r="14" spans="2:12">
      <c r="B14" s="129" t="s">
        <v>8</v>
      </c>
      <c r="C14" s="72" t="s">
        <v>10</v>
      </c>
      <c r="D14" s="89"/>
      <c r="E14" s="100"/>
      <c r="G14" s="71"/>
    </row>
    <row r="15" spans="2:12">
      <c r="B15" s="129" t="s">
        <v>212</v>
      </c>
      <c r="C15" s="72" t="s">
        <v>11</v>
      </c>
      <c r="D15" s="89"/>
      <c r="E15" s="100"/>
    </row>
    <row r="16" spans="2:12">
      <c r="B16" s="130" t="s">
        <v>213</v>
      </c>
      <c r="C16" s="111" t="s">
        <v>12</v>
      </c>
      <c r="D16" s="90"/>
      <c r="E16" s="101"/>
    </row>
    <row r="17" spans="2:10">
      <c r="B17" s="10" t="s">
        <v>13</v>
      </c>
      <c r="C17" s="12" t="s">
        <v>65</v>
      </c>
      <c r="D17" s="152"/>
      <c r="E17" s="113"/>
    </row>
    <row r="18" spans="2:10">
      <c r="B18" s="129" t="s">
        <v>4</v>
      </c>
      <c r="C18" s="6" t="s">
        <v>11</v>
      </c>
      <c r="D18" s="89"/>
      <c r="E18" s="101"/>
    </row>
    <row r="19" spans="2:10" ht="13.5" customHeight="1">
      <c r="B19" s="129" t="s">
        <v>6</v>
      </c>
      <c r="C19" s="72" t="s">
        <v>214</v>
      </c>
      <c r="D19" s="89"/>
      <c r="E19" s="100"/>
    </row>
    <row r="20" spans="2:10" ht="13.5" thickBot="1">
      <c r="B20" s="131" t="s">
        <v>8</v>
      </c>
      <c r="C20" s="73" t="s">
        <v>14</v>
      </c>
      <c r="D20" s="91"/>
      <c r="E20" s="102"/>
    </row>
    <row r="21" spans="2:10" ht="13.5" thickBot="1">
      <c r="B21" s="343" t="s">
        <v>216</v>
      </c>
      <c r="C21" s="344"/>
      <c r="D21" s="92">
        <f>D11</f>
        <v>309732.07</v>
      </c>
      <c r="E21" s="173">
        <f>E11-E17</f>
        <v>272356.68</v>
      </c>
      <c r="F21" s="88"/>
      <c r="G21" s="88"/>
      <c r="H21" s="197"/>
      <c r="J21" s="71"/>
    </row>
    <row r="22" spans="2:10">
      <c r="B22" s="3"/>
      <c r="C22" s="7"/>
      <c r="D22" s="8"/>
      <c r="E22" s="8"/>
      <c r="G22" s="78"/>
    </row>
    <row r="23" spans="2:10" ht="13.5">
      <c r="B23" s="337" t="s">
        <v>210</v>
      </c>
      <c r="C23" s="345"/>
      <c r="D23" s="345"/>
      <c r="E23" s="345"/>
      <c r="G23" s="78"/>
    </row>
    <row r="24" spans="2:10" ht="15.75" customHeight="1" thickBot="1">
      <c r="B24" s="336" t="s">
        <v>211</v>
      </c>
      <c r="C24" s="346"/>
      <c r="D24" s="346"/>
      <c r="E24" s="346"/>
    </row>
    <row r="25" spans="2:10" ht="13.5" thickBot="1">
      <c r="B25" s="159"/>
      <c r="C25" s="5" t="s">
        <v>2</v>
      </c>
      <c r="D25" s="75" t="s">
        <v>264</v>
      </c>
      <c r="E25" s="30" t="s">
        <v>262</v>
      </c>
    </row>
    <row r="26" spans="2:10">
      <c r="B26" s="116" t="s">
        <v>15</v>
      </c>
      <c r="C26" s="117" t="s">
        <v>16</v>
      </c>
      <c r="D26" s="263">
        <v>402895.6</v>
      </c>
      <c r="E26" s="118">
        <f>D21</f>
        <v>309732.07</v>
      </c>
      <c r="G26" s="83"/>
    </row>
    <row r="27" spans="2:10">
      <c r="B27" s="10" t="s">
        <v>17</v>
      </c>
      <c r="C27" s="11" t="s">
        <v>217</v>
      </c>
      <c r="D27" s="264">
        <v>-115957.41999999998</v>
      </c>
      <c r="E27" s="172">
        <f>E28-E32</f>
        <v>-39450.739999999991</v>
      </c>
      <c r="F27" s="78"/>
      <c r="G27" s="83"/>
      <c r="H27" s="78"/>
      <c r="I27" s="78"/>
      <c r="J27" s="83"/>
    </row>
    <row r="28" spans="2:10">
      <c r="B28" s="10" t="s">
        <v>18</v>
      </c>
      <c r="C28" s="11" t="s">
        <v>19</v>
      </c>
      <c r="D28" s="264">
        <v>291286.45</v>
      </c>
      <c r="E28" s="80">
        <f>SUM(E29:E31)</f>
        <v>76583.16</v>
      </c>
      <c r="F28" s="78"/>
      <c r="G28" s="78"/>
      <c r="H28" s="78"/>
      <c r="I28" s="78"/>
      <c r="J28" s="83"/>
    </row>
    <row r="29" spans="2:10">
      <c r="B29" s="127" t="s">
        <v>4</v>
      </c>
      <c r="C29" s="6" t="s">
        <v>20</v>
      </c>
      <c r="D29" s="265">
        <v>6869.9</v>
      </c>
      <c r="E29" s="103">
        <v>7792.35</v>
      </c>
      <c r="F29" s="78"/>
      <c r="G29" s="78"/>
      <c r="H29" s="78"/>
      <c r="I29" s="78"/>
      <c r="J29" s="83"/>
    </row>
    <row r="30" spans="2:10">
      <c r="B30" s="127" t="s">
        <v>6</v>
      </c>
      <c r="C30" s="6" t="s">
        <v>21</v>
      </c>
      <c r="D30" s="265"/>
      <c r="E30" s="103"/>
      <c r="F30" s="78"/>
      <c r="G30" s="78"/>
      <c r="H30" s="78"/>
      <c r="I30" s="78"/>
      <c r="J30" s="83"/>
    </row>
    <row r="31" spans="2:10">
      <c r="B31" s="127" t="s">
        <v>8</v>
      </c>
      <c r="C31" s="6" t="s">
        <v>22</v>
      </c>
      <c r="D31" s="265">
        <v>284416.55</v>
      </c>
      <c r="E31" s="103">
        <v>68790.81</v>
      </c>
      <c r="F31" s="78"/>
      <c r="G31" s="78"/>
      <c r="H31" s="78"/>
      <c r="I31" s="78"/>
      <c r="J31" s="83"/>
    </row>
    <row r="32" spans="2:10">
      <c r="B32" s="112" t="s">
        <v>23</v>
      </c>
      <c r="C32" s="12" t="s">
        <v>24</v>
      </c>
      <c r="D32" s="264">
        <v>407243.87</v>
      </c>
      <c r="E32" s="80">
        <f>SUM(E33:E39)</f>
        <v>116033.9</v>
      </c>
      <c r="F32" s="78"/>
      <c r="G32" s="83"/>
      <c r="H32" s="78"/>
      <c r="I32" s="78"/>
      <c r="J32" s="83"/>
    </row>
    <row r="33" spans="2:10">
      <c r="B33" s="127" t="s">
        <v>4</v>
      </c>
      <c r="C33" s="6" t="s">
        <v>25</v>
      </c>
      <c r="D33" s="265">
        <v>35662.18</v>
      </c>
      <c r="E33" s="103">
        <f>11080.91+1.51</f>
        <v>11082.42</v>
      </c>
      <c r="F33" s="78"/>
      <c r="G33" s="78"/>
      <c r="H33" s="78"/>
      <c r="I33" s="78"/>
      <c r="J33" s="83"/>
    </row>
    <row r="34" spans="2:10">
      <c r="B34" s="127" t="s">
        <v>6</v>
      </c>
      <c r="C34" s="6" t="s">
        <v>26</v>
      </c>
      <c r="D34" s="265"/>
      <c r="E34" s="103"/>
      <c r="F34" s="78"/>
      <c r="G34" s="78"/>
      <c r="H34" s="78"/>
      <c r="I34" s="78"/>
      <c r="J34" s="83"/>
    </row>
    <row r="35" spans="2:10">
      <c r="B35" s="127" t="s">
        <v>8</v>
      </c>
      <c r="C35" s="6" t="s">
        <v>27</v>
      </c>
      <c r="D35" s="265">
        <v>949</v>
      </c>
      <c r="E35" s="103">
        <v>1061.17</v>
      </c>
      <c r="F35" s="78"/>
      <c r="G35" s="78"/>
      <c r="H35" s="78"/>
      <c r="I35" s="78"/>
      <c r="J35" s="83"/>
    </row>
    <row r="36" spans="2:10">
      <c r="B36" s="127" t="s">
        <v>9</v>
      </c>
      <c r="C36" s="6" t="s">
        <v>28</v>
      </c>
      <c r="D36" s="265"/>
      <c r="E36" s="103"/>
      <c r="F36" s="78"/>
      <c r="G36" s="78"/>
      <c r="H36" s="78"/>
      <c r="I36" s="78"/>
      <c r="J36" s="83"/>
    </row>
    <row r="37" spans="2:10" ht="25.5">
      <c r="B37" s="127" t="s">
        <v>29</v>
      </c>
      <c r="C37" s="6" t="s">
        <v>30</v>
      </c>
      <c r="D37" s="265">
        <v>2127.4899999999998</v>
      </c>
      <c r="E37" s="103">
        <v>1828.66</v>
      </c>
      <c r="F37" s="78"/>
      <c r="G37" s="78"/>
      <c r="H37" s="78"/>
      <c r="I37" s="78"/>
      <c r="J37" s="83"/>
    </row>
    <row r="38" spans="2:10">
      <c r="B38" s="127" t="s">
        <v>31</v>
      </c>
      <c r="C38" s="6" t="s">
        <v>32</v>
      </c>
      <c r="D38" s="265"/>
      <c r="E38" s="103"/>
      <c r="F38" s="78"/>
      <c r="G38" s="78"/>
      <c r="H38" s="78"/>
      <c r="I38" s="78"/>
      <c r="J38" s="83"/>
    </row>
    <row r="39" spans="2:10">
      <c r="B39" s="128" t="s">
        <v>33</v>
      </c>
      <c r="C39" s="13" t="s">
        <v>34</v>
      </c>
      <c r="D39" s="266">
        <v>368505.2</v>
      </c>
      <c r="E39" s="174">
        <v>102061.65</v>
      </c>
      <c r="F39" s="78"/>
      <c r="G39" s="78"/>
      <c r="H39" s="78"/>
      <c r="I39" s="78"/>
      <c r="J39" s="83"/>
    </row>
    <row r="40" spans="2:10" ht="13.5" thickBot="1">
      <c r="B40" s="119" t="s">
        <v>35</v>
      </c>
      <c r="C40" s="120" t="s">
        <v>36</v>
      </c>
      <c r="D40" s="267">
        <v>79816.63</v>
      </c>
      <c r="E40" s="121">
        <v>2075.35</v>
      </c>
      <c r="G40" s="83"/>
    </row>
    <row r="41" spans="2:10" ht="13.5" thickBot="1">
      <c r="B41" s="122" t="s">
        <v>37</v>
      </c>
      <c r="C41" s="123" t="s">
        <v>38</v>
      </c>
      <c r="D41" s="268">
        <v>366754.81</v>
      </c>
      <c r="E41" s="173">
        <f>E26+E27+E40</f>
        <v>272356.68</v>
      </c>
      <c r="F41" s="88"/>
      <c r="G41" s="83"/>
    </row>
    <row r="42" spans="2:10">
      <c r="B42" s="114"/>
      <c r="C42" s="114"/>
      <c r="D42" s="115"/>
      <c r="E42" s="115"/>
      <c r="F42" s="88"/>
      <c r="G42" s="71"/>
    </row>
    <row r="43" spans="2:10" ht="13.5">
      <c r="B43" s="338" t="s">
        <v>60</v>
      </c>
      <c r="C43" s="339"/>
      <c r="D43" s="339"/>
      <c r="E43" s="339"/>
      <c r="G43" s="78"/>
    </row>
    <row r="44" spans="2:10" ht="18" customHeight="1" thickBot="1">
      <c r="B44" s="336" t="s">
        <v>244</v>
      </c>
      <c r="C44" s="340"/>
      <c r="D44" s="340"/>
      <c r="E44" s="340"/>
      <c r="G44" s="78"/>
    </row>
    <row r="45" spans="2:10" ht="13.5" thickBot="1">
      <c r="B45" s="159"/>
      <c r="C45" s="31" t="s">
        <v>39</v>
      </c>
      <c r="D45" s="75" t="s">
        <v>264</v>
      </c>
      <c r="E45" s="30" t="s">
        <v>262</v>
      </c>
      <c r="G45" s="78"/>
    </row>
    <row r="46" spans="2:10">
      <c r="B46" s="14" t="s">
        <v>18</v>
      </c>
      <c r="C46" s="32" t="s">
        <v>218</v>
      </c>
      <c r="D46" s="124"/>
      <c r="E46" s="29"/>
      <c r="G46" s="78"/>
    </row>
    <row r="47" spans="2:10">
      <c r="B47" s="125" t="s">
        <v>4</v>
      </c>
      <c r="C47" s="16" t="s">
        <v>40</v>
      </c>
      <c r="D47" s="269">
        <v>3170.6587</v>
      </c>
      <c r="E47" s="175">
        <v>2154.9576999999999</v>
      </c>
      <c r="G47" s="78"/>
    </row>
    <row r="48" spans="2:10">
      <c r="B48" s="146" t="s">
        <v>6</v>
      </c>
      <c r="C48" s="23" t="s">
        <v>41</v>
      </c>
      <c r="D48" s="270">
        <v>2298.2505000000001</v>
      </c>
      <c r="E48" s="175">
        <v>1882.7366238075488</v>
      </c>
      <c r="G48" s="246"/>
    </row>
    <row r="49" spans="2:7">
      <c r="B49" s="143" t="s">
        <v>23</v>
      </c>
      <c r="C49" s="147" t="s">
        <v>219</v>
      </c>
      <c r="D49" s="271"/>
      <c r="E49" s="175"/>
    </row>
    <row r="50" spans="2:7">
      <c r="B50" s="125" t="s">
        <v>4</v>
      </c>
      <c r="C50" s="16" t="s">
        <v>40</v>
      </c>
      <c r="D50" s="269">
        <v>127.07</v>
      </c>
      <c r="E50" s="175">
        <v>143.72999999999999</v>
      </c>
      <c r="G50" s="226"/>
    </row>
    <row r="51" spans="2:7">
      <c r="B51" s="125" t="s">
        <v>6</v>
      </c>
      <c r="C51" s="16" t="s">
        <v>220</v>
      </c>
      <c r="D51" s="272">
        <v>127.07000000000001</v>
      </c>
      <c r="E51" s="175">
        <v>143.66999999999999</v>
      </c>
      <c r="G51" s="226"/>
    </row>
    <row r="52" spans="2:7">
      <c r="B52" s="125" t="s">
        <v>8</v>
      </c>
      <c r="C52" s="16" t="s">
        <v>221</v>
      </c>
      <c r="D52" s="272">
        <v>162.46</v>
      </c>
      <c r="E52" s="84">
        <v>155.35</v>
      </c>
    </row>
    <row r="53" spans="2:7" ht="12.75" customHeight="1" thickBot="1">
      <c r="B53" s="126" t="s">
        <v>9</v>
      </c>
      <c r="C53" s="18" t="s">
        <v>41</v>
      </c>
      <c r="D53" s="273">
        <v>159.58000000000001</v>
      </c>
      <c r="E53" s="176">
        <v>144.66</v>
      </c>
    </row>
    <row r="54" spans="2:7">
      <c r="B54" s="132"/>
      <c r="C54" s="133"/>
      <c r="D54" s="134"/>
      <c r="E54" s="134"/>
    </row>
    <row r="55" spans="2:7" ht="13.5">
      <c r="B55" s="338" t="s">
        <v>62</v>
      </c>
      <c r="C55" s="339"/>
      <c r="D55" s="339"/>
      <c r="E55" s="339"/>
    </row>
    <row r="56" spans="2:7" ht="17.25" customHeight="1" thickBot="1">
      <c r="B56" s="336" t="s">
        <v>222</v>
      </c>
      <c r="C56" s="340"/>
      <c r="D56" s="340"/>
      <c r="E56" s="340"/>
    </row>
    <row r="57" spans="2:7" ht="23.25" thickBot="1">
      <c r="B57" s="331" t="s">
        <v>42</v>
      </c>
      <c r="C57" s="332"/>
      <c r="D57" s="19" t="s">
        <v>245</v>
      </c>
      <c r="E57" s="20" t="s">
        <v>223</v>
      </c>
    </row>
    <row r="58" spans="2:7">
      <c r="B58" s="21" t="s">
        <v>18</v>
      </c>
      <c r="C58" s="149" t="s">
        <v>43</v>
      </c>
      <c r="D58" s="150">
        <f>D64</f>
        <v>272356.68</v>
      </c>
      <c r="E58" s="33">
        <f>D58/E21</f>
        <v>1</v>
      </c>
    </row>
    <row r="59" spans="2:7" ht="25.5">
      <c r="B59" s="146" t="s">
        <v>4</v>
      </c>
      <c r="C59" s="23" t="s">
        <v>44</v>
      </c>
      <c r="D59" s="95">
        <v>0</v>
      </c>
      <c r="E59" s="96">
        <v>0</v>
      </c>
    </row>
    <row r="60" spans="2:7" ht="25.5">
      <c r="B60" s="125" t="s">
        <v>6</v>
      </c>
      <c r="C60" s="16" t="s">
        <v>45</v>
      </c>
      <c r="D60" s="93">
        <v>0</v>
      </c>
      <c r="E60" s="94">
        <v>0</v>
      </c>
    </row>
    <row r="61" spans="2:7" ht="13.5" customHeight="1">
      <c r="B61" s="125" t="s">
        <v>8</v>
      </c>
      <c r="C61" s="16" t="s">
        <v>46</v>
      </c>
      <c r="D61" s="93">
        <v>0</v>
      </c>
      <c r="E61" s="94">
        <v>0</v>
      </c>
    </row>
    <row r="62" spans="2:7">
      <c r="B62" s="125" t="s">
        <v>9</v>
      </c>
      <c r="C62" s="16" t="s">
        <v>47</v>
      </c>
      <c r="D62" s="93">
        <v>0</v>
      </c>
      <c r="E62" s="94">
        <v>0</v>
      </c>
    </row>
    <row r="63" spans="2:7">
      <c r="B63" s="125" t="s">
        <v>29</v>
      </c>
      <c r="C63" s="16" t="s">
        <v>48</v>
      </c>
      <c r="D63" s="93">
        <v>0</v>
      </c>
      <c r="E63" s="94">
        <v>0</v>
      </c>
    </row>
    <row r="64" spans="2:7">
      <c r="B64" s="146" t="s">
        <v>31</v>
      </c>
      <c r="C64" s="23" t="s">
        <v>49</v>
      </c>
      <c r="D64" s="95">
        <f>E12</f>
        <v>272356.68</v>
      </c>
      <c r="E64" s="96">
        <f>E58</f>
        <v>1</v>
      </c>
    </row>
    <row r="65" spans="2:5">
      <c r="B65" s="146" t="s">
        <v>33</v>
      </c>
      <c r="C65" s="23" t="s">
        <v>224</v>
      </c>
      <c r="D65" s="95">
        <v>0</v>
      </c>
      <c r="E65" s="96">
        <v>0</v>
      </c>
    </row>
    <row r="66" spans="2:5">
      <c r="B66" s="146" t="s">
        <v>50</v>
      </c>
      <c r="C66" s="23" t="s">
        <v>51</v>
      </c>
      <c r="D66" s="95">
        <v>0</v>
      </c>
      <c r="E66" s="96">
        <v>0</v>
      </c>
    </row>
    <row r="67" spans="2:5">
      <c r="B67" s="125" t="s">
        <v>52</v>
      </c>
      <c r="C67" s="16" t="s">
        <v>53</v>
      </c>
      <c r="D67" s="93">
        <v>0</v>
      </c>
      <c r="E67" s="94">
        <v>0</v>
      </c>
    </row>
    <row r="68" spans="2:5">
      <c r="B68" s="125" t="s">
        <v>54</v>
      </c>
      <c r="C68" s="16" t="s">
        <v>55</v>
      </c>
      <c r="D68" s="93">
        <v>0</v>
      </c>
      <c r="E68" s="94">
        <v>0</v>
      </c>
    </row>
    <row r="69" spans="2:5">
      <c r="B69" s="125" t="s">
        <v>56</v>
      </c>
      <c r="C69" s="16" t="s">
        <v>57</v>
      </c>
      <c r="D69" s="93">
        <v>0</v>
      </c>
      <c r="E69" s="94">
        <v>0</v>
      </c>
    </row>
    <row r="70" spans="2:5">
      <c r="B70" s="153" t="s">
        <v>58</v>
      </c>
      <c r="C70" s="136" t="s">
        <v>59</v>
      </c>
      <c r="D70" s="137">
        <v>0</v>
      </c>
      <c r="E70" s="138">
        <v>0</v>
      </c>
    </row>
    <row r="71" spans="2:5">
      <c r="B71" s="154" t="s">
        <v>23</v>
      </c>
      <c r="C71" s="144" t="s">
        <v>61</v>
      </c>
      <c r="D71" s="145">
        <v>0</v>
      </c>
      <c r="E71" s="70">
        <v>0</v>
      </c>
    </row>
    <row r="72" spans="2:5">
      <c r="B72" s="155" t="s">
        <v>60</v>
      </c>
      <c r="C72" s="140" t="s">
        <v>63</v>
      </c>
      <c r="D72" s="141">
        <f>E14</f>
        <v>0</v>
      </c>
      <c r="E72" s="142">
        <v>0</v>
      </c>
    </row>
    <row r="73" spans="2:5">
      <c r="B73" s="156" t="s">
        <v>62</v>
      </c>
      <c r="C73" s="25" t="s">
        <v>65</v>
      </c>
      <c r="D73" s="26">
        <f>E17</f>
        <v>0</v>
      </c>
      <c r="E73" s="27">
        <f>D73/E21</f>
        <v>0</v>
      </c>
    </row>
    <row r="74" spans="2:5">
      <c r="B74" s="154" t="s">
        <v>64</v>
      </c>
      <c r="C74" s="144" t="s">
        <v>66</v>
      </c>
      <c r="D74" s="145">
        <f>D58-D73</f>
        <v>272356.68</v>
      </c>
      <c r="E74" s="70">
        <f>E58+E72-E73</f>
        <v>1</v>
      </c>
    </row>
    <row r="75" spans="2:5">
      <c r="B75" s="125" t="s">
        <v>4</v>
      </c>
      <c r="C75" s="16" t="s">
        <v>67</v>
      </c>
      <c r="D75" s="93">
        <f>D74</f>
        <v>272356.68</v>
      </c>
      <c r="E75" s="94">
        <f>E74</f>
        <v>1</v>
      </c>
    </row>
    <row r="76" spans="2:5">
      <c r="B76" s="125" t="s">
        <v>6</v>
      </c>
      <c r="C76" s="16" t="s">
        <v>225</v>
      </c>
      <c r="D76" s="93">
        <v>0</v>
      </c>
      <c r="E76" s="94">
        <v>0</v>
      </c>
    </row>
    <row r="77" spans="2:5" ht="13.5" thickBot="1">
      <c r="B77" s="126" t="s">
        <v>8</v>
      </c>
      <c r="C77" s="18" t="s">
        <v>226</v>
      </c>
      <c r="D77" s="97">
        <v>0</v>
      </c>
      <c r="E77" s="98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honeticPr fontId="7" type="noConversion"/>
  <pageMargins left="0.53" right="0.75" top="0.53" bottom="0.67" header="0.5" footer="0.5"/>
  <pageSetup paperSize="9" scale="70" orientation="portrait" r:id="rId1"/>
  <headerFooter alignWithMargins="0"/>
</worksheet>
</file>

<file path=xl/worksheets/sheet66.xml><?xml version="1.0" encoding="utf-8"?>
<worksheet xmlns="http://schemas.openxmlformats.org/spreadsheetml/2006/main" xmlns:r="http://schemas.openxmlformats.org/officeDocument/2006/relationships">
  <sheetPr codeName="Arkusz66"/>
  <dimension ref="A1:L81"/>
  <sheetViews>
    <sheetView zoomScale="80" zoomScaleNormal="80" workbookViewId="0">
      <selection activeCell="K2" sqref="K2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99" customWidth="1"/>
    <col min="6" max="6" width="7.42578125" customWidth="1"/>
    <col min="7" max="7" width="17.28515625" customWidth="1"/>
    <col min="8" max="8" width="19" customWidth="1"/>
    <col min="9" max="9" width="13.28515625" customWidth="1"/>
    <col min="10" max="10" width="13.5703125" customWidth="1"/>
  </cols>
  <sheetData>
    <row r="1" spans="2:12">
      <c r="B1" s="1"/>
      <c r="C1" s="1"/>
      <c r="D1" s="2"/>
      <c r="E1" s="2"/>
    </row>
    <row r="2" spans="2:12" ht="15.75">
      <c r="B2" s="333" t="s">
        <v>0</v>
      </c>
      <c r="C2" s="333"/>
      <c r="D2" s="333"/>
      <c r="E2" s="333"/>
      <c r="H2" s="188"/>
      <c r="I2" s="188"/>
      <c r="J2" s="190"/>
      <c r="L2" s="78"/>
    </row>
    <row r="3" spans="2:12" ht="15.75">
      <c r="B3" s="333" t="s">
        <v>263</v>
      </c>
      <c r="C3" s="333"/>
      <c r="D3" s="333"/>
      <c r="E3" s="333"/>
      <c r="H3" s="188"/>
      <c r="I3" s="188"/>
      <c r="J3" s="190"/>
    </row>
    <row r="4" spans="2:12" ht="15">
      <c r="B4" s="158"/>
      <c r="C4" s="158"/>
      <c r="D4" s="158"/>
      <c r="E4" s="158"/>
      <c r="H4" s="187"/>
      <c r="I4" s="187"/>
      <c r="J4" s="190"/>
    </row>
    <row r="5" spans="2:12" ht="21" customHeight="1">
      <c r="B5" s="334" t="s">
        <v>1</v>
      </c>
      <c r="C5" s="334"/>
      <c r="D5" s="334"/>
      <c r="E5" s="334"/>
    </row>
    <row r="6" spans="2:12" ht="14.25">
      <c r="B6" s="335" t="s">
        <v>206</v>
      </c>
      <c r="C6" s="335"/>
      <c r="D6" s="335"/>
      <c r="E6" s="335"/>
    </row>
    <row r="7" spans="2:12" ht="14.25">
      <c r="B7" s="157"/>
      <c r="C7" s="157"/>
      <c r="D7" s="157"/>
      <c r="E7" s="157"/>
    </row>
    <row r="8" spans="2:12" ht="13.5">
      <c r="B8" s="337" t="s">
        <v>18</v>
      </c>
      <c r="C8" s="339"/>
      <c r="D8" s="339"/>
      <c r="E8" s="339"/>
    </row>
    <row r="9" spans="2:12" ht="16.5" thickBot="1">
      <c r="B9" s="336" t="s">
        <v>209</v>
      </c>
      <c r="C9" s="336"/>
      <c r="D9" s="336"/>
      <c r="E9" s="336"/>
    </row>
    <row r="10" spans="2:12" ht="13.5" thickBot="1">
      <c r="B10" s="159"/>
      <c r="C10" s="87" t="s">
        <v>2</v>
      </c>
      <c r="D10" s="75" t="s">
        <v>246</v>
      </c>
      <c r="E10" s="30" t="s">
        <v>262</v>
      </c>
    </row>
    <row r="11" spans="2:12">
      <c r="B11" s="110" t="s">
        <v>3</v>
      </c>
      <c r="C11" s="151" t="s">
        <v>215</v>
      </c>
      <c r="D11" s="74">
        <v>260732.79999999999</v>
      </c>
      <c r="E11" s="9">
        <f>E12</f>
        <v>317190.96000000002</v>
      </c>
    </row>
    <row r="12" spans="2:12">
      <c r="B12" s="129" t="s">
        <v>4</v>
      </c>
      <c r="C12" s="6" t="s">
        <v>5</v>
      </c>
      <c r="D12" s="89">
        <v>260732.79999999999</v>
      </c>
      <c r="E12" s="100">
        <v>317190.96000000002</v>
      </c>
    </row>
    <row r="13" spans="2:12">
      <c r="B13" s="129" t="s">
        <v>6</v>
      </c>
      <c r="C13" s="72" t="s">
        <v>7</v>
      </c>
      <c r="D13" s="89"/>
      <c r="E13" s="100"/>
    </row>
    <row r="14" spans="2:12">
      <c r="B14" s="129" t="s">
        <v>8</v>
      </c>
      <c r="C14" s="72" t="s">
        <v>10</v>
      </c>
      <c r="D14" s="89"/>
      <c r="E14" s="100"/>
      <c r="G14" s="71"/>
    </row>
    <row r="15" spans="2:12">
      <c r="B15" s="129" t="s">
        <v>212</v>
      </c>
      <c r="C15" s="72" t="s">
        <v>11</v>
      </c>
      <c r="D15" s="89"/>
      <c r="E15" s="100"/>
    </row>
    <row r="16" spans="2:12">
      <c r="B16" s="130" t="s">
        <v>213</v>
      </c>
      <c r="C16" s="111" t="s">
        <v>12</v>
      </c>
      <c r="D16" s="90"/>
      <c r="E16" s="101"/>
    </row>
    <row r="17" spans="2:10">
      <c r="B17" s="10" t="s">
        <v>13</v>
      </c>
      <c r="C17" s="12" t="s">
        <v>65</v>
      </c>
      <c r="D17" s="152"/>
      <c r="E17" s="113"/>
    </row>
    <row r="18" spans="2:10">
      <c r="B18" s="129" t="s">
        <v>4</v>
      </c>
      <c r="C18" s="6" t="s">
        <v>11</v>
      </c>
      <c r="D18" s="89"/>
      <c r="E18" s="101"/>
    </row>
    <row r="19" spans="2:10" ht="13.5" customHeight="1">
      <c r="B19" s="129" t="s">
        <v>6</v>
      </c>
      <c r="C19" s="72" t="s">
        <v>214</v>
      </c>
      <c r="D19" s="89"/>
      <c r="E19" s="100"/>
    </row>
    <row r="20" spans="2:10" ht="13.5" thickBot="1">
      <c r="B20" s="131" t="s">
        <v>8</v>
      </c>
      <c r="C20" s="73" t="s">
        <v>14</v>
      </c>
      <c r="D20" s="91"/>
      <c r="E20" s="102"/>
    </row>
    <row r="21" spans="2:10" ht="13.5" thickBot="1">
      <c r="B21" s="343" t="s">
        <v>216</v>
      </c>
      <c r="C21" s="344"/>
      <c r="D21" s="92">
        <f>D11</f>
        <v>260732.79999999999</v>
      </c>
      <c r="E21" s="173">
        <f>E11</f>
        <v>317190.96000000002</v>
      </c>
      <c r="F21" s="88"/>
      <c r="G21" s="88"/>
      <c r="H21" s="197"/>
      <c r="J21" s="71"/>
    </row>
    <row r="22" spans="2:10">
      <c r="B22" s="3"/>
      <c r="C22" s="7"/>
      <c r="D22" s="8"/>
      <c r="E22" s="8"/>
      <c r="G22" s="78"/>
    </row>
    <row r="23" spans="2:10" ht="13.5">
      <c r="B23" s="337" t="s">
        <v>210</v>
      </c>
      <c r="C23" s="345"/>
      <c r="D23" s="345"/>
      <c r="E23" s="345"/>
      <c r="G23" s="78"/>
    </row>
    <row r="24" spans="2:10" ht="15.75" customHeight="1" thickBot="1">
      <c r="B24" s="336" t="s">
        <v>211</v>
      </c>
      <c r="C24" s="346"/>
      <c r="D24" s="346"/>
      <c r="E24" s="346"/>
    </row>
    <row r="25" spans="2:10" ht="13.5" thickBot="1">
      <c r="B25" s="159"/>
      <c r="C25" s="5" t="s">
        <v>2</v>
      </c>
      <c r="D25" s="75" t="s">
        <v>264</v>
      </c>
      <c r="E25" s="30" t="s">
        <v>262</v>
      </c>
    </row>
    <row r="26" spans="2:10">
      <c r="B26" s="116" t="s">
        <v>15</v>
      </c>
      <c r="C26" s="117" t="s">
        <v>16</v>
      </c>
      <c r="D26" s="263">
        <v>258694.37</v>
      </c>
      <c r="E26" s="118">
        <f>D21</f>
        <v>260732.79999999999</v>
      </c>
      <c r="G26" s="83"/>
    </row>
    <row r="27" spans="2:10">
      <c r="B27" s="10" t="s">
        <v>17</v>
      </c>
      <c r="C27" s="11" t="s">
        <v>217</v>
      </c>
      <c r="D27" s="264">
        <v>5592.26</v>
      </c>
      <c r="E27" s="172">
        <f>E28-E32</f>
        <v>52626.22</v>
      </c>
      <c r="F27" s="78"/>
      <c r="G27" s="83"/>
      <c r="H27" s="78"/>
      <c r="I27" s="78"/>
      <c r="J27" s="83"/>
    </row>
    <row r="28" spans="2:10">
      <c r="B28" s="10" t="s">
        <v>18</v>
      </c>
      <c r="C28" s="11" t="s">
        <v>19</v>
      </c>
      <c r="D28" s="264">
        <v>13500.66</v>
      </c>
      <c r="E28" s="80">
        <f>SUM(E29:E31)</f>
        <v>55451.340000000004</v>
      </c>
      <c r="F28" s="78"/>
      <c r="G28" s="78"/>
      <c r="H28" s="78"/>
      <c r="I28" s="78"/>
      <c r="J28" s="83"/>
    </row>
    <row r="29" spans="2:10">
      <c r="B29" s="127" t="s">
        <v>4</v>
      </c>
      <c r="C29" s="6" t="s">
        <v>20</v>
      </c>
      <c r="D29" s="265">
        <v>3661.62</v>
      </c>
      <c r="E29" s="103">
        <v>1587.68</v>
      </c>
      <c r="F29" s="78"/>
      <c r="G29" s="78"/>
      <c r="H29" s="78"/>
      <c r="I29" s="78"/>
      <c r="J29" s="83"/>
    </row>
    <row r="30" spans="2:10">
      <c r="B30" s="127" t="s">
        <v>6</v>
      </c>
      <c r="C30" s="6" t="s">
        <v>21</v>
      </c>
      <c r="D30" s="265"/>
      <c r="E30" s="103"/>
      <c r="F30" s="78"/>
      <c r="G30" s="78"/>
      <c r="H30" s="78"/>
      <c r="I30" s="78"/>
      <c r="J30" s="83"/>
    </row>
    <row r="31" spans="2:10">
      <c r="B31" s="127" t="s">
        <v>8</v>
      </c>
      <c r="C31" s="6" t="s">
        <v>22</v>
      </c>
      <c r="D31" s="265">
        <v>9839.0400000000009</v>
      </c>
      <c r="E31" s="103">
        <v>53863.66</v>
      </c>
      <c r="F31" s="78"/>
      <c r="G31" s="78"/>
      <c r="H31" s="78"/>
      <c r="I31" s="78"/>
      <c r="J31" s="83"/>
    </row>
    <row r="32" spans="2:10">
      <c r="B32" s="112" t="s">
        <v>23</v>
      </c>
      <c r="C32" s="12" t="s">
        <v>24</v>
      </c>
      <c r="D32" s="264">
        <v>7908.4</v>
      </c>
      <c r="E32" s="80">
        <f>SUM(E33:E39)</f>
        <v>2825.1200000000003</v>
      </c>
      <c r="F32" s="78"/>
      <c r="G32" s="83"/>
      <c r="H32" s="78"/>
      <c r="I32" s="78"/>
      <c r="J32" s="83"/>
    </row>
    <row r="33" spans="2:10">
      <c r="B33" s="127" t="s">
        <v>4</v>
      </c>
      <c r="C33" s="6" t="s">
        <v>25</v>
      </c>
      <c r="D33" s="265"/>
      <c r="E33" s="103"/>
      <c r="F33" s="78"/>
      <c r="G33" s="78"/>
      <c r="H33" s="78"/>
      <c r="I33" s="78"/>
      <c r="J33" s="83"/>
    </row>
    <row r="34" spans="2:10">
      <c r="B34" s="127" t="s">
        <v>6</v>
      </c>
      <c r="C34" s="6" t="s">
        <v>26</v>
      </c>
      <c r="D34" s="265"/>
      <c r="E34" s="103"/>
      <c r="F34" s="78"/>
      <c r="G34" s="78"/>
      <c r="H34" s="78"/>
      <c r="I34" s="78"/>
      <c r="J34" s="83"/>
    </row>
    <row r="35" spans="2:10">
      <c r="B35" s="127" t="s">
        <v>8</v>
      </c>
      <c r="C35" s="6" t="s">
        <v>27</v>
      </c>
      <c r="D35" s="265">
        <v>445.26</v>
      </c>
      <c r="E35" s="103">
        <v>295.26</v>
      </c>
      <c r="F35" s="78"/>
      <c r="G35" s="78"/>
      <c r="H35" s="78"/>
      <c r="I35" s="78"/>
      <c r="J35" s="83"/>
    </row>
    <row r="36" spans="2:10">
      <c r="B36" s="127" t="s">
        <v>9</v>
      </c>
      <c r="C36" s="6" t="s">
        <v>28</v>
      </c>
      <c r="D36" s="265"/>
      <c r="E36" s="103"/>
      <c r="F36" s="78"/>
      <c r="G36" s="78"/>
      <c r="H36" s="78"/>
      <c r="I36" s="78"/>
      <c r="J36" s="83"/>
    </row>
    <row r="37" spans="2:10" ht="25.5">
      <c r="B37" s="127" t="s">
        <v>29</v>
      </c>
      <c r="C37" s="6" t="s">
        <v>30</v>
      </c>
      <c r="D37" s="265">
        <v>2321.52</v>
      </c>
      <c r="E37" s="103">
        <v>2395.17</v>
      </c>
      <c r="F37" s="78"/>
      <c r="G37" s="78"/>
      <c r="H37" s="78"/>
      <c r="I37" s="78"/>
      <c r="J37" s="83"/>
    </row>
    <row r="38" spans="2:10">
      <c r="B38" s="127" t="s">
        <v>31</v>
      </c>
      <c r="C38" s="6" t="s">
        <v>32</v>
      </c>
      <c r="D38" s="265"/>
      <c r="E38" s="103"/>
      <c r="F38" s="78"/>
      <c r="G38" s="78"/>
      <c r="H38" s="78"/>
      <c r="I38" s="78"/>
      <c r="J38" s="83"/>
    </row>
    <row r="39" spans="2:10">
      <c r="B39" s="128" t="s">
        <v>33</v>
      </c>
      <c r="C39" s="13" t="s">
        <v>34</v>
      </c>
      <c r="D39" s="266">
        <v>5141.62</v>
      </c>
      <c r="E39" s="174">
        <v>134.69</v>
      </c>
      <c r="F39" s="78"/>
      <c r="G39" s="78"/>
      <c r="H39" s="78"/>
      <c r="I39" s="78"/>
      <c r="J39" s="83"/>
    </row>
    <row r="40" spans="2:10" ht="13.5" thickBot="1">
      <c r="B40" s="119" t="s">
        <v>35</v>
      </c>
      <c r="C40" s="120" t="s">
        <v>36</v>
      </c>
      <c r="D40" s="267">
        <v>1432</v>
      </c>
      <c r="E40" s="121">
        <v>3831.94</v>
      </c>
      <c r="G40" s="83"/>
    </row>
    <row r="41" spans="2:10" ht="13.5" thickBot="1">
      <c r="B41" s="122" t="s">
        <v>37</v>
      </c>
      <c r="C41" s="123" t="s">
        <v>38</v>
      </c>
      <c r="D41" s="268">
        <v>265718.63</v>
      </c>
      <c r="E41" s="173">
        <f>E26+E27+E40</f>
        <v>317190.96000000002</v>
      </c>
      <c r="F41" s="88"/>
      <c r="G41" s="83"/>
    </row>
    <row r="42" spans="2:10">
      <c r="B42" s="114"/>
      <c r="C42" s="114"/>
      <c r="D42" s="115"/>
      <c r="E42" s="115"/>
      <c r="F42" s="88"/>
      <c r="G42" s="71"/>
    </row>
    <row r="43" spans="2:10" ht="13.5">
      <c r="B43" s="338" t="s">
        <v>60</v>
      </c>
      <c r="C43" s="339"/>
      <c r="D43" s="339"/>
      <c r="E43" s="339"/>
      <c r="G43" s="78"/>
    </row>
    <row r="44" spans="2:10" ht="18" customHeight="1" thickBot="1">
      <c r="B44" s="336" t="s">
        <v>244</v>
      </c>
      <c r="C44" s="340"/>
      <c r="D44" s="340"/>
      <c r="E44" s="340"/>
      <c r="G44" s="78"/>
    </row>
    <row r="45" spans="2:10" ht="13.5" thickBot="1">
      <c r="B45" s="159"/>
      <c r="C45" s="31" t="s">
        <v>39</v>
      </c>
      <c r="D45" s="75" t="s">
        <v>264</v>
      </c>
      <c r="E45" s="30" t="s">
        <v>262</v>
      </c>
      <c r="G45" s="78"/>
    </row>
    <row r="46" spans="2:10">
      <c r="B46" s="14" t="s">
        <v>18</v>
      </c>
      <c r="C46" s="32" t="s">
        <v>218</v>
      </c>
      <c r="D46" s="124"/>
      <c r="E46" s="29"/>
      <c r="G46" s="78"/>
    </row>
    <row r="47" spans="2:10">
      <c r="B47" s="125" t="s">
        <v>4</v>
      </c>
      <c r="C47" s="16" t="s">
        <v>40</v>
      </c>
      <c r="D47" s="269">
        <v>2002.5884000000001</v>
      </c>
      <c r="E47" s="175">
        <v>2003.0175999999999</v>
      </c>
      <c r="G47" s="78"/>
    </row>
    <row r="48" spans="2:10">
      <c r="B48" s="146" t="s">
        <v>6</v>
      </c>
      <c r="C48" s="23" t="s">
        <v>41</v>
      </c>
      <c r="D48" s="270">
        <v>2045.8779999999999</v>
      </c>
      <c r="E48" s="175">
        <v>2405.3307</v>
      </c>
      <c r="G48" s="78"/>
    </row>
    <row r="49" spans="2:7">
      <c r="B49" s="143" t="s">
        <v>23</v>
      </c>
      <c r="C49" s="147" t="s">
        <v>219</v>
      </c>
      <c r="D49" s="271"/>
      <c r="E49" s="175"/>
    </row>
    <row r="50" spans="2:7">
      <c r="B50" s="125" t="s">
        <v>4</v>
      </c>
      <c r="C50" s="16" t="s">
        <v>40</v>
      </c>
      <c r="D50" s="269">
        <v>129.18</v>
      </c>
      <c r="E50" s="175">
        <v>130.16999999999999</v>
      </c>
      <c r="G50" s="226"/>
    </row>
    <row r="51" spans="2:7">
      <c r="B51" s="125" t="s">
        <v>6</v>
      </c>
      <c r="C51" s="16" t="s">
        <v>220</v>
      </c>
      <c r="D51" s="272">
        <v>129.13</v>
      </c>
      <c r="E51" s="84">
        <v>130.07</v>
      </c>
      <c r="G51" s="226"/>
    </row>
    <row r="52" spans="2:7">
      <c r="B52" s="125" t="s">
        <v>8</v>
      </c>
      <c r="C52" s="16" t="s">
        <v>221</v>
      </c>
      <c r="D52" s="272">
        <v>129.88</v>
      </c>
      <c r="E52" s="84">
        <v>131.87</v>
      </c>
    </row>
    <row r="53" spans="2:7" ht="13.5" customHeight="1" thickBot="1">
      <c r="B53" s="126" t="s">
        <v>9</v>
      </c>
      <c r="C53" s="18" t="s">
        <v>41</v>
      </c>
      <c r="D53" s="273">
        <v>129.88</v>
      </c>
      <c r="E53" s="176">
        <v>131.87</v>
      </c>
    </row>
    <row r="54" spans="2:7">
      <c r="B54" s="132"/>
      <c r="C54" s="133"/>
      <c r="D54" s="134"/>
      <c r="E54" s="134"/>
    </row>
    <row r="55" spans="2:7" ht="13.5">
      <c r="B55" s="338" t="s">
        <v>62</v>
      </c>
      <c r="C55" s="339"/>
      <c r="D55" s="339"/>
      <c r="E55" s="339"/>
    </row>
    <row r="56" spans="2:7" ht="18.75" customHeight="1" thickBot="1">
      <c r="B56" s="336" t="s">
        <v>222</v>
      </c>
      <c r="C56" s="340"/>
      <c r="D56" s="340"/>
      <c r="E56" s="340"/>
    </row>
    <row r="57" spans="2:7" ht="23.25" thickBot="1">
      <c r="B57" s="331" t="s">
        <v>42</v>
      </c>
      <c r="C57" s="332"/>
      <c r="D57" s="19" t="s">
        <v>245</v>
      </c>
      <c r="E57" s="20" t="s">
        <v>223</v>
      </c>
    </row>
    <row r="58" spans="2:7">
      <c r="B58" s="21" t="s">
        <v>18</v>
      </c>
      <c r="C58" s="149" t="s">
        <v>43</v>
      </c>
      <c r="D58" s="150">
        <f>D64</f>
        <v>317190.96000000002</v>
      </c>
      <c r="E58" s="33">
        <f>D58/E21</f>
        <v>1</v>
      </c>
    </row>
    <row r="59" spans="2:7" ht="25.5">
      <c r="B59" s="146" t="s">
        <v>4</v>
      </c>
      <c r="C59" s="23" t="s">
        <v>44</v>
      </c>
      <c r="D59" s="95">
        <v>0</v>
      </c>
      <c r="E59" s="96">
        <v>0</v>
      </c>
    </row>
    <row r="60" spans="2:7" ht="25.5">
      <c r="B60" s="125" t="s">
        <v>6</v>
      </c>
      <c r="C60" s="16" t="s">
        <v>45</v>
      </c>
      <c r="D60" s="93">
        <v>0</v>
      </c>
      <c r="E60" s="94">
        <v>0</v>
      </c>
    </row>
    <row r="61" spans="2:7" ht="13.5" customHeight="1">
      <c r="B61" s="125" t="s">
        <v>8</v>
      </c>
      <c r="C61" s="16" t="s">
        <v>46</v>
      </c>
      <c r="D61" s="93">
        <v>0</v>
      </c>
      <c r="E61" s="94">
        <v>0</v>
      </c>
    </row>
    <row r="62" spans="2:7">
      <c r="B62" s="125" t="s">
        <v>9</v>
      </c>
      <c r="C62" s="16" t="s">
        <v>47</v>
      </c>
      <c r="D62" s="93">
        <v>0</v>
      </c>
      <c r="E62" s="94">
        <v>0</v>
      </c>
    </row>
    <row r="63" spans="2:7">
      <c r="B63" s="125" t="s">
        <v>29</v>
      </c>
      <c r="C63" s="16" t="s">
        <v>48</v>
      </c>
      <c r="D63" s="93">
        <v>0</v>
      </c>
      <c r="E63" s="94">
        <v>0</v>
      </c>
    </row>
    <row r="64" spans="2:7">
      <c r="B64" s="146" t="s">
        <v>31</v>
      </c>
      <c r="C64" s="23" t="s">
        <v>49</v>
      </c>
      <c r="D64" s="95">
        <f>E21</f>
        <v>317190.96000000002</v>
      </c>
      <c r="E64" s="96">
        <f>E58</f>
        <v>1</v>
      </c>
    </row>
    <row r="65" spans="2:5">
      <c r="B65" s="146" t="s">
        <v>33</v>
      </c>
      <c r="C65" s="23" t="s">
        <v>224</v>
      </c>
      <c r="D65" s="95">
        <v>0</v>
      </c>
      <c r="E65" s="96">
        <v>0</v>
      </c>
    </row>
    <row r="66" spans="2:5">
      <c r="B66" s="146" t="s">
        <v>50</v>
      </c>
      <c r="C66" s="23" t="s">
        <v>51</v>
      </c>
      <c r="D66" s="95">
        <v>0</v>
      </c>
      <c r="E66" s="96">
        <v>0</v>
      </c>
    </row>
    <row r="67" spans="2:5">
      <c r="B67" s="125" t="s">
        <v>52</v>
      </c>
      <c r="C67" s="16" t="s">
        <v>53</v>
      </c>
      <c r="D67" s="93">
        <v>0</v>
      </c>
      <c r="E67" s="94">
        <v>0</v>
      </c>
    </row>
    <row r="68" spans="2:5">
      <c r="B68" s="125" t="s">
        <v>54</v>
      </c>
      <c r="C68" s="16" t="s">
        <v>55</v>
      </c>
      <c r="D68" s="93">
        <v>0</v>
      </c>
      <c r="E68" s="94">
        <v>0</v>
      </c>
    </row>
    <row r="69" spans="2:5">
      <c r="B69" s="125" t="s">
        <v>56</v>
      </c>
      <c r="C69" s="16" t="s">
        <v>57</v>
      </c>
      <c r="D69" s="93">
        <v>0</v>
      </c>
      <c r="E69" s="94">
        <v>0</v>
      </c>
    </row>
    <row r="70" spans="2:5">
      <c r="B70" s="153" t="s">
        <v>58</v>
      </c>
      <c r="C70" s="136" t="s">
        <v>59</v>
      </c>
      <c r="D70" s="137">
        <v>0</v>
      </c>
      <c r="E70" s="138">
        <v>0</v>
      </c>
    </row>
    <row r="71" spans="2:5">
      <c r="B71" s="154" t="s">
        <v>23</v>
      </c>
      <c r="C71" s="144" t="s">
        <v>61</v>
      </c>
      <c r="D71" s="145">
        <v>0</v>
      </c>
      <c r="E71" s="70">
        <v>0</v>
      </c>
    </row>
    <row r="72" spans="2:5">
      <c r="B72" s="155" t="s">
        <v>60</v>
      </c>
      <c r="C72" s="140" t="s">
        <v>63</v>
      </c>
      <c r="D72" s="141">
        <f>E14</f>
        <v>0</v>
      </c>
      <c r="E72" s="142">
        <v>0</v>
      </c>
    </row>
    <row r="73" spans="2:5">
      <c r="B73" s="156" t="s">
        <v>62</v>
      </c>
      <c r="C73" s="25" t="s">
        <v>65</v>
      </c>
      <c r="D73" s="26">
        <v>0</v>
      </c>
      <c r="E73" s="27">
        <v>0</v>
      </c>
    </row>
    <row r="74" spans="2:5">
      <c r="B74" s="154" t="s">
        <v>64</v>
      </c>
      <c r="C74" s="144" t="s">
        <v>66</v>
      </c>
      <c r="D74" s="145">
        <f>D58</f>
        <v>317190.96000000002</v>
      </c>
      <c r="E74" s="70">
        <f>E58+E72-E73</f>
        <v>1</v>
      </c>
    </row>
    <row r="75" spans="2:5">
      <c r="B75" s="125" t="s">
        <v>4</v>
      </c>
      <c r="C75" s="16" t="s">
        <v>67</v>
      </c>
      <c r="D75" s="93">
        <f>D74</f>
        <v>317190.96000000002</v>
      </c>
      <c r="E75" s="94">
        <f>E74</f>
        <v>1</v>
      </c>
    </row>
    <row r="76" spans="2:5">
      <c r="B76" s="125" t="s">
        <v>6</v>
      </c>
      <c r="C76" s="16" t="s">
        <v>225</v>
      </c>
      <c r="D76" s="93">
        <v>0</v>
      </c>
      <c r="E76" s="94">
        <v>0</v>
      </c>
    </row>
    <row r="77" spans="2:5" ht="13.5" thickBot="1">
      <c r="B77" s="126" t="s">
        <v>8</v>
      </c>
      <c r="C77" s="18" t="s">
        <v>226</v>
      </c>
      <c r="D77" s="97">
        <v>0</v>
      </c>
      <c r="E77" s="98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honeticPr fontId="7" type="noConversion"/>
  <pageMargins left="0.56000000000000005" right="0.75" top="0.53" bottom="0.49" header="0.5" footer="0.5"/>
  <pageSetup paperSize="9" scale="70" orientation="portrait" r:id="rId1"/>
  <headerFooter alignWithMargins="0"/>
</worksheet>
</file>

<file path=xl/worksheets/sheet67.xml><?xml version="1.0" encoding="utf-8"?>
<worksheet xmlns="http://schemas.openxmlformats.org/spreadsheetml/2006/main" xmlns:r="http://schemas.openxmlformats.org/officeDocument/2006/relationships">
  <sheetPr codeName="Arkusz67"/>
  <dimension ref="A1:L81"/>
  <sheetViews>
    <sheetView zoomScale="80" zoomScaleNormal="80" workbookViewId="0">
      <selection activeCell="K2" sqref="K2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99" customWidth="1"/>
    <col min="6" max="6" width="7.42578125" customWidth="1"/>
    <col min="7" max="7" width="17.28515625" customWidth="1"/>
    <col min="8" max="8" width="19" customWidth="1"/>
    <col min="9" max="9" width="13.28515625" customWidth="1"/>
    <col min="10" max="10" width="13.5703125" customWidth="1"/>
  </cols>
  <sheetData>
    <row r="1" spans="2:12">
      <c r="B1" s="1"/>
      <c r="C1" s="1"/>
      <c r="D1" s="2"/>
      <c r="E1" s="2"/>
    </row>
    <row r="2" spans="2:12" ht="15.75">
      <c r="B2" s="333" t="s">
        <v>0</v>
      </c>
      <c r="C2" s="333"/>
      <c r="D2" s="333"/>
      <c r="E2" s="333"/>
      <c r="H2" s="188"/>
      <c r="I2" s="188"/>
      <c r="J2" s="190"/>
      <c r="L2" s="78"/>
    </row>
    <row r="3" spans="2:12" ht="15.75">
      <c r="B3" s="333" t="s">
        <v>263</v>
      </c>
      <c r="C3" s="333"/>
      <c r="D3" s="333"/>
      <c r="E3" s="333"/>
      <c r="H3" s="188"/>
      <c r="I3" s="188"/>
      <c r="J3" s="190"/>
    </row>
    <row r="4" spans="2:12" ht="15">
      <c r="B4" s="158"/>
      <c r="C4" s="158"/>
      <c r="D4" s="158"/>
      <c r="E4" s="158"/>
      <c r="H4" s="187"/>
      <c r="I4" s="187"/>
      <c r="J4" s="190"/>
    </row>
    <row r="5" spans="2:12" ht="21" customHeight="1">
      <c r="B5" s="334" t="s">
        <v>1</v>
      </c>
      <c r="C5" s="334"/>
      <c r="D5" s="334"/>
      <c r="E5" s="334"/>
    </row>
    <row r="6" spans="2:12" ht="14.25">
      <c r="B6" s="335" t="s">
        <v>121</v>
      </c>
      <c r="C6" s="335"/>
      <c r="D6" s="335"/>
      <c r="E6" s="335"/>
    </row>
    <row r="7" spans="2:12" ht="14.25">
      <c r="B7" s="157"/>
      <c r="C7" s="157"/>
      <c r="D7" s="157"/>
      <c r="E7" s="157"/>
    </row>
    <row r="8" spans="2:12" ht="13.5">
      <c r="B8" s="337" t="s">
        <v>18</v>
      </c>
      <c r="C8" s="339"/>
      <c r="D8" s="339"/>
      <c r="E8" s="339"/>
    </row>
    <row r="9" spans="2:12" ht="16.5" thickBot="1">
      <c r="B9" s="336" t="s">
        <v>209</v>
      </c>
      <c r="C9" s="336"/>
      <c r="D9" s="336"/>
      <c r="E9" s="336"/>
    </row>
    <row r="10" spans="2:12" ht="13.5" thickBot="1">
      <c r="B10" s="159"/>
      <c r="C10" s="87" t="s">
        <v>2</v>
      </c>
      <c r="D10" s="75" t="s">
        <v>246</v>
      </c>
      <c r="E10" s="30" t="s">
        <v>262</v>
      </c>
    </row>
    <row r="11" spans="2:12">
      <c r="B11" s="110" t="s">
        <v>3</v>
      </c>
      <c r="C11" s="151" t="s">
        <v>215</v>
      </c>
      <c r="D11" s="74">
        <v>259327.86</v>
      </c>
      <c r="E11" s="9">
        <f>E12</f>
        <v>172429.42</v>
      </c>
    </row>
    <row r="12" spans="2:12">
      <c r="B12" s="129" t="s">
        <v>4</v>
      </c>
      <c r="C12" s="6" t="s">
        <v>5</v>
      </c>
      <c r="D12" s="89">
        <v>259327.86</v>
      </c>
      <c r="E12" s="100">
        <v>172429.42</v>
      </c>
    </row>
    <row r="13" spans="2:12">
      <c r="B13" s="129" t="s">
        <v>6</v>
      </c>
      <c r="C13" s="72" t="s">
        <v>7</v>
      </c>
      <c r="D13" s="89"/>
      <c r="E13" s="100"/>
    </row>
    <row r="14" spans="2:12">
      <c r="B14" s="129" t="s">
        <v>8</v>
      </c>
      <c r="C14" s="72" t="s">
        <v>10</v>
      </c>
      <c r="D14" s="89"/>
      <c r="E14" s="100"/>
      <c r="G14" s="71"/>
    </row>
    <row r="15" spans="2:12">
      <c r="B15" s="129" t="s">
        <v>212</v>
      </c>
      <c r="C15" s="72" t="s">
        <v>11</v>
      </c>
      <c r="D15" s="89"/>
      <c r="E15" s="100"/>
    </row>
    <row r="16" spans="2:12">
      <c r="B16" s="130" t="s">
        <v>213</v>
      </c>
      <c r="C16" s="111" t="s">
        <v>12</v>
      </c>
      <c r="D16" s="90"/>
      <c r="E16" s="101"/>
    </row>
    <row r="17" spans="2:10">
      <c r="B17" s="10" t="s">
        <v>13</v>
      </c>
      <c r="C17" s="12" t="s">
        <v>65</v>
      </c>
      <c r="D17" s="152"/>
      <c r="E17" s="113"/>
    </row>
    <row r="18" spans="2:10">
      <c r="B18" s="129" t="s">
        <v>4</v>
      </c>
      <c r="C18" s="6" t="s">
        <v>11</v>
      </c>
      <c r="D18" s="89"/>
      <c r="E18" s="101"/>
    </row>
    <row r="19" spans="2:10" ht="13.5" customHeight="1">
      <c r="B19" s="129" t="s">
        <v>6</v>
      </c>
      <c r="C19" s="72" t="s">
        <v>214</v>
      </c>
      <c r="D19" s="89"/>
      <c r="E19" s="100"/>
    </row>
    <row r="20" spans="2:10" ht="13.5" thickBot="1">
      <c r="B20" s="131" t="s">
        <v>8</v>
      </c>
      <c r="C20" s="73" t="s">
        <v>14</v>
      </c>
      <c r="D20" s="91"/>
      <c r="E20" s="102"/>
    </row>
    <row r="21" spans="2:10" ht="13.5" thickBot="1">
      <c r="B21" s="343" t="s">
        <v>216</v>
      </c>
      <c r="C21" s="344"/>
      <c r="D21" s="92">
        <f>D11</f>
        <v>259327.86</v>
      </c>
      <c r="E21" s="173">
        <f>E11</f>
        <v>172429.42</v>
      </c>
      <c r="F21" s="88"/>
      <c r="G21" s="88"/>
      <c r="H21" s="197"/>
      <c r="J21" s="71"/>
    </row>
    <row r="22" spans="2:10">
      <c r="B22" s="3"/>
      <c r="C22" s="7"/>
      <c r="D22" s="8"/>
      <c r="E22" s="8"/>
      <c r="G22" s="78"/>
    </row>
    <row r="23" spans="2:10" ht="13.5">
      <c r="B23" s="337" t="s">
        <v>210</v>
      </c>
      <c r="C23" s="345"/>
      <c r="D23" s="345"/>
      <c r="E23" s="345"/>
      <c r="G23" s="78"/>
    </row>
    <row r="24" spans="2:10" ht="15.75" customHeight="1" thickBot="1">
      <c r="B24" s="336" t="s">
        <v>211</v>
      </c>
      <c r="C24" s="346"/>
      <c r="D24" s="346"/>
      <c r="E24" s="346"/>
    </row>
    <row r="25" spans="2:10" ht="13.5" thickBot="1">
      <c r="B25" s="159"/>
      <c r="C25" s="5" t="s">
        <v>2</v>
      </c>
      <c r="D25" s="75" t="s">
        <v>264</v>
      </c>
      <c r="E25" s="30" t="s">
        <v>262</v>
      </c>
    </row>
    <row r="26" spans="2:10">
      <c r="B26" s="116" t="s">
        <v>15</v>
      </c>
      <c r="C26" s="117" t="s">
        <v>16</v>
      </c>
      <c r="D26" s="263">
        <v>196324.54</v>
      </c>
      <c r="E26" s="118">
        <f>D21</f>
        <v>259327.86</v>
      </c>
      <c r="G26" s="83"/>
    </row>
    <row r="27" spans="2:10">
      <c r="B27" s="10" t="s">
        <v>17</v>
      </c>
      <c r="C27" s="11" t="s">
        <v>217</v>
      </c>
      <c r="D27" s="264">
        <v>-1218.4699999999975</v>
      </c>
      <c r="E27" s="172">
        <f>E28-E32</f>
        <v>-97201.47</v>
      </c>
      <c r="F27" s="78"/>
      <c r="G27" s="83"/>
      <c r="H27" s="78"/>
      <c r="I27" s="78"/>
      <c r="J27" s="83"/>
    </row>
    <row r="28" spans="2:10">
      <c r="B28" s="10" t="s">
        <v>18</v>
      </c>
      <c r="C28" s="11" t="s">
        <v>19</v>
      </c>
      <c r="D28" s="264">
        <v>25823.300000000003</v>
      </c>
      <c r="E28" s="80">
        <f>SUM(E29:E31)</f>
        <v>13782.119999999999</v>
      </c>
      <c r="F28" s="78"/>
      <c r="G28" s="78"/>
      <c r="H28" s="78"/>
      <c r="I28" s="78"/>
      <c r="J28" s="83"/>
    </row>
    <row r="29" spans="2:10">
      <c r="B29" s="127" t="s">
        <v>4</v>
      </c>
      <c r="C29" s="6" t="s">
        <v>20</v>
      </c>
      <c r="D29" s="265">
        <v>16869.490000000002</v>
      </c>
      <c r="E29" s="103">
        <v>10470.549999999999</v>
      </c>
      <c r="F29" s="78"/>
      <c r="G29" s="78"/>
      <c r="H29" s="78"/>
      <c r="I29" s="78"/>
      <c r="J29" s="83"/>
    </row>
    <row r="30" spans="2:10">
      <c r="B30" s="127" t="s">
        <v>6</v>
      </c>
      <c r="C30" s="6" t="s">
        <v>21</v>
      </c>
      <c r="D30" s="265"/>
      <c r="E30" s="103"/>
      <c r="F30" s="78"/>
      <c r="G30" s="78"/>
      <c r="H30" s="78"/>
      <c r="I30" s="78"/>
      <c r="J30" s="83"/>
    </row>
    <row r="31" spans="2:10">
      <c r="B31" s="127" t="s">
        <v>8</v>
      </c>
      <c r="C31" s="6" t="s">
        <v>22</v>
      </c>
      <c r="D31" s="265">
        <v>8953.8100000000013</v>
      </c>
      <c r="E31" s="103">
        <v>3311.57</v>
      </c>
      <c r="F31" s="78"/>
      <c r="G31" s="78"/>
      <c r="H31" s="78"/>
      <c r="I31" s="78"/>
      <c r="J31" s="83"/>
    </row>
    <row r="32" spans="2:10">
      <c r="B32" s="112" t="s">
        <v>23</v>
      </c>
      <c r="C32" s="12" t="s">
        <v>24</v>
      </c>
      <c r="D32" s="264">
        <v>27041.77</v>
      </c>
      <c r="E32" s="80">
        <f>SUM(E33:E39)</f>
        <v>110983.59</v>
      </c>
      <c r="F32" s="78"/>
      <c r="G32" s="83"/>
      <c r="H32" s="78"/>
      <c r="I32" s="78"/>
      <c r="J32" s="83"/>
    </row>
    <row r="33" spans="2:10">
      <c r="B33" s="127" t="s">
        <v>4</v>
      </c>
      <c r="C33" s="6" t="s">
        <v>25</v>
      </c>
      <c r="D33" s="265">
        <v>1171.3399999999999</v>
      </c>
      <c r="E33" s="103">
        <v>11172.6</v>
      </c>
      <c r="F33" s="78"/>
      <c r="G33" s="78"/>
      <c r="H33" s="78"/>
      <c r="I33" s="78"/>
      <c r="J33" s="83"/>
    </row>
    <row r="34" spans="2:10">
      <c r="B34" s="127" t="s">
        <v>6</v>
      </c>
      <c r="C34" s="6" t="s">
        <v>26</v>
      </c>
      <c r="D34" s="265"/>
      <c r="E34" s="103"/>
      <c r="F34" s="78"/>
      <c r="G34" s="78"/>
      <c r="H34" s="78"/>
      <c r="I34" s="78"/>
      <c r="J34" s="83"/>
    </row>
    <row r="35" spans="2:10">
      <c r="B35" s="127" t="s">
        <v>8</v>
      </c>
      <c r="C35" s="6" t="s">
        <v>27</v>
      </c>
      <c r="D35" s="265">
        <v>1503.28</v>
      </c>
      <c r="E35" s="103">
        <v>1224.8599999999999</v>
      </c>
      <c r="F35" s="78"/>
      <c r="G35" s="78"/>
      <c r="H35" s="78"/>
      <c r="I35" s="78"/>
      <c r="J35" s="83"/>
    </row>
    <row r="36" spans="2:10">
      <c r="B36" s="127" t="s">
        <v>9</v>
      </c>
      <c r="C36" s="6" t="s">
        <v>28</v>
      </c>
      <c r="D36" s="265"/>
      <c r="E36" s="103"/>
      <c r="F36" s="78"/>
      <c r="G36" s="78"/>
      <c r="H36" s="78"/>
      <c r="I36" s="78"/>
      <c r="J36" s="83"/>
    </row>
    <row r="37" spans="2:10" ht="25.5">
      <c r="B37" s="127" t="s">
        <v>29</v>
      </c>
      <c r="C37" s="6" t="s">
        <v>30</v>
      </c>
      <c r="D37" s="265">
        <v>698.18</v>
      </c>
      <c r="E37" s="103">
        <v>980.99</v>
      </c>
      <c r="F37" s="78"/>
      <c r="G37" s="78"/>
      <c r="H37" s="78"/>
      <c r="I37" s="78"/>
      <c r="J37" s="83"/>
    </row>
    <row r="38" spans="2:10">
      <c r="B38" s="127" t="s">
        <v>31</v>
      </c>
      <c r="C38" s="6" t="s">
        <v>32</v>
      </c>
      <c r="D38" s="265"/>
      <c r="E38" s="103"/>
      <c r="F38" s="78"/>
      <c r="G38" s="78"/>
      <c r="H38" s="78"/>
      <c r="I38" s="78"/>
      <c r="J38" s="83"/>
    </row>
    <row r="39" spans="2:10">
      <c r="B39" s="128" t="s">
        <v>33</v>
      </c>
      <c r="C39" s="13" t="s">
        <v>34</v>
      </c>
      <c r="D39" s="266">
        <v>23668.97</v>
      </c>
      <c r="E39" s="174">
        <v>97605.14</v>
      </c>
      <c r="F39" s="78"/>
      <c r="G39" s="78"/>
      <c r="H39" s="78"/>
      <c r="I39" s="78"/>
      <c r="J39" s="83"/>
    </row>
    <row r="40" spans="2:10" ht="13.5" thickBot="1">
      <c r="B40" s="119" t="s">
        <v>35</v>
      </c>
      <c r="C40" s="120" t="s">
        <v>36</v>
      </c>
      <c r="D40" s="267">
        <v>-2110.0300000000002</v>
      </c>
      <c r="E40" s="121">
        <v>10303.030000000001</v>
      </c>
      <c r="G40" s="83"/>
    </row>
    <row r="41" spans="2:10" ht="13.5" thickBot="1">
      <c r="B41" s="122" t="s">
        <v>37</v>
      </c>
      <c r="C41" s="123" t="s">
        <v>38</v>
      </c>
      <c r="D41" s="268">
        <v>192996.04</v>
      </c>
      <c r="E41" s="173">
        <f>E26+E27+E40</f>
        <v>172429.41999999998</v>
      </c>
      <c r="F41" s="88"/>
      <c r="G41" s="83"/>
    </row>
    <row r="42" spans="2:10">
      <c r="B42" s="114"/>
      <c r="C42" s="114"/>
      <c r="D42" s="115"/>
      <c r="E42" s="115"/>
      <c r="F42" s="88"/>
      <c r="G42" s="71"/>
    </row>
    <row r="43" spans="2:10" ht="13.5">
      <c r="B43" s="338" t="s">
        <v>60</v>
      </c>
      <c r="C43" s="339"/>
      <c r="D43" s="339"/>
      <c r="E43" s="339"/>
      <c r="G43" s="78"/>
    </row>
    <row r="44" spans="2:10" ht="18" customHeight="1" thickBot="1">
      <c r="B44" s="336" t="s">
        <v>244</v>
      </c>
      <c r="C44" s="340"/>
      <c r="D44" s="340"/>
      <c r="E44" s="340"/>
      <c r="G44" s="78"/>
    </row>
    <row r="45" spans="2:10" ht="13.5" thickBot="1">
      <c r="B45" s="159"/>
      <c r="C45" s="31" t="s">
        <v>39</v>
      </c>
      <c r="D45" s="75" t="s">
        <v>264</v>
      </c>
      <c r="E45" s="30" t="s">
        <v>262</v>
      </c>
      <c r="G45" s="78"/>
    </row>
    <row r="46" spans="2:10">
      <c r="B46" s="14" t="s">
        <v>18</v>
      </c>
      <c r="C46" s="32" t="s">
        <v>218</v>
      </c>
      <c r="D46" s="124"/>
      <c r="E46" s="29"/>
      <c r="G46" s="78"/>
    </row>
    <row r="47" spans="2:10">
      <c r="B47" s="125" t="s">
        <v>4</v>
      </c>
      <c r="C47" s="16" t="s">
        <v>40</v>
      </c>
      <c r="D47" s="269">
        <v>974.75070000000005</v>
      </c>
      <c r="E47" s="175">
        <v>1245.5708999999999</v>
      </c>
      <c r="G47" s="78"/>
    </row>
    <row r="48" spans="2:10">
      <c r="B48" s="146" t="s">
        <v>6</v>
      </c>
      <c r="C48" s="23" t="s">
        <v>41</v>
      </c>
      <c r="D48" s="270">
        <v>967.44719999999995</v>
      </c>
      <c r="E48" s="175">
        <v>786.52290000000005</v>
      </c>
      <c r="G48" s="78"/>
    </row>
    <row r="49" spans="2:7">
      <c r="B49" s="143" t="s">
        <v>23</v>
      </c>
      <c r="C49" s="147" t="s">
        <v>219</v>
      </c>
      <c r="D49" s="271"/>
      <c r="E49" s="175"/>
    </row>
    <row r="50" spans="2:7">
      <c r="B50" s="125" t="s">
        <v>4</v>
      </c>
      <c r="C50" s="16" t="s">
        <v>40</v>
      </c>
      <c r="D50" s="269">
        <v>201.41</v>
      </c>
      <c r="E50" s="175">
        <v>208.2</v>
      </c>
      <c r="G50" s="226"/>
    </row>
    <row r="51" spans="2:7">
      <c r="B51" s="125" t="s">
        <v>6</v>
      </c>
      <c r="C51" s="16" t="s">
        <v>220</v>
      </c>
      <c r="D51" s="272">
        <v>170.46</v>
      </c>
      <c r="E51" s="84">
        <v>208.2</v>
      </c>
      <c r="G51" s="226"/>
    </row>
    <row r="52" spans="2:7">
      <c r="B52" s="125" t="s">
        <v>8</v>
      </c>
      <c r="C52" s="16" t="s">
        <v>221</v>
      </c>
      <c r="D52" s="272">
        <v>203.24</v>
      </c>
      <c r="E52" s="84">
        <v>228.64</v>
      </c>
    </row>
    <row r="53" spans="2:7" ht="12.75" customHeight="1" thickBot="1">
      <c r="B53" s="126" t="s">
        <v>9</v>
      </c>
      <c r="C53" s="18" t="s">
        <v>41</v>
      </c>
      <c r="D53" s="273">
        <v>199.49</v>
      </c>
      <c r="E53" s="176">
        <v>219.23</v>
      </c>
    </row>
    <row r="54" spans="2:7">
      <c r="B54" s="132"/>
      <c r="C54" s="133"/>
      <c r="D54" s="134"/>
      <c r="E54" s="134"/>
    </row>
    <row r="55" spans="2:7" ht="13.5">
      <c r="B55" s="338" t="s">
        <v>62</v>
      </c>
      <c r="C55" s="339"/>
      <c r="D55" s="339"/>
      <c r="E55" s="339"/>
    </row>
    <row r="56" spans="2:7" ht="16.5" customHeight="1" thickBot="1">
      <c r="B56" s="336" t="s">
        <v>222</v>
      </c>
      <c r="C56" s="340"/>
      <c r="D56" s="340"/>
      <c r="E56" s="340"/>
    </row>
    <row r="57" spans="2:7" ht="23.25" thickBot="1">
      <c r="B57" s="331" t="s">
        <v>42</v>
      </c>
      <c r="C57" s="332"/>
      <c r="D57" s="19" t="s">
        <v>245</v>
      </c>
      <c r="E57" s="20" t="s">
        <v>223</v>
      </c>
    </row>
    <row r="58" spans="2:7">
      <c r="B58" s="21" t="s">
        <v>18</v>
      </c>
      <c r="C58" s="149" t="s">
        <v>43</v>
      </c>
      <c r="D58" s="150">
        <f>D64</f>
        <v>172429.42</v>
      </c>
      <c r="E58" s="33">
        <f>D58/E21</f>
        <v>1</v>
      </c>
    </row>
    <row r="59" spans="2:7" ht="25.5">
      <c r="B59" s="146" t="s">
        <v>4</v>
      </c>
      <c r="C59" s="23" t="s">
        <v>44</v>
      </c>
      <c r="D59" s="95">
        <v>0</v>
      </c>
      <c r="E59" s="96">
        <v>0</v>
      </c>
    </row>
    <row r="60" spans="2:7" ht="25.5">
      <c r="B60" s="125" t="s">
        <v>6</v>
      </c>
      <c r="C60" s="16" t="s">
        <v>45</v>
      </c>
      <c r="D60" s="93">
        <v>0</v>
      </c>
      <c r="E60" s="94">
        <v>0</v>
      </c>
    </row>
    <row r="61" spans="2:7" ht="13.5" customHeight="1">
      <c r="B61" s="125" t="s">
        <v>8</v>
      </c>
      <c r="C61" s="16" t="s">
        <v>46</v>
      </c>
      <c r="D61" s="93">
        <v>0</v>
      </c>
      <c r="E61" s="94">
        <v>0</v>
      </c>
    </row>
    <row r="62" spans="2:7">
      <c r="B62" s="125" t="s">
        <v>9</v>
      </c>
      <c r="C62" s="16" t="s">
        <v>47</v>
      </c>
      <c r="D62" s="93">
        <v>0</v>
      </c>
      <c r="E62" s="94">
        <v>0</v>
      </c>
    </row>
    <row r="63" spans="2:7">
      <c r="B63" s="125" t="s">
        <v>29</v>
      </c>
      <c r="C63" s="16" t="s">
        <v>48</v>
      </c>
      <c r="D63" s="93">
        <v>0</v>
      </c>
      <c r="E63" s="94">
        <v>0</v>
      </c>
    </row>
    <row r="64" spans="2:7">
      <c r="B64" s="146" t="s">
        <v>31</v>
      </c>
      <c r="C64" s="23" t="s">
        <v>49</v>
      </c>
      <c r="D64" s="95">
        <f>E21</f>
        <v>172429.42</v>
      </c>
      <c r="E64" s="96">
        <f>E58</f>
        <v>1</v>
      </c>
    </row>
    <row r="65" spans="2:5">
      <c r="B65" s="146" t="s">
        <v>33</v>
      </c>
      <c r="C65" s="23" t="s">
        <v>224</v>
      </c>
      <c r="D65" s="95">
        <v>0</v>
      </c>
      <c r="E65" s="96">
        <v>0</v>
      </c>
    </row>
    <row r="66" spans="2:5">
      <c r="B66" s="146" t="s">
        <v>50</v>
      </c>
      <c r="C66" s="23" t="s">
        <v>51</v>
      </c>
      <c r="D66" s="95">
        <v>0</v>
      </c>
      <c r="E66" s="96">
        <v>0</v>
      </c>
    </row>
    <row r="67" spans="2:5">
      <c r="B67" s="125" t="s">
        <v>52</v>
      </c>
      <c r="C67" s="16" t="s">
        <v>53</v>
      </c>
      <c r="D67" s="93">
        <v>0</v>
      </c>
      <c r="E67" s="94">
        <v>0</v>
      </c>
    </row>
    <row r="68" spans="2:5">
      <c r="B68" s="125" t="s">
        <v>54</v>
      </c>
      <c r="C68" s="16" t="s">
        <v>55</v>
      </c>
      <c r="D68" s="93">
        <v>0</v>
      </c>
      <c r="E68" s="94">
        <v>0</v>
      </c>
    </row>
    <row r="69" spans="2:5">
      <c r="B69" s="125" t="s">
        <v>56</v>
      </c>
      <c r="C69" s="16" t="s">
        <v>57</v>
      </c>
      <c r="D69" s="93">
        <v>0</v>
      </c>
      <c r="E69" s="94">
        <v>0</v>
      </c>
    </row>
    <row r="70" spans="2:5">
      <c r="B70" s="153" t="s">
        <v>58</v>
      </c>
      <c r="C70" s="136" t="s">
        <v>59</v>
      </c>
      <c r="D70" s="137">
        <v>0</v>
      </c>
      <c r="E70" s="138">
        <v>0</v>
      </c>
    </row>
    <row r="71" spans="2:5">
      <c r="B71" s="154" t="s">
        <v>23</v>
      </c>
      <c r="C71" s="144" t="s">
        <v>61</v>
      </c>
      <c r="D71" s="145">
        <v>0</v>
      </c>
      <c r="E71" s="70">
        <v>0</v>
      </c>
    </row>
    <row r="72" spans="2:5">
      <c r="B72" s="155" t="s">
        <v>60</v>
      </c>
      <c r="C72" s="140" t="s">
        <v>63</v>
      </c>
      <c r="D72" s="141">
        <f>E14</f>
        <v>0</v>
      </c>
      <c r="E72" s="142">
        <v>0</v>
      </c>
    </row>
    <row r="73" spans="2:5">
      <c r="B73" s="156" t="s">
        <v>62</v>
      </c>
      <c r="C73" s="25" t="s">
        <v>65</v>
      </c>
      <c r="D73" s="26">
        <v>0</v>
      </c>
      <c r="E73" s="27">
        <v>0</v>
      </c>
    </row>
    <row r="74" spans="2:5">
      <c r="B74" s="154" t="s">
        <v>64</v>
      </c>
      <c r="C74" s="144" t="s">
        <v>66</v>
      </c>
      <c r="D74" s="145">
        <f>D58</f>
        <v>172429.42</v>
      </c>
      <c r="E74" s="70">
        <f>E58+E72-E73</f>
        <v>1</v>
      </c>
    </row>
    <row r="75" spans="2:5">
      <c r="B75" s="125" t="s">
        <v>4</v>
      </c>
      <c r="C75" s="16" t="s">
        <v>67</v>
      </c>
      <c r="D75" s="93">
        <f>D74</f>
        <v>172429.42</v>
      </c>
      <c r="E75" s="94">
        <f>E74</f>
        <v>1</v>
      </c>
    </row>
    <row r="76" spans="2:5">
      <c r="B76" s="125" t="s">
        <v>6</v>
      </c>
      <c r="C76" s="16" t="s">
        <v>225</v>
      </c>
      <c r="D76" s="93">
        <v>0</v>
      </c>
      <c r="E76" s="94">
        <v>0</v>
      </c>
    </row>
    <row r="77" spans="2:5" ht="13.5" thickBot="1">
      <c r="B77" s="126" t="s">
        <v>8</v>
      </c>
      <c r="C77" s="18" t="s">
        <v>226</v>
      </c>
      <c r="D77" s="97">
        <v>0</v>
      </c>
      <c r="E77" s="98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ageMargins left="0.7" right="0.7" top="0.75" bottom="0.75" header="0.3" footer="0.3"/>
</worksheet>
</file>

<file path=xl/worksheets/sheet68.xml><?xml version="1.0" encoding="utf-8"?>
<worksheet xmlns="http://schemas.openxmlformats.org/spreadsheetml/2006/main" xmlns:r="http://schemas.openxmlformats.org/officeDocument/2006/relationships">
  <sheetPr codeName="Arkusz68"/>
  <dimension ref="A1:L81"/>
  <sheetViews>
    <sheetView zoomScale="80" zoomScaleNormal="80" workbookViewId="0">
      <selection activeCell="K2" sqref="K2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99" customWidth="1"/>
    <col min="6" max="6" width="7.42578125" customWidth="1"/>
    <col min="7" max="7" width="17.28515625" customWidth="1"/>
    <col min="8" max="8" width="19" customWidth="1"/>
    <col min="9" max="9" width="13.28515625" customWidth="1"/>
    <col min="10" max="10" width="13.5703125" customWidth="1"/>
  </cols>
  <sheetData>
    <row r="1" spans="2:12">
      <c r="B1" s="1"/>
      <c r="C1" s="1"/>
      <c r="D1" s="2"/>
      <c r="E1" s="2"/>
    </row>
    <row r="2" spans="2:12" ht="15.75">
      <c r="B2" s="333" t="s">
        <v>0</v>
      </c>
      <c r="C2" s="333"/>
      <c r="D2" s="333"/>
      <c r="E2" s="333"/>
      <c r="H2" s="188"/>
      <c r="I2" s="188"/>
      <c r="J2" s="190"/>
      <c r="L2" s="78"/>
    </row>
    <row r="3" spans="2:12" ht="15.75">
      <c r="B3" s="333" t="s">
        <v>263</v>
      </c>
      <c r="C3" s="333"/>
      <c r="D3" s="333"/>
      <c r="E3" s="333"/>
      <c r="H3" s="188"/>
      <c r="I3" s="188"/>
      <c r="J3" s="190"/>
    </row>
    <row r="4" spans="2:12" ht="15">
      <c r="B4" s="158"/>
      <c r="C4" s="158"/>
      <c r="D4" s="158"/>
      <c r="E4" s="158"/>
      <c r="H4" s="187"/>
      <c r="I4" s="187"/>
      <c r="J4" s="190"/>
    </row>
    <row r="5" spans="2:12" ht="21" customHeight="1">
      <c r="B5" s="334" t="s">
        <v>1</v>
      </c>
      <c r="C5" s="334"/>
      <c r="D5" s="334"/>
      <c r="E5" s="334"/>
    </row>
    <row r="6" spans="2:12" ht="14.25">
      <c r="B6" s="335" t="s">
        <v>122</v>
      </c>
      <c r="C6" s="335"/>
      <c r="D6" s="335"/>
      <c r="E6" s="335"/>
    </row>
    <row r="7" spans="2:12" ht="14.25">
      <c r="B7" s="157"/>
      <c r="C7" s="157"/>
      <c r="D7" s="157"/>
      <c r="E7" s="157"/>
    </row>
    <row r="8" spans="2:12" ht="13.5">
      <c r="B8" s="337" t="s">
        <v>18</v>
      </c>
      <c r="C8" s="339"/>
      <c r="D8" s="339"/>
      <c r="E8" s="339"/>
    </row>
    <row r="9" spans="2:12" ht="16.5" thickBot="1">
      <c r="B9" s="336" t="s">
        <v>209</v>
      </c>
      <c r="C9" s="336"/>
      <c r="D9" s="336"/>
      <c r="E9" s="336"/>
    </row>
    <row r="10" spans="2:12" ht="13.5" thickBot="1">
      <c r="B10" s="159"/>
      <c r="C10" s="87" t="s">
        <v>2</v>
      </c>
      <c r="D10" s="75" t="s">
        <v>246</v>
      </c>
      <c r="E10" s="30" t="s">
        <v>262</v>
      </c>
    </row>
    <row r="11" spans="2:12">
      <c r="B11" s="110" t="s">
        <v>3</v>
      </c>
      <c r="C11" s="151" t="s">
        <v>215</v>
      </c>
      <c r="D11" s="74">
        <v>94240.53</v>
      </c>
      <c r="E11" s="9">
        <f>E12</f>
        <v>211686</v>
      </c>
    </row>
    <row r="12" spans="2:12">
      <c r="B12" s="129" t="s">
        <v>4</v>
      </c>
      <c r="C12" s="6" t="s">
        <v>5</v>
      </c>
      <c r="D12" s="89">
        <v>94240.53</v>
      </c>
      <c r="E12" s="100">
        <v>211686</v>
      </c>
    </row>
    <row r="13" spans="2:12">
      <c r="B13" s="129" t="s">
        <v>6</v>
      </c>
      <c r="C13" s="72" t="s">
        <v>7</v>
      </c>
      <c r="D13" s="89"/>
      <c r="E13" s="100"/>
    </row>
    <row r="14" spans="2:12">
      <c r="B14" s="129" t="s">
        <v>8</v>
      </c>
      <c r="C14" s="72" t="s">
        <v>10</v>
      </c>
      <c r="D14" s="89"/>
      <c r="E14" s="100"/>
      <c r="G14" s="71"/>
    </row>
    <row r="15" spans="2:12">
      <c r="B15" s="129" t="s">
        <v>212</v>
      </c>
      <c r="C15" s="72" t="s">
        <v>11</v>
      </c>
      <c r="D15" s="89"/>
      <c r="E15" s="100"/>
    </row>
    <row r="16" spans="2:12">
      <c r="B16" s="130" t="s">
        <v>213</v>
      </c>
      <c r="C16" s="111" t="s">
        <v>12</v>
      </c>
      <c r="D16" s="90"/>
      <c r="E16" s="101"/>
    </row>
    <row r="17" spans="2:10">
      <c r="B17" s="10" t="s">
        <v>13</v>
      </c>
      <c r="C17" s="12" t="s">
        <v>65</v>
      </c>
      <c r="D17" s="152"/>
      <c r="E17" s="113"/>
    </row>
    <row r="18" spans="2:10">
      <c r="B18" s="129" t="s">
        <v>4</v>
      </c>
      <c r="C18" s="6" t="s">
        <v>11</v>
      </c>
      <c r="D18" s="89"/>
      <c r="E18" s="101"/>
    </row>
    <row r="19" spans="2:10" ht="13.5" customHeight="1">
      <c r="B19" s="129" t="s">
        <v>6</v>
      </c>
      <c r="C19" s="72" t="s">
        <v>214</v>
      </c>
      <c r="D19" s="89"/>
      <c r="E19" s="100"/>
    </row>
    <row r="20" spans="2:10" ht="13.5" thickBot="1">
      <c r="B20" s="131" t="s">
        <v>8</v>
      </c>
      <c r="C20" s="73" t="s">
        <v>14</v>
      </c>
      <c r="D20" s="91"/>
      <c r="E20" s="102"/>
    </row>
    <row r="21" spans="2:10" ht="13.5" thickBot="1">
      <c r="B21" s="343" t="s">
        <v>216</v>
      </c>
      <c r="C21" s="344"/>
      <c r="D21" s="92">
        <f>D11</f>
        <v>94240.53</v>
      </c>
      <c r="E21" s="173">
        <f>E11</f>
        <v>211686</v>
      </c>
      <c r="F21" s="88"/>
      <c r="G21" s="88"/>
      <c r="H21" s="197"/>
      <c r="J21" s="71"/>
    </row>
    <row r="22" spans="2:10">
      <c r="B22" s="3"/>
      <c r="C22" s="7"/>
      <c r="D22" s="8"/>
      <c r="E22" s="8"/>
      <c r="G22" s="78"/>
    </row>
    <row r="23" spans="2:10" ht="13.5">
      <c r="B23" s="337" t="s">
        <v>210</v>
      </c>
      <c r="C23" s="345"/>
      <c r="D23" s="345"/>
      <c r="E23" s="345"/>
      <c r="G23" s="78"/>
    </row>
    <row r="24" spans="2:10" ht="15.75" customHeight="1" thickBot="1">
      <c r="B24" s="336" t="s">
        <v>211</v>
      </c>
      <c r="C24" s="346"/>
      <c r="D24" s="346"/>
      <c r="E24" s="346"/>
    </row>
    <row r="25" spans="2:10" ht="13.5" thickBot="1">
      <c r="B25" s="159"/>
      <c r="C25" s="5" t="s">
        <v>2</v>
      </c>
      <c r="D25" s="75" t="s">
        <v>264</v>
      </c>
      <c r="E25" s="30" t="s">
        <v>262</v>
      </c>
    </row>
    <row r="26" spans="2:10">
      <c r="B26" s="116" t="s">
        <v>15</v>
      </c>
      <c r="C26" s="117" t="s">
        <v>16</v>
      </c>
      <c r="D26" s="263">
        <v>183189.68</v>
      </c>
      <c r="E26" s="118">
        <f>D21</f>
        <v>94240.53</v>
      </c>
      <c r="G26" s="83"/>
    </row>
    <row r="27" spans="2:10">
      <c r="B27" s="10" t="s">
        <v>17</v>
      </c>
      <c r="C27" s="11" t="s">
        <v>217</v>
      </c>
      <c r="D27" s="264">
        <v>-31553.989999999991</v>
      </c>
      <c r="E27" s="172">
        <f>E28-E32</f>
        <v>73454.829999999987</v>
      </c>
      <c r="F27" s="78"/>
      <c r="G27" s="83"/>
      <c r="H27" s="78"/>
      <c r="I27" s="78"/>
      <c r="J27" s="83"/>
    </row>
    <row r="28" spans="2:10">
      <c r="B28" s="10" t="s">
        <v>18</v>
      </c>
      <c r="C28" s="11" t="s">
        <v>19</v>
      </c>
      <c r="D28" s="264">
        <v>106599.97</v>
      </c>
      <c r="E28" s="80">
        <f>SUM(E29:E31)</f>
        <v>195311.15</v>
      </c>
      <c r="F28" s="78"/>
      <c r="G28" s="78"/>
      <c r="H28" s="78"/>
      <c r="I28" s="78"/>
      <c r="J28" s="83"/>
    </row>
    <row r="29" spans="2:10">
      <c r="B29" s="127" t="s">
        <v>4</v>
      </c>
      <c r="C29" s="6" t="s">
        <v>20</v>
      </c>
      <c r="D29" s="265"/>
      <c r="E29" s="103"/>
      <c r="F29" s="78"/>
      <c r="G29" s="78"/>
      <c r="H29" s="78"/>
      <c r="I29" s="78"/>
      <c r="J29" s="83"/>
    </row>
    <row r="30" spans="2:10">
      <c r="B30" s="127" t="s">
        <v>6</v>
      </c>
      <c r="C30" s="6" t="s">
        <v>21</v>
      </c>
      <c r="D30" s="265"/>
      <c r="E30" s="103"/>
      <c r="F30" s="78"/>
      <c r="G30" s="78"/>
      <c r="H30" s="78"/>
      <c r="I30" s="78"/>
      <c r="J30" s="83"/>
    </row>
    <row r="31" spans="2:10">
      <c r="B31" s="127" t="s">
        <v>8</v>
      </c>
      <c r="C31" s="6" t="s">
        <v>22</v>
      </c>
      <c r="D31" s="265">
        <v>106599.97</v>
      </c>
      <c r="E31" s="103">
        <v>195311.15</v>
      </c>
      <c r="F31" s="78"/>
      <c r="G31" s="78"/>
      <c r="H31" s="78"/>
      <c r="I31" s="78"/>
      <c r="J31" s="83"/>
    </row>
    <row r="32" spans="2:10">
      <c r="B32" s="112" t="s">
        <v>23</v>
      </c>
      <c r="C32" s="12" t="s">
        <v>24</v>
      </c>
      <c r="D32" s="264">
        <v>138153.96</v>
      </c>
      <c r="E32" s="80">
        <f>SUM(E33:E39)</f>
        <v>121856.32000000001</v>
      </c>
      <c r="F32" s="78"/>
      <c r="G32" s="83"/>
      <c r="H32" s="78"/>
      <c r="I32" s="78"/>
      <c r="J32" s="83"/>
    </row>
    <row r="33" spans="2:10">
      <c r="B33" s="127" t="s">
        <v>4</v>
      </c>
      <c r="C33" s="6" t="s">
        <v>25</v>
      </c>
      <c r="D33" s="265"/>
      <c r="E33" s="103">
        <v>88175.96</v>
      </c>
      <c r="F33" s="78"/>
      <c r="G33" s="78"/>
      <c r="H33" s="78"/>
      <c r="I33" s="78"/>
      <c r="J33" s="83"/>
    </row>
    <row r="34" spans="2:10">
      <c r="B34" s="127" t="s">
        <v>6</v>
      </c>
      <c r="C34" s="6" t="s">
        <v>26</v>
      </c>
      <c r="D34" s="265"/>
      <c r="E34" s="103"/>
      <c r="F34" s="78"/>
      <c r="G34" s="78"/>
      <c r="H34" s="78"/>
      <c r="I34" s="78"/>
      <c r="J34" s="83"/>
    </row>
    <row r="35" spans="2:10">
      <c r="B35" s="127" t="s">
        <v>8</v>
      </c>
      <c r="C35" s="6" t="s">
        <v>27</v>
      </c>
      <c r="D35" s="265">
        <v>167.85</v>
      </c>
      <c r="E35" s="103">
        <v>100.52</v>
      </c>
      <c r="F35" s="78"/>
      <c r="G35" s="78"/>
      <c r="H35" s="78"/>
      <c r="I35" s="78"/>
      <c r="J35" s="83"/>
    </row>
    <row r="36" spans="2:10">
      <c r="B36" s="127" t="s">
        <v>9</v>
      </c>
      <c r="C36" s="6" t="s">
        <v>28</v>
      </c>
      <c r="D36" s="265"/>
      <c r="E36" s="103"/>
      <c r="F36" s="78"/>
      <c r="G36" s="78"/>
      <c r="H36" s="78"/>
      <c r="I36" s="78"/>
      <c r="J36" s="83"/>
    </row>
    <row r="37" spans="2:10" ht="25.5">
      <c r="B37" s="127" t="s">
        <v>29</v>
      </c>
      <c r="C37" s="6" t="s">
        <v>30</v>
      </c>
      <c r="D37" s="265">
        <v>2121.25</v>
      </c>
      <c r="E37" s="103">
        <v>2141.38</v>
      </c>
      <c r="F37" s="78"/>
      <c r="G37" s="78"/>
      <c r="H37" s="78"/>
      <c r="I37" s="78"/>
      <c r="J37" s="83"/>
    </row>
    <row r="38" spans="2:10">
      <c r="B38" s="127" t="s">
        <v>31</v>
      </c>
      <c r="C38" s="6" t="s">
        <v>32</v>
      </c>
      <c r="D38" s="265"/>
      <c r="E38" s="103"/>
      <c r="F38" s="78"/>
      <c r="G38" s="78"/>
      <c r="H38" s="78"/>
      <c r="I38" s="78"/>
      <c r="J38" s="83"/>
    </row>
    <row r="39" spans="2:10">
      <c r="B39" s="128" t="s">
        <v>33</v>
      </c>
      <c r="C39" s="13" t="s">
        <v>34</v>
      </c>
      <c r="D39" s="266">
        <v>135864.85999999999</v>
      </c>
      <c r="E39" s="174">
        <v>31438.46</v>
      </c>
      <c r="F39" s="78"/>
      <c r="G39" s="78"/>
      <c r="H39" s="78"/>
      <c r="I39" s="78"/>
      <c r="J39" s="83"/>
    </row>
    <row r="40" spans="2:10" ht="13.5" thickBot="1">
      <c r="B40" s="119" t="s">
        <v>35</v>
      </c>
      <c r="C40" s="120" t="s">
        <v>36</v>
      </c>
      <c r="D40" s="267">
        <v>18214.66</v>
      </c>
      <c r="E40" s="121">
        <v>43990.64</v>
      </c>
      <c r="G40" s="83"/>
    </row>
    <row r="41" spans="2:10" ht="13.5" thickBot="1">
      <c r="B41" s="122" t="s">
        <v>37</v>
      </c>
      <c r="C41" s="123" t="s">
        <v>38</v>
      </c>
      <c r="D41" s="268">
        <v>169850.35</v>
      </c>
      <c r="E41" s="173">
        <f>E26+E27+E40</f>
        <v>211686</v>
      </c>
      <c r="F41" s="88"/>
      <c r="G41" s="83"/>
    </row>
    <row r="42" spans="2:10">
      <c r="B42" s="114"/>
      <c r="C42" s="114"/>
      <c r="D42" s="115"/>
      <c r="E42" s="115"/>
      <c r="F42" s="88"/>
      <c r="G42" s="71"/>
    </row>
    <row r="43" spans="2:10" ht="13.5">
      <c r="B43" s="338" t="s">
        <v>60</v>
      </c>
      <c r="C43" s="339"/>
      <c r="D43" s="339"/>
      <c r="E43" s="339"/>
      <c r="G43" s="78"/>
    </row>
    <row r="44" spans="2:10" ht="18" customHeight="1" thickBot="1">
      <c r="B44" s="336" t="s">
        <v>244</v>
      </c>
      <c r="C44" s="340"/>
      <c r="D44" s="340"/>
      <c r="E44" s="340"/>
      <c r="G44" s="78"/>
    </row>
    <row r="45" spans="2:10" ht="13.5" thickBot="1">
      <c r="B45" s="159"/>
      <c r="C45" s="31" t="s">
        <v>39</v>
      </c>
      <c r="D45" s="75" t="s">
        <v>264</v>
      </c>
      <c r="E45" s="30" t="s">
        <v>262</v>
      </c>
      <c r="G45" s="78"/>
    </row>
    <row r="46" spans="2:10">
      <c r="B46" s="14" t="s">
        <v>18</v>
      </c>
      <c r="C46" s="32" t="s">
        <v>218</v>
      </c>
      <c r="D46" s="124"/>
      <c r="E46" s="29"/>
      <c r="G46" s="78"/>
    </row>
    <row r="47" spans="2:10">
      <c r="B47" s="125" t="s">
        <v>4</v>
      </c>
      <c r="C47" s="16" t="s">
        <v>40</v>
      </c>
      <c r="D47" s="269">
        <v>1125.3820000000001</v>
      </c>
      <c r="E47" s="175">
        <v>620.00350000000003</v>
      </c>
      <c r="G47" s="78"/>
    </row>
    <row r="48" spans="2:10">
      <c r="B48" s="146" t="s">
        <v>6</v>
      </c>
      <c r="C48" s="23" t="s">
        <v>41</v>
      </c>
      <c r="D48" s="270">
        <v>969.74220000000003</v>
      </c>
      <c r="E48" s="175">
        <v>1211.7114999999999</v>
      </c>
      <c r="G48" s="78"/>
    </row>
    <row r="49" spans="2:7">
      <c r="B49" s="143" t="s">
        <v>23</v>
      </c>
      <c r="C49" s="147" t="s">
        <v>219</v>
      </c>
      <c r="D49" s="271"/>
      <c r="E49" s="175"/>
    </row>
    <row r="50" spans="2:7">
      <c r="B50" s="125" t="s">
        <v>4</v>
      </c>
      <c r="C50" s="16" t="s">
        <v>40</v>
      </c>
      <c r="D50" s="269">
        <v>162.78</v>
      </c>
      <c r="E50" s="175">
        <v>152</v>
      </c>
      <c r="G50" s="226"/>
    </row>
    <row r="51" spans="2:7">
      <c r="B51" s="125" t="s">
        <v>6</v>
      </c>
      <c r="C51" s="16" t="s">
        <v>220</v>
      </c>
      <c r="D51" s="272">
        <v>154.59</v>
      </c>
      <c r="E51" s="84">
        <v>136.65</v>
      </c>
      <c r="G51" s="226"/>
    </row>
    <row r="52" spans="2:7">
      <c r="B52" s="125" t="s">
        <v>8</v>
      </c>
      <c r="C52" s="16" t="s">
        <v>221</v>
      </c>
      <c r="D52" s="272">
        <v>193.23000000000002</v>
      </c>
      <c r="E52" s="84">
        <v>177.74</v>
      </c>
    </row>
    <row r="53" spans="2:7" ht="13.5" customHeight="1" thickBot="1">
      <c r="B53" s="126" t="s">
        <v>9</v>
      </c>
      <c r="C53" s="18" t="s">
        <v>41</v>
      </c>
      <c r="D53" s="273">
        <v>175.15</v>
      </c>
      <c r="E53" s="176">
        <v>174.7</v>
      </c>
    </row>
    <row r="54" spans="2:7">
      <c r="B54" s="132"/>
      <c r="C54" s="133"/>
      <c r="D54" s="134"/>
      <c r="E54" s="134"/>
    </row>
    <row r="55" spans="2:7" ht="13.5">
      <c r="B55" s="338" t="s">
        <v>62</v>
      </c>
      <c r="C55" s="339"/>
      <c r="D55" s="339"/>
      <c r="E55" s="339"/>
    </row>
    <row r="56" spans="2:7" ht="16.5" customHeight="1" thickBot="1">
      <c r="B56" s="336" t="s">
        <v>222</v>
      </c>
      <c r="C56" s="340"/>
      <c r="D56" s="340"/>
      <c r="E56" s="340"/>
    </row>
    <row r="57" spans="2:7" ht="23.25" thickBot="1">
      <c r="B57" s="331" t="s">
        <v>42</v>
      </c>
      <c r="C57" s="332"/>
      <c r="D57" s="19" t="s">
        <v>245</v>
      </c>
      <c r="E57" s="20" t="s">
        <v>223</v>
      </c>
    </row>
    <row r="58" spans="2:7">
      <c r="B58" s="21" t="s">
        <v>18</v>
      </c>
      <c r="C58" s="149" t="s">
        <v>43</v>
      </c>
      <c r="D58" s="150">
        <f>D64</f>
        <v>211686</v>
      </c>
      <c r="E58" s="33">
        <f>D58/E21</f>
        <v>1</v>
      </c>
    </row>
    <row r="59" spans="2:7" ht="25.5">
      <c r="B59" s="146" t="s">
        <v>4</v>
      </c>
      <c r="C59" s="23" t="s">
        <v>44</v>
      </c>
      <c r="D59" s="95">
        <v>0</v>
      </c>
      <c r="E59" s="96">
        <v>0</v>
      </c>
    </row>
    <row r="60" spans="2:7" ht="25.5">
      <c r="B60" s="125" t="s">
        <v>6</v>
      </c>
      <c r="C60" s="16" t="s">
        <v>45</v>
      </c>
      <c r="D60" s="93">
        <v>0</v>
      </c>
      <c r="E60" s="94">
        <v>0</v>
      </c>
    </row>
    <row r="61" spans="2:7" ht="13.5" customHeight="1">
      <c r="B61" s="125" t="s">
        <v>8</v>
      </c>
      <c r="C61" s="16" t="s">
        <v>46</v>
      </c>
      <c r="D61" s="93">
        <v>0</v>
      </c>
      <c r="E61" s="94">
        <v>0</v>
      </c>
    </row>
    <row r="62" spans="2:7">
      <c r="B62" s="125" t="s">
        <v>9</v>
      </c>
      <c r="C62" s="16" t="s">
        <v>47</v>
      </c>
      <c r="D62" s="93">
        <v>0</v>
      </c>
      <c r="E62" s="94">
        <v>0</v>
      </c>
    </row>
    <row r="63" spans="2:7">
      <c r="B63" s="125" t="s">
        <v>29</v>
      </c>
      <c r="C63" s="16" t="s">
        <v>48</v>
      </c>
      <c r="D63" s="93">
        <v>0</v>
      </c>
      <c r="E63" s="94">
        <v>0</v>
      </c>
    </row>
    <row r="64" spans="2:7">
      <c r="B64" s="146" t="s">
        <v>31</v>
      </c>
      <c r="C64" s="23" t="s">
        <v>49</v>
      </c>
      <c r="D64" s="95">
        <f>E21</f>
        <v>211686</v>
      </c>
      <c r="E64" s="96">
        <f>E58</f>
        <v>1</v>
      </c>
    </row>
    <row r="65" spans="2:5">
      <c r="B65" s="146" t="s">
        <v>33</v>
      </c>
      <c r="C65" s="23" t="s">
        <v>224</v>
      </c>
      <c r="D65" s="95">
        <v>0</v>
      </c>
      <c r="E65" s="96">
        <v>0</v>
      </c>
    </row>
    <row r="66" spans="2:5">
      <c r="B66" s="146" t="s">
        <v>50</v>
      </c>
      <c r="C66" s="23" t="s">
        <v>51</v>
      </c>
      <c r="D66" s="95">
        <v>0</v>
      </c>
      <c r="E66" s="96">
        <v>0</v>
      </c>
    </row>
    <row r="67" spans="2:5">
      <c r="B67" s="125" t="s">
        <v>52</v>
      </c>
      <c r="C67" s="16" t="s">
        <v>53</v>
      </c>
      <c r="D67" s="93">
        <v>0</v>
      </c>
      <c r="E67" s="94">
        <v>0</v>
      </c>
    </row>
    <row r="68" spans="2:5">
      <c r="B68" s="125" t="s">
        <v>54</v>
      </c>
      <c r="C68" s="16" t="s">
        <v>55</v>
      </c>
      <c r="D68" s="93">
        <v>0</v>
      </c>
      <c r="E68" s="94">
        <v>0</v>
      </c>
    </row>
    <row r="69" spans="2:5">
      <c r="B69" s="125" t="s">
        <v>56</v>
      </c>
      <c r="C69" s="16" t="s">
        <v>57</v>
      </c>
      <c r="D69" s="93">
        <v>0</v>
      </c>
      <c r="E69" s="94">
        <v>0</v>
      </c>
    </row>
    <row r="70" spans="2:5">
      <c r="B70" s="153" t="s">
        <v>58</v>
      </c>
      <c r="C70" s="136" t="s">
        <v>59</v>
      </c>
      <c r="D70" s="137">
        <v>0</v>
      </c>
      <c r="E70" s="138">
        <v>0</v>
      </c>
    </row>
    <row r="71" spans="2:5">
      <c r="B71" s="154" t="s">
        <v>23</v>
      </c>
      <c r="C71" s="144" t="s">
        <v>61</v>
      </c>
      <c r="D71" s="145">
        <v>0</v>
      </c>
      <c r="E71" s="70">
        <v>0</v>
      </c>
    </row>
    <row r="72" spans="2:5">
      <c r="B72" s="155" t="s">
        <v>60</v>
      </c>
      <c r="C72" s="140" t="s">
        <v>63</v>
      </c>
      <c r="D72" s="141">
        <f>E14</f>
        <v>0</v>
      </c>
      <c r="E72" s="142">
        <v>0</v>
      </c>
    </row>
    <row r="73" spans="2:5">
      <c r="B73" s="156" t="s">
        <v>62</v>
      </c>
      <c r="C73" s="25" t="s">
        <v>65</v>
      </c>
      <c r="D73" s="26">
        <v>0</v>
      </c>
      <c r="E73" s="27">
        <v>0</v>
      </c>
    </row>
    <row r="74" spans="2:5">
      <c r="B74" s="154" t="s">
        <v>64</v>
      </c>
      <c r="C74" s="144" t="s">
        <v>66</v>
      </c>
      <c r="D74" s="145">
        <f>D58</f>
        <v>211686</v>
      </c>
      <c r="E74" s="70">
        <f>E58+E72-E73</f>
        <v>1</v>
      </c>
    </row>
    <row r="75" spans="2:5">
      <c r="B75" s="125" t="s">
        <v>4</v>
      </c>
      <c r="C75" s="16" t="s">
        <v>67</v>
      </c>
      <c r="D75" s="93">
        <f>D74</f>
        <v>211686</v>
      </c>
      <c r="E75" s="94">
        <f>E74</f>
        <v>1</v>
      </c>
    </row>
    <row r="76" spans="2:5">
      <c r="B76" s="125" t="s">
        <v>6</v>
      </c>
      <c r="C76" s="16" t="s">
        <v>225</v>
      </c>
      <c r="D76" s="93">
        <v>0</v>
      </c>
      <c r="E76" s="94">
        <v>0</v>
      </c>
    </row>
    <row r="77" spans="2:5" ht="13.5" thickBot="1">
      <c r="B77" s="126" t="s">
        <v>8</v>
      </c>
      <c r="C77" s="18" t="s">
        <v>226</v>
      </c>
      <c r="D77" s="97">
        <v>0</v>
      </c>
      <c r="E77" s="98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honeticPr fontId="7" type="noConversion"/>
  <pageMargins left="0.59" right="0.75" top="0.61" bottom="0.61" header="0.5" footer="0.5"/>
  <pageSetup paperSize="9" scale="70" orientation="portrait" r:id="rId1"/>
  <headerFooter alignWithMargins="0"/>
</worksheet>
</file>

<file path=xl/worksheets/sheet69.xml><?xml version="1.0" encoding="utf-8"?>
<worksheet xmlns="http://schemas.openxmlformats.org/spreadsheetml/2006/main" xmlns:r="http://schemas.openxmlformats.org/officeDocument/2006/relationships">
  <sheetPr codeName="Arkusz69"/>
  <dimension ref="A1:L81"/>
  <sheetViews>
    <sheetView zoomScale="80" zoomScaleNormal="80" workbookViewId="0">
      <selection activeCell="K2" sqref="K2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99" customWidth="1"/>
    <col min="6" max="6" width="7.42578125" customWidth="1"/>
    <col min="7" max="7" width="17.28515625" customWidth="1"/>
    <col min="8" max="8" width="19" customWidth="1"/>
    <col min="9" max="9" width="13.28515625" customWidth="1"/>
    <col min="10" max="10" width="13.5703125" customWidth="1"/>
  </cols>
  <sheetData>
    <row r="1" spans="2:12">
      <c r="B1" s="1"/>
      <c r="C1" s="1"/>
      <c r="D1" s="2"/>
      <c r="E1" s="2"/>
    </row>
    <row r="2" spans="2:12" ht="15.75">
      <c r="B2" s="333" t="s">
        <v>0</v>
      </c>
      <c r="C2" s="333"/>
      <c r="D2" s="333"/>
      <c r="E2" s="333"/>
      <c r="H2" s="188"/>
      <c r="I2" s="188"/>
      <c r="J2" s="190"/>
      <c r="L2" s="78"/>
    </row>
    <row r="3" spans="2:12" ht="15.75">
      <c r="B3" s="333" t="s">
        <v>263</v>
      </c>
      <c r="C3" s="333"/>
      <c r="D3" s="333"/>
      <c r="E3" s="333"/>
      <c r="H3" s="188"/>
      <c r="I3" s="188"/>
      <c r="J3" s="190"/>
    </row>
    <row r="4" spans="2:12" ht="15">
      <c r="B4" s="171"/>
      <c r="C4" s="171"/>
      <c r="D4" s="171"/>
      <c r="E4" s="171"/>
      <c r="H4" s="187"/>
      <c r="I4" s="187"/>
      <c r="J4" s="190"/>
    </row>
    <row r="5" spans="2:12" ht="14.25">
      <c r="B5" s="334" t="s">
        <v>1</v>
      </c>
      <c r="C5" s="334"/>
      <c r="D5" s="334"/>
      <c r="E5" s="334"/>
    </row>
    <row r="6" spans="2:12" ht="14.25">
      <c r="B6" s="335" t="s">
        <v>251</v>
      </c>
      <c r="C6" s="335"/>
      <c r="D6" s="335"/>
      <c r="E6" s="335"/>
    </row>
    <row r="7" spans="2:12" ht="14.25">
      <c r="B7" s="214"/>
      <c r="C7" s="214"/>
      <c r="D7" s="214"/>
      <c r="E7" s="214"/>
    </row>
    <row r="8" spans="2:12" ht="13.5">
      <c r="B8" s="337" t="s">
        <v>18</v>
      </c>
      <c r="C8" s="339"/>
      <c r="D8" s="339"/>
      <c r="E8" s="339"/>
    </row>
    <row r="9" spans="2:12" ht="16.5" thickBot="1">
      <c r="B9" s="336" t="s">
        <v>209</v>
      </c>
      <c r="C9" s="336"/>
      <c r="D9" s="336"/>
      <c r="E9" s="336"/>
    </row>
    <row r="10" spans="2:12" ht="13.5" thickBot="1">
      <c r="B10" s="215"/>
      <c r="C10" s="87" t="s">
        <v>2</v>
      </c>
      <c r="D10" s="75" t="s">
        <v>246</v>
      </c>
      <c r="E10" s="30" t="s">
        <v>262</v>
      </c>
    </row>
    <row r="11" spans="2:12">
      <c r="B11" s="110" t="s">
        <v>3</v>
      </c>
      <c r="C11" s="151" t="s">
        <v>215</v>
      </c>
      <c r="D11" s="74">
        <v>36210.639999999999</v>
      </c>
      <c r="E11" s="9">
        <f>E12</f>
        <v>36357.46</v>
      </c>
    </row>
    <row r="12" spans="2:12">
      <c r="B12" s="227" t="s">
        <v>4</v>
      </c>
      <c r="C12" s="228" t="s">
        <v>5</v>
      </c>
      <c r="D12" s="89">
        <v>36210.639999999999</v>
      </c>
      <c r="E12" s="100">
        <v>36357.46</v>
      </c>
    </row>
    <row r="13" spans="2:12">
      <c r="B13" s="227" t="s">
        <v>6</v>
      </c>
      <c r="C13" s="229" t="s">
        <v>7</v>
      </c>
      <c r="D13" s="89"/>
      <c r="E13" s="100"/>
    </row>
    <row r="14" spans="2:12">
      <c r="B14" s="227" t="s">
        <v>8</v>
      </c>
      <c r="C14" s="229" t="s">
        <v>10</v>
      </c>
      <c r="D14" s="89"/>
      <c r="E14" s="100"/>
      <c r="G14" s="71"/>
    </row>
    <row r="15" spans="2:12">
      <c r="B15" s="227" t="s">
        <v>212</v>
      </c>
      <c r="C15" s="229" t="s">
        <v>11</v>
      </c>
      <c r="D15" s="89"/>
      <c r="E15" s="100"/>
    </row>
    <row r="16" spans="2:12">
      <c r="B16" s="230" t="s">
        <v>213</v>
      </c>
      <c r="C16" s="231" t="s">
        <v>12</v>
      </c>
      <c r="D16" s="90"/>
      <c r="E16" s="101"/>
    </row>
    <row r="17" spans="2:10">
      <c r="B17" s="10" t="s">
        <v>13</v>
      </c>
      <c r="C17" s="12" t="s">
        <v>65</v>
      </c>
      <c r="D17" s="152"/>
      <c r="E17" s="113"/>
    </row>
    <row r="18" spans="2:10">
      <c r="B18" s="227" t="s">
        <v>4</v>
      </c>
      <c r="C18" s="228" t="s">
        <v>11</v>
      </c>
      <c r="D18" s="89"/>
      <c r="E18" s="101"/>
    </row>
    <row r="19" spans="2:10" ht="13.5" customHeight="1">
      <c r="B19" s="227" t="s">
        <v>6</v>
      </c>
      <c r="C19" s="229" t="s">
        <v>214</v>
      </c>
      <c r="D19" s="89"/>
      <c r="E19" s="100"/>
    </row>
    <row r="20" spans="2:10" ht="13.5" thickBot="1">
      <c r="B20" s="232" t="s">
        <v>8</v>
      </c>
      <c r="C20" s="233" t="s">
        <v>14</v>
      </c>
      <c r="D20" s="91"/>
      <c r="E20" s="102"/>
    </row>
    <row r="21" spans="2:10" ht="13.5" thickBot="1">
      <c r="B21" s="343" t="s">
        <v>216</v>
      </c>
      <c r="C21" s="344"/>
      <c r="D21" s="92">
        <f>D11</f>
        <v>36210.639999999999</v>
      </c>
      <c r="E21" s="173">
        <f>E11</f>
        <v>36357.46</v>
      </c>
      <c r="F21" s="88"/>
      <c r="G21" s="88"/>
      <c r="H21" s="197"/>
      <c r="J21" s="71"/>
    </row>
    <row r="22" spans="2:10">
      <c r="B22" s="3"/>
      <c r="C22" s="7"/>
      <c r="D22" s="8"/>
      <c r="E22" s="8"/>
      <c r="G22" s="78"/>
    </row>
    <row r="23" spans="2:10" ht="13.5">
      <c r="B23" s="337" t="s">
        <v>210</v>
      </c>
      <c r="C23" s="349"/>
      <c r="D23" s="349"/>
      <c r="E23" s="349"/>
      <c r="G23" s="78"/>
    </row>
    <row r="24" spans="2:10" ht="15.75" customHeight="1" thickBot="1">
      <c r="B24" s="336" t="s">
        <v>211</v>
      </c>
      <c r="C24" s="350"/>
      <c r="D24" s="350"/>
      <c r="E24" s="350"/>
    </row>
    <row r="25" spans="2:10" ht="13.5" thickBot="1">
      <c r="B25" s="223"/>
      <c r="C25" s="234" t="s">
        <v>2</v>
      </c>
      <c r="D25" s="75" t="s">
        <v>264</v>
      </c>
      <c r="E25" s="30" t="s">
        <v>262</v>
      </c>
    </row>
    <row r="26" spans="2:10">
      <c r="B26" s="116" t="s">
        <v>15</v>
      </c>
      <c r="C26" s="117" t="s">
        <v>16</v>
      </c>
      <c r="D26" s="263"/>
      <c r="E26" s="118">
        <f>D21</f>
        <v>36210.639999999999</v>
      </c>
      <c r="G26" s="83"/>
    </row>
    <row r="27" spans="2:10">
      <c r="B27" s="10" t="s">
        <v>17</v>
      </c>
      <c r="C27" s="11" t="s">
        <v>217</v>
      </c>
      <c r="D27" s="264"/>
      <c r="E27" s="172">
        <f>E28-E32</f>
        <v>-104.02</v>
      </c>
      <c r="F27" s="78"/>
      <c r="G27" s="83"/>
      <c r="H27" s="78"/>
      <c r="I27" s="78"/>
      <c r="J27" s="83"/>
    </row>
    <row r="28" spans="2:10">
      <c r="B28" s="10" t="s">
        <v>18</v>
      </c>
      <c r="C28" s="11" t="s">
        <v>19</v>
      </c>
      <c r="D28" s="264"/>
      <c r="E28" s="80">
        <f>SUM(E29:E31)</f>
        <v>0</v>
      </c>
      <c r="F28" s="78"/>
      <c r="G28" s="78"/>
      <c r="H28" s="78"/>
      <c r="I28" s="78"/>
      <c r="J28" s="83"/>
    </row>
    <row r="29" spans="2:10">
      <c r="B29" s="235" t="s">
        <v>4</v>
      </c>
      <c r="C29" s="228" t="s">
        <v>20</v>
      </c>
      <c r="D29" s="265"/>
      <c r="E29" s="103"/>
      <c r="F29" s="78"/>
      <c r="G29" s="78"/>
      <c r="H29" s="78"/>
      <c r="I29" s="78"/>
      <c r="J29" s="83"/>
    </row>
    <row r="30" spans="2:10">
      <c r="B30" s="235" t="s">
        <v>6</v>
      </c>
      <c r="C30" s="228" t="s">
        <v>21</v>
      </c>
      <c r="D30" s="265"/>
      <c r="E30" s="103"/>
      <c r="F30" s="78"/>
      <c r="G30" s="78"/>
      <c r="H30" s="78"/>
      <c r="I30" s="78"/>
      <c r="J30" s="83"/>
    </row>
    <row r="31" spans="2:10">
      <c r="B31" s="235" t="s">
        <v>8</v>
      </c>
      <c r="C31" s="228" t="s">
        <v>22</v>
      </c>
      <c r="D31" s="265"/>
      <c r="E31" s="103"/>
      <c r="F31" s="78"/>
      <c r="G31" s="78"/>
      <c r="H31" s="78"/>
      <c r="I31" s="78"/>
      <c r="J31" s="83"/>
    </row>
    <row r="32" spans="2:10">
      <c r="B32" s="112" t="s">
        <v>23</v>
      </c>
      <c r="C32" s="12" t="s">
        <v>24</v>
      </c>
      <c r="D32" s="264"/>
      <c r="E32" s="80">
        <f>SUM(E33:E39)</f>
        <v>104.02</v>
      </c>
      <c r="F32" s="78"/>
      <c r="G32" s="83"/>
      <c r="H32" s="78"/>
      <c r="I32" s="78"/>
      <c r="J32" s="83"/>
    </row>
    <row r="33" spans="2:10">
      <c r="B33" s="235" t="s">
        <v>4</v>
      </c>
      <c r="C33" s="228" t="s">
        <v>25</v>
      </c>
      <c r="D33" s="265"/>
      <c r="E33" s="103"/>
      <c r="F33" s="78"/>
      <c r="G33" s="78"/>
      <c r="H33" s="78"/>
      <c r="I33" s="78"/>
      <c r="J33" s="83"/>
    </row>
    <row r="34" spans="2:10">
      <c r="B34" s="235" t="s">
        <v>6</v>
      </c>
      <c r="C34" s="228" t="s">
        <v>26</v>
      </c>
      <c r="D34" s="265"/>
      <c r="E34" s="103"/>
      <c r="F34" s="78"/>
      <c r="G34" s="78"/>
      <c r="H34" s="78"/>
      <c r="I34" s="78"/>
      <c r="J34" s="83"/>
    </row>
    <row r="35" spans="2:10">
      <c r="B35" s="235" t="s">
        <v>8</v>
      </c>
      <c r="C35" s="228" t="s">
        <v>27</v>
      </c>
      <c r="D35" s="265"/>
      <c r="E35" s="103">
        <v>104.02</v>
      </c>
      <c r="F35" s="78"/>
      <c r="G35" s="78"/>
      <c r="H35" s="78"/>
      <c r="I35" s="78"/>
      <c r="J35" s="83"/>
    </row>
    <row r="36" spans="2:10">
      <c r="B36" s="235" t="s">
        <v>9</v>
      </c>
      <c r="C36" s="228" t="s">
        <v>28</v>
      </c>
      <c r="D36" s="265"/>
      <c r="E36" s="103"/>
      <c r="F36" s="78"/>
      <c r="G36" s="78"/>
      <c r="H36" s="78"/>
      <c r="I36" s="78"/>
      <c r="J36" s="83"/>
    </row>
    <row r="37" spans="2:10" ht="25.5">
      <c r="B37" s="235" t="s">
        <v>29</v>
      </c>
      <c r="C37" s="228" t="s">
        <v>30</v>
      </c>
      <c r="D37" s="265"/>
      <c r="E37" s="103"/>
      <c r="F37" s="78"/>
      <c r="G37" s="78"/>
      <c r="H37" s="78"/>
      <c r="I37" s="78"/>
      <c r="J37" s="83"/>
    </row>
    <row r="38" spans="2:10">
      <c r="B38" s="235" t="s">
        <v>31</v>
      </c>
      <c r="C38" s="228" t="s">
        <v>32</v>
      </c>
      <c r="D38" s="265"/>
      <c r="E38" s="103"/>
      <c r="F38" s="78"/>
      <c r="G38" s="78"/>
      <c r="H38" s="78"/>
      <c r="I38" s="78"/>
      <c r="J38" s="83"/>
    </row>
    <row r="39" spans="2:10">
      <c r="B39" s="236" t="s">
        <v>33</v>
      </c>
      <c r="C39" s="237" t="s">
        <v>34</v>
      </c>
      <c r="D39" s="266"/>
      <c r="E39" s="174"/>
      <c r="F39" s="78"/>
      <c r="G39" s="78"/>
      <c r="H39" s="78"/>
      <c r="I39" s="78"/>
      <c r="J39" s="83"/>
    </row>
    <row r="40" spans="2:10" ht="13.5" thickBot="1">
      <c r="B40" s="119" t="s">
        <v>35</v>
      </c>
      <c r="C40" s="120" t="s">
        <v>36</v>
      </c>
      <c r="D40" s="267"/>
      <c r="E40" s="121">
        <v>250.84</v>
      </c>
      <c r="G40" s="83"/>
    </row>
    <row r="41" spans="2:10" ht="13.5" thickBot="1">
      <c r="B41" s="122" t="s">
        <v>37</v>
      </c>
      <c r="C41" s="123" t="s">
        <v>38</v>
      </c>
      <c r="D41" s="268"/>
      <c r="E41" s="173">
        <f>E26+E27+E40</f>
        <v>36357.46</v>
      </c>
      <c r="F41" s="88"/>
      <c r="G41" s="83"/>
    </row>
    <row r="42" spans="2:10">
      <c r="B42" s="114"/>
      <c r="C42" s="114"/>
      <c r="D42" s="115"/>
      <c r="E42" s="115"/>
      <c r="F42" s="88"/>
      <c r="G42" s="71"/>
    </row>
    <row r="43" spans="2:10" ht="13.5">
      <c r="B43" s="338" t="s">
        <v>60</v>
      </c>
      <c r="C43" s="339"/>
      <c r="D43" s="339"/>
      <c r="E43" s="339"/>
      <c r="G43" s="78"/>
    </row>
    <row r="44" spans="2:10" ht="18" customHeight="1" thickBot="1">
      <c r="B44" s="336" t="s">
        <v>244</v>
      </c>
      <c r="C44" s="340"/>
      <c r="D44" s="340"/>
      <c r="E44" s="340"/>
      <c r="G44" s="78"/>
    </row>
    <row r="45" spans="2:10" ht="13.5" thickBot="1">
      <c r="B45" s="215"/>
      <c r="C45" s="31" t="s">
        <v>39</v>
      </c>
      <c r="D45" s="75" t="s">
        <v>264</v>
      </c>
      <c r="E45" s="30" t="s">
        <v>262</v>
      </c>
      <c r="G45" s="78"/>
    </row>
    <row r="46" spans="2:10">
      <c r="B46" s="14" t="s">
        <v>18</v>
      </c>
      <c r="C46" s="32" t="s">
        <v>218</v>
      </c>
      <c r="D46" s="124"/>
      <c r="E46" s="29"/>
      <c r="G46" s="78"/>
    </row>
    <row r="47" spans="2:10">
      <c r="B47" s="125" t="s">
        <v>4</v>
      </c>
      <c r="C47" s="16" t="s">
        <v>40</v>
      </c>
      <c r="D47" s="269"/>
      <c r="E47" s="175">
        <v>359.23250000000002</v>
      </c>
      <c r="G47" s="78"/>
    </row>
    <row r="48" spans="2:10">
      <c r="B48" s="146" t="s">
        <v>6</v>
      </c>
      <c r="C48" s="23" t="s">
        <v>41</v>
      </c>
      <c r="D48" s="270"/>
      <c r="E48" s="175">
        <v>358.20159999999998</v>
      </c>
      <c r="G48" s="78"/>
    </row>
    <row r="49" spans="2:7">
      <c r="B49" s="143" t="s">
        <v>23</v>
      </c>
      <c r="C49" s="147" t="s">
        <v>219</v>
      </c>
      <c r="D49" s="271"/>
      <c r="E49" s="175"/>
    </row>
    <row r="50" spans="2:7">
      <c r="B50" s="125" t="s">
        <v>4</v>
      </c>
      <c r="C50" s="16" t="s">
        <v>40</v>
      </c>
      <c r="D50" s="269"/>
      <c r="E50" s="175">
        <v>100.8</v>
      </c>
      <c r="G50" s="226"/>
    </row>
    <row r="51" spans="2:7">
      <c r="B51" s="125" t="s">
        <v>6</v>
      </c>
      <c r="C51" s="16" t="s">
        <v>220</v>
      </c>
      <c r="D51" s="272"/>
      <c r="E51" s="84">
        <v>100.44</v>
      </c>
      <c r="G51" s="226"/>
    </row>
    <row r="52" spans="2:7">
      <c r="B52" s="125" t="s">
        <v>8</v>
      </c>
      <c r="C52" s="16" t="s">
        <v>221</v>
      </c>
      <c r="D52" s="272"/>
      <c r="E52" s="84">
        <v>101.53</v>
      </c>
    </row>
    <row r="53" spans="2:7" ht="13.5" thickBot="1">
      <c r="B53" s="126" t="s">
        <v>9</v>
      </c>
      <c r="C53" s="18" t="s">
        <v>41</v>
      </c>
      <c r="D53" s="273"/>
      <c r="E53" s="176">
        <v>101.5</v>
      </c>
    </row>
    <row r="54" spans="2:7">
      <c r="B54" s="132"/>
      <c r="C54" s="133"/>
      <c r="D54" s="134"/>
      <c r="E54" s="134"/>
    </row>
    <row r="55" spans="2:7" ht="13.5">
      <c r="B55" s="338" t="s">
        <v>62</v>
      </c>
      <c r="C55" s="339"/>
      <c r="D55" s="339"/>
      <c r="E55" s="339"/>
    </row>
    <row r="56" spans="2:7" ht="14.25" thickBot="1">
      <c r="B56" s="336" t="s">
        <v>222</v>
      </c>
      <c r="C56" s="340"/>
      <c r="D56" s="340"/>
      <c r="E56" s="340"/>
    </row>
    <row r="57" spans="2:7" ht="23.25" thickBot="1">
      <c r="B57" s="331" t="s">
        <v>42</v>
      </c>
      <c r="C57" s="332"/>
      <c r="D57" s="19" t="s">
        <v>245</v>
      </c>
      <c r="E57" s="20" t="s">
        <v>223</v>
      </c>
    </row>
    <row r="58" spans="2:7">
      <c r="B58" s="21" t="s">
        <v>18</v>
      </c>
      <c r="C58" s="149" t="s">
        <v>43</v>
      </c>
      <c r="D58" s="150">
        <f>D64</f>
        <v>36357.46</v>
      </c>
      <c r="E58" s="33">
        <f>D58/E21</f>
        <v>1</v>
      </c>
    </row>
    <row r="59" spans="2:7" ht="25.5">
      <c r="B59" s="146" t="s">
        <v>4</v>
      </c>
      <c r="C59" s="23" t="s">
        <v>44</v>
      </c>
      <c r="D59" s="95">
        <v>0</v>
      </c>
      <c r="E59" s="96">
        <v>0</v>
      </c>
    </row>
    <row r="60" spans="2:7" ht="25.5">
      <c r="B60" s="125" t="s">
        <v>6</v>
      </c>
      <c r="C60" s="16" t="s">
        <v>45</v>
      </c>
      <c r="D60" s="93">
        <v>0</v>
      </c>
      <c r="E60" s="94">
        <v>0</v>
      </c>
    </row>
    <row r="61" spans="2:7">
      <c r="B61" s="125" t="s">
        <v>8</v>
      </c>
      <c r="C61" s="16" t="s">
        <v>46</v>
      </c>
      <c r="D61" s="93">
        <v>0</v>
      </c>
      <c r="E61" s="94">
        <v>0</v>
      </c>
    </row>
    <row r="62" spans="2:7">
      <c r="B62" s="125" t="s">
        <v>9</v>
      </c>
      <c r="C62" s="16" t="s">
        <v>47</v>
      </c>
      <c r="D62" s="93">
        <v>0</v>
      </c>
      <c r="E62" s="94">
        <v>0</v>
      </c>
    </row>
    <row r="63" spans="2:7">
      <c r="B63" s="125" t="s">
        <v>29</v>
      </c>
      <c r="C63" s="16" t="s">
        <v>48</v>
      </c>
      <c r="D63" s="93">
        <v>0</v>
      </c>
      <c r="E63" s="94">
        <v>0</v>
      </c>
    </row>
    <row r="64" spans="2:7">
      <c r="B64" s="146" t="s">
        <v>31</v>
      </c>
      <c r="C64" s="23" t="s">
        <v>49</v>
      </c>
      <c r="D64" s="95">
        <f>E21</f>
        <v>36357.46</v>
      </c>
      <c r="E64" s="96">
        <f>E58</f>
        <v>1</v>
      </c>
    </row>
    <row r="65" spans="2:5">
      <c r="B65" s="146" t="s">
        <v>33</v>
      </c>
      <c r="C65" s="23" t="s">
        <v>224</v>
      </c>
      <c r="D65" s="95">
        <v>0</v>
      </c>
      <c r="E65" s="96">
        <v>0</v>
      </c>
    </row>
    <row r="66" spans="2:5">
      <c r="B66" s="146" t="s">
        <v>50</v>
      </c>
      <c r="C66" s="23" t="s">
        <v>51</v>
      </c>
      <c r="D66" s="95">
        <v>0</v>
      </c>
      <c r="E66" s="96">
        <v>0</v>
      </c>
    </row>
    <row r="67" spans="2:5">
      <c r="B67" s="125" t="s">
        <v>52</v>
      </c>
      <c r="C67" s="16" t="s">
        <v>53</v>
      </c>
      <c r="D67" s="93">
        <v>0</v>
      </c>
      <c r="E67" s="94">
        <v>0</v>
      </c>
    </row>
    <row r="68" spans="2:5">
      <c r="B68" s="125" t="s">
        <v>54</v>
      </c>
      <c r="C68" s="16" t="s">
        <v>55</v>
      </c>
      <c r="D68" s="93">
        <v>0</v>
      </c>
      <c r="E68" s="94">
        <v>0</v>
      </c>
    </row>
    <row r="69" spans="2:5">
      <c r="B69" s="125" t="s">
        <v>56</v>
      </c>
      <c r="C69" s="16" t="s">
        <v>57</v>
      </c>
      <c r="D69" s="93">
        <v>0</v>
      </c>
      <c r="E69" s="94">
        <v>0</v>
      </c>
    </row>
    <row r="70" spans="2:5">
      <c r="B70" s="153" t="s">
        <v>58</v>
      </c>
      <c r="C70" s="136" t="s">
        <v>59</v>
      </c>
      <c r="D70" s="137">
        <v>0</v>
      </c>
      <c r="E70" s="138">
        <v>0</v>
      </c>
    </row>
    <row r="71" spans="2:5">
      <c r="B71" s="154" t="s">
        <v>23</v>
      </c>
      <c r="C71" s="144" t="s">
        <v>61</v>
      </c>
      <c r="D71" s="145">
        <v>0</v>
      </c>
      <c r="E71" s="70">
        <v>0</v>
      </c>
    </row>
    <row r="72" spans="2:5">
      <c r="B72" s="155" t="s">
        <v>60</v>
      </c>
      <c r="C72" s="140" t="s">
        <v>63</v>
      </c>
      <c r="D72" s="141">
        <f>E14</f>
        <v>0</v>
      </c>
      <c r="E72" s="142">
        <v>0</v>
      </c>
    </row>
    <row r="73" spans="2:5">
      <c r="B73" s="156" t="s">
        <v>62</v>
      </c>
      <c r="C73" s="25" t="s">
        <v>65</v>
      </c>
      <c r="D73" s="26">
        <v>0</v>
      </c>
      <c r="E73" s="27">
        <v>0</v>
      </c>
    </row>
    <row r="74" spans="2:5">
      <c r="B74" s="154" t="s">
        <v>64</v>
      </c>
      <c r="C74" s="144" t="s">
        <v>66</v>
      </c>
      <c r="D74" s="145">
        <f>D58</f>
        <v>36357.46</v>
      </c>
      <c r="E74" s="70">
        <f>E58+E72-E73</f>
        <v>1</v>
      </c>
    </row>
    <row r="75" spans="2:5">
      <c r="B75" s="125" t="s">
        <v>4</v>
      </c>
      <c r="C75" s="16" t="s">
        <v>67</v>
      </c>
      <c r="D75" s="93">
        <f>D74</f>
        <v>36357.46</v>
      </c>
      <c r="E75" s="94">
        <f>E74</f>
        <v>1</v>
      </c>
    </row>
    <row r="76" spans="2:5">
      <c r="B76" s="125" t="s">
        <v>6</v>
      </c>
      <c r="C76" s="16" t="s">
        <v>225</v>
      </c>
      <c r="D76" s="93">
        <v>0</v>
      </c>
      <c r="E76" s="94">
        <v>0</v>
      </c>
    </row>
    <row r="77" spans="2:5" ht="13.5" thickBot="1">
      <c r="B77" s="126" t="s">
        <v>8</v>
      </c>
      <c r="C77" s="18" t="s">
        <v>226</v>
      </c>
      <c r="D77" s="97">
        <v>0</v>
      </c>
      <c r="E77" s="98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6:E56"/>
    <mergeCell ref="B57:C57"/>
    <mergeCell ref="B21:C21"/>
    <mergeCell ref="B23:E23"/>
    <mergeCell ref="B24:E24"/>
    <mergeCell ref="B43:E43"/>
    <mergeCell ref="B44:E44"/>
    <mergeCell ref="B55:E55"/>
    <mergeCell ref="B9:E9"/>
    <mergeCell ref="B2:E2"/>
    <mergeCell ref="B3:E3"/>
    <mergeCell ref="B5:E5"/>
    <mergeCell ref="B6:E6"/>
    <mergeCell ref="B8:E8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sheetPr codeName="Arkusz7"/>
  <dimension ref="A1:L81"/>
  <sheetViews>
    <sheetView zoomScale="80" zoomScaleNormal="80" workbookViewId="0">
      <selection activeCell="K26" sqref="K26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99" customWidth="1"/>
    <col min="6" max="6" width="7.42578125" customWidth="1"/>
    <col min="7" max="7" width="17.28515625" customWidth="1"/>
    <col min="8" max="8" width="19" customWidth="1"/>
    <col min="9" max="9" width="13.28515625" customWidth="1"/>
    <col min="10" max="10" width="13.5703125" customWidth="1"/>
    <col min="11" max="11" width="4.5703125" customWidth="1"/>
    <col min="12" max="12" width="10.7109375" customWidth="1"/>
  </cols>
  <sheetData>
    <row r="1" spans="2:12">
      <c r="B1" s="1"/>
      <c r="C1" s="1"/>
      <c r="D1" s="2"/>
      <c r="E1" s="2"/>
    </row>
    <row r="2" spans="2:12" ht="15.75">
      <c r="B2" s="333" t="s">
        <v>0</v>
      </c>
      <c r="C2" s="333"/>
      <c r="D2" s="333"/>
      <c r="E2" s="333"/>
      <c r="H2" s="188"/>
      <c r="I2" s="188"/>
      <c r="J2" s="190"/>
      <c r="L2" s="78"/>
    </row>
    <row r="3" spans="2:12" ht="15.75">
      <c r="B3" s="333" t="s">
        <v>263</v>
      </c>
      <c r="C3" s="333"/>
      <c r="D3" s="333"/>
      <c r="E3" s="333"/>
      <c r="H3" s="188"/>
      <c r="I3" s="188"/>
      <c r="J3" s="190"/>
    </row>
    <row r="4" spans="2:12" ht="15">
      <c r="B4" s="105"/>
      <c r="C4" s="105"/>
      <c r="D4" s="105"/>
      <c r="E4" s="105"/>
      <c r="H4" s="187"/>
      <c r="I4" s="187"/>
      <c r="J4" s="190"/>
    </row>
    <row r="5" spans="2:12" ht="21" customHeight="1">
      <c r="B5" s="334" t="s">
        <v>1</v>
      </c>
      <c r="C5" s="334"/>
      <c r="D5" s="334"/>
      <c r="E5" s="334"/>
    </row>
    <row r="6" spans="2:12" ht="14.25">
      <c r="B6" s="335" t="s">
        <v>89</v>
      </c>
      <c r="C6" s="335"/>
      <c r="D6" s="335"/>
      <c r="E6" s="335"/>
    </row>
    <row r="7" spans="2:12" ht="14.25">
      <c r="B7" s="109"/>
      <c r="C7" s="109"/>
      <c r="D7" s="109"/>
      <c r="E7" s="109"/>
    </row>
    <row r="8" spans="2:12" ht="13.5">
      <c r="B8" s="337" t="s">
        <v>18</v>
      </c>
      <c r="C8" s="339"/>
      <c r="D8" s="339"/>
      <c r="E8" s="339"/>
    </row>
    <row r="9" spans="2:12" ht="16.5" thickBot="1">
      <c r="B9" s="336" t="s">
        <v>209</v>
      </c>
      <c r="C9" s="336"/>
      <c r="D9" s="336"/>
      <c r="E9" s="336"/>
    </row>
    <row r="10" spans="2:12" ht="13.5" thickBot="1">
      <c r="B10" s="106"/>
      <c r="C10" s="87" t="s">
        <v>2</v>
      </c>
      <c r="D10" s="75" t="s">
        <v>246</v>
      </c>
      <c r="E10" s="30" t="s">
        <v>262</v>
      </c>
      <c r="G10" s="78"/>
    </row>
    <row r="11" spans="2:12">
      <c r="B11" s="110" t="s">
        <v>3</v>
      </c>
      <c r="C11" s="151" t="s">
        <v>215</v>
      </c>
      <c r="D11" s="74">
        <v>48430498.169999994</v>
      </c>
      <c r="E11" s="9">
        <f>E12+E13+E14</f>
        <v>57191226.829999998</v>
      </c>
    </row>
    <row r="12" spans="2:12">
      <c r="B12" s="129" t="s">
        <v>4</v>
      </c>
      <c r="C12" s="6" t="s">
        <v>5</v>
      </c>
      <c r="D12" s="89">
        <v>48255648.129999995</v>
      </c>
      <c r="E12" s="100">
        <f>57026707.51+299917.92-360690.1</f>
        <v>56965935.329999998</v>
      </c>
    </row>
    <row r="13" spans="2:12">
      <c r="B13" s="129" t="s">
        <v>6</v>
      </c>
      <c r="C13" s="72" t="s">
        <v>7</v>
      </c>
      <c r="D13" s="89">
        <v>22.58</v>
      </c>
      <c r="E13" s="100"/>
    </row>
    <row r="14" spans="2:12">
      <c r="B14" s="129" t="s">
        <v>8</v>
      </c>
      <c r="C14" s="72" t="s">
        <v>10</v>
      </c>
      <c r="D14" s="89">
        <v>174827.46000000002</v>
      </c>
      <c r="E14" s="100">
        <f>E15</f>
        <v>225291.5</v>
      </c>
    </row>
    <row r="15" spans="2:12">
      <c r="B15" s="129" t="s">
        <v>212</v>
      </c>
      <c r="C15" s="72" t="s">
        <v>11</v>
      </c>
      <c r="D15" s="89">
        <v>174827.46000000002</v>
      </c>
      <c r="E15" s="100">
        <v>225291.5</v>
      </c>
    </row>
    <row r="16" spans="2:12">
      <c r="B16" s="130" t="s">
        <v>213</v>
      </c>
      <c r="C16" s="111" t="s">
        <v>12</v>
      </c>
      <c r="D16" s="90"/>
      <c r="E16" s="101"/>
    </row>
    <row r="17" spans="2:10">
      <c r="B17" s="10" t="s">
        <v>13</v>
      </c>
      <c r="C17" s="12" t="s">
        <v>65</v>
      </c>
      <c r="D17" s="152">
        <v>101195.88</v>
      </c>
      <c r="E17" s="113">
        <f>SUM(E18:E19)</f>
        <v>118471.49</v>
      </c>
    </row>
    <row r="18" spans="2:10">
      <c r="B18" s="129" t="s">
        <v>4</v>
      </c>
      <c r="C18" s="6" t="s">
        <v>11</v>
      </c>
      <c r="D18" s="89">
        <v>101195.88</v>
      </c>
      <c r="E18" s="101">
        <v>118471.49</v>
      </c>
    </row>
    <row r="19" spans="2:10" ht="13.5" customHeight="1">
      <c r="B19" s="129" t="s">
        <v>6</v>
      </c>
      <c r="C19" s="72" t="s">
        <v>214</v>
      </c>
      <c r="D19" s="89"/>
      <c r="E19" s="100"/>
    </row>
    <row r="20" spans="2:10" ht="13.5" thickBot="1">
      <c r="B20" s="131" t="s">
        <v>8</v>
      </c>
      <c r="C20" s="73" t="s">
        <v>14</v>
      </c>
      <c r="D20" s="91"/>
      <c r="E20" s="102"/>
    </row>
    <row r="21" spans="2:10" ht="13.5" thickBot="1">
      <c r="B21" s="343" t="s">
        <v>216</v>
      </c>
      <c r="C21" s="344"/>
      <c r="D21" s="92">
        <f>D11-D17</f>
        <v>48329302.289999992</v>
      </c>
      <c r="E21" s="296">
        <f>E11-E17</f>
        <v>57072755.339999996</v>
      </c>
      <c r="F21" s="88"/>
      <c r="G21" s="88"/>
      <c r="H21" s="197"/>
      <c r="J21" s="71"/>
    </row>
    <row r="22" spans="2:10">
      <c r="B22" s="3"/>
      <c r="C22" s="7"/>
      <c r="D22" s="8"/>
      <c r="E22" s="8"/>
      <c r="G22" s="78"/>
    </row>
    <row r="23" spans="2:10" ht="15.75">
      <c r="B23" s="337"/>
      <c r="C23" s="345"/>
      <c r="D23" s="345"/>
      <c r="E23" s="345"/>
      <c r="G23" s="78"/>
    </row>
    <row r="24" spans="2:10" ht="17.25" customHeight="1" thickBot="1">
      <c r="B24" s="336" t="s">
        <v>211</v>
      </c>
      <c r="C24" s="346"/>
      <c r="D24" s="346"/>
      <c r="E24" s="346"/>
    </row>
    <row r="25" spans="2:10" ht="13.5" thickBot="1">
      <c r="B25" s="106"/>
      <c r="C25" s="5" t="s">
        <v>2</v>
      </c>
      <c r="D25" s="75" t="s">
        <v>264</v>
      </c>
      <c r="E25" s="30" t="s">
        <v>262</v>
      </c>
    </row>
    <row r="26" spans="2:10">
      <c r="B26" s="116" t="s">
        <v>15</v>
      </c>
      <c r="C26" s="117" t="s">
        <v>16</v>
      </c>
      <c r="D26" s="263">
        <v>41964678.099999994</v>
      </c>
      <c r="E26" s="118">
        <f>D21</f>
        <v>48329302.289999992</v>
      </c>
      <c r="G26" s="83"/>
    </row>
    <row r="27" spans="2:10">
      <c r="B27" s="10" t="s">
        <v>17</v>
      </c>
      <c r="C27" s="11" t="s">
        <v>217</v>
      </c>
      <c r="D27" s="264">
        <v>521807.59999999963</v>
      </c>
      <c r="E27" s="172">
        <f>E28-E32</f>
        <v>877511.56999999937</v>
      </c>
      <c r="F27" s="78"/>
      <c r="G27" s="83"/>
      <c r="H27" s="78"/>
      <c r="I27" s="83"/>
      <c r="J27" s="83"/>
    </row>
    <row r="28" spans="2:10">
      <c r="B28" s="10" t="s">
        <v>18</v>
      </c>
      <c r="C28" s="11" t="s">
        <v>19</v>
      </c>
      <c r="D28" s="264">
        <v>6402769.3100000005</v>
      </c>
      <c r="E28" s="80">
        <f>SUM(E29:E31)</f>
        <v>7621431.9699999997</v>
      </c>
      <c r="F28" s="78"/>
      <c r="G28" s="78"/>
      <c r="H28" s="78"/>
      <c r="I28" s="83"/>
      <c r="J28" s="83"/>
    </row>
    <row r="29" spans="2:10">
      <c r="B29" s="127" t="s">
        <v>4</v>
      </c>
      <c r="C29" s="6" t="s">
        <v>20</v>
      </c>
      <c r="D29" s="265">
        <v>5755806.79</v>
      </c>
      <c r="E29" s="103">
        <v>5825486.04</v>
      </c>
      <c r="F29" s="78"/>
      <c r="G29" s="78"/>
      <c r="H29" s="78"/>
      <c r="I29" s="83"/>
      <c r="J29" s="83"/>
    </row>
    <row r="30" spans="2:10">
      <c r="B30" s="127" t="s">
        <v>6</v>
      </c>
      <c r="C30" s="6" t="s">
        <v>21</v>
      </c>
      <c r="D30" s="265"/>
      <c r="E30" s="103"/>
      <c r="F30" s="78"/>
      <c r="G30" s="78"/>
      <c r="H30" s="78"/>
      <c r="I30" s="83"/>
      <c r="J30" s="83"/>
    </row>
    <row r="31" spans="2:10">
      <c r="B31" s="127" t="s">
        <v>8</v>
      </c>
      <c r="C31" s="6" t="s">
        <v>22</v>
      </c>
      <c r="D31" s="265">
        <v>646962.52</v>
      </c>
      <c r="E31" s="103">
        <v>1795945.93</v>
      </c>
      <c r="F31" s="78"/>
      <c r="G31" s="78"/>
      <c r="H31" s="78"/>
      <c r="I31" s="83"/>
      <c r="J31" s="83"/>
    </row>
    <row r="32" spans="2:10">
      <c r="B32" s="112" t="s">
        <v>23</v>
      </c>
      <c r="C32" s="12" t="s">
        <v>24</v>
      </c>
      <c r="D32" s="264">
        <v>5880961.7100000009</v>
      </c>
      <c r="E32" s="80">
        <f>SUM(E33:E39)</f>
        <v>6743920.4000000004</v>
      </c>
      <c r="F32" s="78"/>
      <c r="G32" s="83"/>
      <c r="H32" s="78"/>
      <c r="I32" s="83"/>
      <c r="J32" s="83"/>
    </row>
    <row r="33" spans="2:10">
      <c r="B33" s="127" t="s">
        <v>4</v>
      </c>
      <c r="C33" s="6" t="s">
        <v>25</v>
      </c>
      <c r="D33" s="265">
        <v>3373485.6900000004</v>
      </c>
      <c r="E33" s="103">
        <f>4224183.23+35978.25</f>
        <v>4260161.4800000004</v>
      </c>
      <c r="F33" s="78"/>
      <c r="G33" s="78"/>
      <c r="H33" s="78"/>
      <c r="I33" s="83"/>
      <c r="J33" s="83"/>
    </row>
    <row r="34" spans="2:10">
      <c r="B34" s="127" t="s">
        <v>6</v>
      </c>
      <c r="C34" s="6" t="s">
        <v>26</v>
      </c>
      <c r="D34" s="265"/>
      <c r="E34" s="103"/>
      <c r="F34" s="78"/>
      <c r="G34" s="78"/>
      <c r="H34" s="78"/>
      <c r="I34" s="83"/>
      <c r="J34" s="83"/>
    </row>
    <row r="35" spans="2:10">
      <c r="B35" s="127" t="s">
        <v>8</v>
      </c>
      <c r="C35" s="6" t="s">
        <v>27</v>
      </c>
      <c r="D35" s="265">
        <v>786472.65</v>
      </c>
      <c r="E35" s="103">
        <v>731213.03</v>
      </c>
      <c r="F35" s="78"/>
      <c r="G35" s="78"/>
      <c r="H35" s="78"/>
      <c r="I35" s="83"/>
      <c r="J35" s="83"/>
    </row>
    <row r="36" spans="2:10">
      <c r="B36" s="127" t="s">
        <v>9</v>
      </c>
      <c r="C36" s="6" t="s">
        <v>28</v>
      </c>
      <c r="D36" s="265"/>
      <c r="E36" s="103"/>
      <c r="F36" s="78"/>
      <c r="G36" s="78"/>
      <c r="H36" s="78"/>
      <c r="I36" s="83"/>
      <c r="J36" s="83"/>
    </row>
    <row r="37" spans="2:10" ht="25.5">
      <c r="B37" s="127" t="s">
        <v>29</v>
      </c>
      <c r="C37" s="6" t="s">
        <v>30</v>
      </c>
      <c r="D37" s="265"/>
      <c r="E37" s="103"/>
      <c r="F37" s="78"/>
      <c r="G37" s="78"/>
      <c r="H37" s="78"/>
      <c r="I37" s="83"/>
      <c r="J37" s="83"/>
    </row>
    <row r="38" spans="2:10">
      <c r="B38" s="127" t="s">
        <v>31</v>
      </c>
      <c r="C38" s="6" t="s">
        <v>32</v>
      </c>
      <c r="D38" s="265"/>
      <c r="E38" s="103"/>
      <c r="F38" s="78"/>
      <c r="G38" s="78"/>
      <c r="H38" s="78"/>
      <c r="I38" s="83"/>
      <c r="J38" s="83"/>
    </row>
    <row r="39" spans="2:10">
      <c r="B39" s="128" t="s">
        <v>33</v>
      </c>
      <c r="C39" s="13" t="s">
        <v>34</v>
      </c>
      <c r="D39" s="266">
        <v>1721003.37</v>
      </c>
      <c r="E39" s="174">
        <v>1752545.89</v>
      </c>
      <c r="F39" s="78"/>
      <c r="G39" s="78"/>
      <c r="H39" s="78"/>
      <c r="I39" s="83"/>
      <c r="J39" s="83"/>
    </row>
    <row r="40" spans="2:10" ht="13.5" thickBot="1">
      <c r="B40" s="119" t="s">
        <v>35</v>
      </c>
      <c r="C40" s="120" t="s">
        <v>36</v>
      </c>
      <c r="D40" s="267">
        <v>-1443962.65</v>
      </c>
      <c r="E40" s="121">
        <v>7865941.4800000004</v>
      </c>
      <c r="G40" s="83"/>
    </row>
    <row r="41" spans="2:10" ht="13.5" thickBot="1">
      <c r="B41" s="122" t="s">
        <v>37</v>
      </c>
      <c r="C41" s="123" t="s">
        <v>38</v>
      </c>
      <c r="D41" s="268">
        <v>41042523.049999997</v>
      </c>
      <c r="E41" s="173">
        <f>E26+E27+E40</f>
        <v>57072755.339999989</v>
      </c>
      <c r="F41" s="88"/>
      <c r="G41" s="83"/>
    </row>
    <row r="42" spans="2:10">
      <c r="B42" s="114"/>
      <c r="C42" s="114"/>
      <c r="D42" s="115"/>
      <c r="E42" s="115"/>
      <c r="F42" s="88"/>
      <c r="G42" s="71"/>
    </row>
    <row r="43" spans="2:10" ht="13.5">
      <c r="B43" s="338" t="s">
        <v>60</v>
      </c>
      <c r="C43" s="339"/>
      <c r="D43" s="339"/>
      <c r="E43" s="339"/>
      <c r="G43" s="78"/>
    </row>
    <row r="44" spans="2:10" ht="17.25" customHeight="1" thickBot="1">
      <c r="B44" s="336" t="s">
        <v>244</v>
      </c>
      <c r="C44" s="340"/>
      <c r="D44" s="340"/>
      <c r="E44" s="340"/>
      <c r="G44" s="78"/>
    </row>
    <row r="45" spans="2:10" ht="13.5" thickBot="1">
      <c r="B45" s="106"/>
      <c r="C45" s="31" t="s">
        <v>39</v>
      </c>
      <c r="D45" s="75" t="s">
        <v>264</v>
      </c>
      <c r="E45" s="30" t="s">
        <v>262</v>
      </c>
      <c r="G45" s="78"/>
    </row>
    <row r="46" spans="2:10">
      <c r="B46" s="14" t="s">
        <v>18</v>
      </c>
      <c r="C46" s="32" t="s">
        <v>218</v>
      </c>
      <c r="D46" s="124"/>
      <c r="E46" s="29"/>
      <c r="G46" s="78"/>
    </row>
    <row r="47" spans="2:10">
      <c r="B47" s="125" t="s">
        <v>4</v>
      </c>
      <c r="C47" s="16" t="s">
        <v>40</v>
      </c>
      <c r="D47" s="269">
        <v>3654172.2042999999</v>
      </c>
      <c r="E47" s="82">
        <v>3817170.7087205527</v>
      </c>
      <c r="G47" s="247"/>
    </row>
    <row r="48" spans="2:10">
      <c r="B48" s="146" t="s">
        <v>6</v>
      </c>
      <c r="C48" s="23" t="s">
        <v>41</v>
      </c>
      <c r="D48" s="270">
        <v>3701053.9078000002</v>
      </c>
      <c r="E48" s="82">
        <v>3881239.2905682363</v>
      </c>
      <c r="G48" s="249"/>
    </row>
    <row r="49" spans="2:7">
      <c r="B49" s="143" t="s">
        <v>23</v>
      </c>
      <c r="C49" s="147" t="s">
        <v>219</v>
      </c>
      <c r="D49" s="271"/>
      <c r="E49" s="82"/>
    </row>
    <row r="50" spans="2:7">
      <c r="B50" s="125" t="s">
        <v>4</v>
      </c>
      <c r="C50" s="16" t="s">
        <v>40</v>
      </c>
      <c r="D50" s="269">
        <v>11.484045018627899</v>
      </c>
      <c r="E50" s="82">
        <v>12.661027231396501</v>
      </c>
      <c r="G50" s="329"/>
    </row>
    <row r="51" spans="2:7">
      <c r="B51" s="125" t="s">
        <v>6</v>
      </c>
      <c r="C51" s="16" t="s">
        <v>220</v>
      </c>
      <c r="D51" s="275">
        <v>10.388300000000001</v>
      </c>
      <c r="E51" s="82">
        <v>12.6327</v>
      </c>
      <c r="G51" s="226"/>
    </row>
    <row r="52" spans="2:7">
      <c r="B52" s="125" t="s">
        <v>8</v>
      </c>
      <c r="C52" s="16" t="s">
        <v>221</v>
      </c>
      <c r="D52" s="275">
        <v>11.7286</v>
      </c>
      <c r="E52" s="82">
        <v>14.785500000000001</v>
      </c>
    </row>
    <row r="53" spans="2:7" ht="13.5" thickBot="1">
      <c r="B53" s="126" t="s">
        <v>9</v>
      </c>
      <c r="C53" s="18" t="s">
        <v>41</v>
      </c>
      <c r="D53" s="273">
        <v>11.0894150889426</v>
      </c>
      <c r="E53" s="176">
        <v>14.7047762498674</v>
      </c>
    </row>
    <row r="54" spans="2:7">
      <c r="B54" s="132"/>
      <c r="C54" s="133"/>
      <c r="D54" s="134"/>
      <c r="E54" s="134"/>
    </row>
    <row r="55" spans="2:7" ht="13.5">
      <c r="B55" s="338" t="s">
        <v>62</v>
      </c>
      <c r="C55" s="339"/>
      <c r="D55" s="339"/>
      <c r="E55" s="339"/>
    </row>
    <row r="56" spans="2:7" ht="18" customHeight="1" thickBot="1">
      <c r="B56" s="336" t="s">
        <v>222</v>
      </c>
      <c r="C56" s="340"/>
      <c r="D56" s="340"/>
      <c r="E56" s="340"/>
    </row>
    <row r="57" spans="2:7" ht="23.25" thickBot="1">
      <c r="B57" s="331" t="s">
        <v>42</v>
      </c>
      <c r="C57" s="332"/>
      <c r="D57" s="19" t="s">
        <v>245</v>
      </c>
      <c r="E57" s="20" t="s">
        <v>223</v>
      </c>
    </row>
    <row r="58" spans="2:7">
      <c r="B58" s="21" t="s">
        <v>18</v>
      </c>
      <c r="C58" s="149" t="s">
        <v>43</v>
      </c>
      <c r="D58" s="150">
        <f>SUM(D59:D70)</f>
        <v>56965935.329999998</v>
      </c>
      <c r="E58" s="33">
        <f>D58/E21</f>
        <v>0.99812835372388031</v>
      </c>
    </row>
    <row r="59" spans="2:7" ht="25.5">
      <c r="B59" s="22" t="s">
        <v>4</v>
      </c>
      <c r="C59" s="23" t="s">
        <v>44</v>
      </c>
      <c r="D59" s="95">
        <v>0</v>
      </c>
      <c r="E59" s="96">
        <v>0</v>
      </c>
    </row>
    <row r="60" spans="2:7" ht="24" customHeight="1">
      <c r="B60" s="15" t="s">
        <v>6</v>
      </c>
      <c r="C60" s="16" t="s">
        <v>45</v>
      </c>
      <c r="D60" s="93">
        <v>0</v>
      </c>
      <c r="E60" s="94">
        <v>0</v>
      </c>
    </row>
    <row r="61" spans="2:7">
      <c r="B61" s="15" t="s">
        <v>8</v>
      </c>
      <c r="C61" s="16" t="s">
        <v>46</v>
      </c>
      <c r="D61" s="93">
        <v>0</v>
      </c>
      <c r="E61" s="94">
        <v>0</v>
      </c>
    </row>
    <row r="62" spans="2:7">
      <c r="B62" s="15" t="s">
        <v>9</v>
      </c>
      <c r="C62" s="16" t="s">
        <v>47</v>
      </c>
      <c r="D62" s="93">
        <v>0</v>
      </c>
      <c r="E62" s="94">
        <v>0</v>
      </c>
    </row>
    <row r="63" spans="2:7">
      <c r="B63" s="15" t="s">
        <v>29</v>
      </c>
      <c r="C63" s="16" t="s">
        <v>48</v>
      </c>
      <c r="D63" s="93">
        <v>0</v>
      </c>
      <c r="E63" s="94">
        <v>0</v>
      </c>
    </row>
    <row r="64" spans="2:7">
      <c r="B64" s="22" t="s">
        <v>31</v>
      </c>
      <c r="C64" s="23" t="s">
        <v>49</v>
      </c>
      <c r="D64" s="95">
        <f>57026707.51-360690.1</f>
        <v>56666017.409999996</v>
      </c>
      <c r="E64" s="96">
        <f>D64/E21</f>
        <v>0.99287334337413824</v>
      </c>
    </row>
    <row r="65" spans="2:5">
      <c r="B65" s="22" t="s">
        <v>33</v>
      </c>
      <c r="C65" s="23" t="s">
        <v>224</v>
      </c>
      <c r="D65" s="95">
        <v>0</v>
      </c>
      <c r="E65" s="96">
        <v>0</v>
      </c>
    </row>
    <row r="66" spans="2:5">
      <c r="B66" s="22" t="s">
        <v>50</v>
      </c>
      <c r="C66" s="23" t="s">
        <v>51</v>
      </c>
      <c r="D66" s="95">
        <v>0</v>
      </c>
      <c r="E66" s="96">
        <v>0</v>
      </c>
    </row>
    <row r="67" spans="2:5">
      <c r="B67" s="15" t="s">
        <v>52</v>
      </c>
      <c r="C67" s="16" t="s">
        <v>53</v>
      </c>
      <c r="D67" s="93">
        <v>0</v>
      </c>
      <c r="E67" s="94">
        <v>0</v>
      </c>
    </row>
    <row r="68" spans="2:5">
      <c r="B68" s="15" t="s">
        <v>54</v>
      </c>
      <c r="C68" s="16" t="s">
        <v>55</v>
      </c>
      <c r="D68" s="93">
        <v>0</v>
      </c>
      <c r="E68" s="94">
        <v>0</v>
      </c>
    </row>
    <row r="69" spans="2:5">
      <c r="B69" s="15" t="s">
        <v>56</v>
      </c>
      <c r="C69" s="16" t="s">
        <v>57</v>
      </c>
      <c r="D69" s="93">
        <v>299917.92</v>
      </c>
      <c r="E69" s="94">
        <f>D69/E21</f>
        <v>5.2550103497421225E-3</v>
      </c>
    </row>
    <row r="70" spans="2:5">
      <c r="B70" s="135" t="s">
        <v>58</v>
      </c>
      <c r="C70" s="136" t="s">
        <v>59</v>
      </c>
      <c r="D70" s="137">
        <v>0</v>
      </c>
      <c r="E70" s="138">
        <v>0</v>
      </c>
    </row>
    <row r="71" spans="2:5">
      <c r="B71" s="143" t="s">
        <v>23</v>
      </c>
      <c r="C71" s="144" t="s">
        <v>61</v>
      </c>
      <c r="D71" s="145">
        <f>E13</f>
        <v>0</v>
      </c>
      <c r="E71" s="70">
        <v>0</v>
      </c>
    </row>
    <row r="72" spans="2:5">
      <c r="B72" s="139" t="s">
        <v>60</v>
      </c>
      <c r="C72" s="140" t="s">
        <v>63</v>
      </c>
      <c r="D72" s="141">
        <f>E14</f>
        <v>225291.5</v>
      </c>
      <c r="E72" s="142">
        <f>D72/E21</f>
        <v>3.9474439013478342E-3</v>
      </c>
    </row>
    <row r="73" spans="2:5">
      <c r="B73" s="24" t="s">
        <v>62</v>
      </c>
      <c r="C73" s="25" t="s">
        <v>65</v>
      </c>
      <c r="D73" s="26">
        <f>E17</f>
        <v>118471.49</v>
      </c>
      <c r="E73" s="27">
        <f>D73/E21</f>
        <v>2.0757976252281638E-3</v>
      </c>
    </row>
    <row r="74" spans="2:5">
      <c r="B74" s="143" t="s">
        <v>64</v>
      </c>
      <c r="C74" s="144" t="s">
        <v>66</v>
      </c>
      <c r="D74" s="145">
        <f>D58+D71+D72-D73</f>
        <v>57072755.339999996</v>
      </c>
      <c r="E74" s="70">
        <f>E58+E72-E73</f>
        <v>1</v>
      </c>
    </row>
    <row r="75" spans="2:5">
      <c r="B75" s="15" t="s">
        <v>4</v>
      </c>
      <c r="C75" s="16" t="s">
        <v>67</v>
      </c>
      <c r="D75" s="93">
        <f>D74</f>
        <v>57072755.339999996</v>
      </c>
      <c r="E75" s="94">
        <f>E74</f>
        <v>1</v>
      </c>
    </row>
    <row r="76" spans="2:5">
      <c r="B76" s="15" t="s">
        <v>6</v>
      </c>
      <c r="C76" s="16" t="s">
        <v>225</v>
      </c>
      <c r="D76" s="93">
        <v>0</v>
      </c>
      <c r="E76" s="94">
        <v>0</v>
      </c>
    </row>
    <row r="77" spans="2:5" ht="13.5" thickBot="1">
      <c r="B77" s="17" t="s">
        <v>8</v>
      </c>
      <c r="C77" s="18" t="s">
        <v>226</v>
      </c>
      <c r="D77" s="97">
        <v>0</v>
      </c>
      <c r="E77" s="98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honeticPr fontId="7" type="noConversion"/>
  <pageMargins left="0.62" right="0.75" top="0.52" bottom="0.47" header="0.5" footer="0.5"/>
  <pageSetup paperSize="9" scale="70" orientation="portrait" r:id="rId1"/>
  <headerFooter alignWithMargins="0"/>
</worksheet>
</file>

<file path=xl/worksheets/sheet70.xml><?xml version="1.0" encoding="utf-8"?>
<worksheet xmlns="http://schemas.openxmlformats.org/spreadsheetml/2006/main" xmlns:r="http://schemas.openxmlformats.org/officeDocument/2006/relationships">
  <sheetPr codeName="Arkusz70"/>
  <dimension ref="A1:L81"/>
  <sheetViews>
    <sheetView zoomScale="80" zoomScaleNormal="80" workbookViewId="0">
      <selection activeCell="K2" sqref="K2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99" customWidth="1"/>
    <col min="6" max="6" width="7.42578125" customWidth="1"/>
    <col min="7" max="7" width="17.28515625" customWidth="1"/>
    <col min="8" max="8" width="19" customWidth="1"/>
    <col min="9" max="9" width="13.28515625" customWidth="1"/>
    <col min="10" max="10" width="13.5703125" customWidth="1"/>
  </cols>
  <sheetData>
    <row r="1" spans="2:12">
      <c r="B1" s="1"/>
      <c r="C1" s="1"/>
      <c r="D1" s="2"/>
      <c r="E1" s="2"/>
    </row>
    <row r="2" spans="2:12" ht="15.75">
      <c r="B2" s="333" t="s">
        <v>0</v>
      </c>
      <c r="C2" s="333"/>
      <c r="D2" s="333"/>
      <c r="E2" s="333"/>
      <c r="H2" s="188"/>
      <c r="I2" s="188"/>
      <c r="J2" s="190"/>
      <c r="L2" s="78"/>
    </row>
    <row r="3" spans="2:12" ht="15.75">
      <c r="B3" s="333" t="s">
        <v>263</v>
      </c>
      <c r="C3" s="333"/>
      <c r="D3" s="333"/>
      <c r="E3" s="333"/>
      <c r="H3" s="188"/>
      <c r="I3" s="188"/>
      <c r="J3" s="190"/>
    </row>
    <row r="4" spans="2:12" ht="15">
      <c r="B4" s="171"/>
      <c r="C4" s="171"/>
      <c r="D4" s="171"/>
      <c r="E4" s="171"/>
      <c r="H4" s="187"/>
      <c r="I4" s="187"/>
      <c r="J4" s="190"/>
    </row>
    <row r="5" spans="2:12" ht="14.25">
      <c r="B5" s="334" t="s">
        <v>1</v>
      </c>
      <c r="C5" s="334"/>
      <c r="D5" s="334"/>
      <c r="E5" s="334"/>
    </row>
    <row r="6" spans="2:12" ht="14.25">
      <c r="B6" s="335" t="s">
        <v>239</v>
      </c>
      <c r="C6" s="335"/>
      <c r="D6" s="335"/>
      <c r="E6" s="335"/>
    </row>
    <row r="7" spans="2:12" ht="14.25">
      <c r="B7" s="182"/>
      <c r="C7" s="182"/>
      <c r="D7" s="182"/>
      <c r="E7" s="182"/>
    </row>
    <row r="8" spans="2:12" ht="13.5">
      <c r="B8" s="337" t="s">
        <v>18</v>
      </c>
      <c r="C8" s="339"/>
      <c r="D8" s="339"/>
      <c r="E8" s="339"/>
    </row>
    <row r="9" spans="2:12" ht="16.5" thickBot="1">
      <c r="B9" s="336" t="s">
        <v>209</v>
      </c>
      <c r="C9" s="336"/>
      <c r="D9" s="336"/>
      <c r="E9" s="336"/>
    </row>
    <row r="10" spans="2:12" ht="13.5" thickBot="1">
      <c r="B10" s="183"/>
      <c r="C10" s="87" t="s">
        <v>2</v>
      </c>
      <c r="D10" s="75" t="s">
        <v>246</v>
      </c>
      <c r="E10" s="30" t="s">
        <v>262</v>
      </c>
    </row>
    <row r="11" spans="2:12">
      <c r="B11" s="110" t="s">
        <v>3</v>
      </c>
      <c r="C11" s="151" t="s">
        <v>215</v>
      </c>
      <c r="D11" s="74">
        <v>429073.22</v>
      </c>
      <c r="E11" s="9">
        <f>E12</f>
        <v>330287.42</v>
      </c>
    </row>
    <row r="12" spans="2:12">
      <c r="B12" s="129" t="s">
        <v>4</v>
      </c>
      <c r="C12" s="6" t="s">
        <v>5</v>
      </c>
      <c r="D12" s="89">
        <v>429073.22</v>
      </c>
      <c r="E12" s="100">
        <f>380230.6-49943.18</f>
        <v>330287.42</v>
      </c>
    </row>
    <row r="13" spans="2:12">
      <c r="B13" s="129" t="s">
        <v>6</v>
      </c>
      <c r="C13" s="72" t="s">
        <v>7</v>
      </c>
      <c r="D13" s="89"/>
      <c r="E13" s="100"/>
    </row>
    <row r="14" spans="2:12">
      <c r="B14" s="129" t="s">
        <v>8</v>
      </c>
      <c r="C14" s="72" t="s">
        <v>10</v>
      </c>
      <c r="D14" s="89"/>
      <c r="E14" s="100"/>
      <c r="G14" s="71"/>
    </row>
    <row r="15" spans="2:12">
      <c r="B15" s="129" t="s">
        <v>212</v>
      </c>
      <c r="C15" s="72" t="s">
        <v>11</v>
      </c>
      <c r="D15" s="89"/>
      <c r="E15" s="100"/>
    </row>
    <row r="16" spans="2:12">
      <c r="B16" s="130" t="s">
        <v>213</v>
      </c>
      <c r="C16" s="111" t="s">
        <v>12</v>
      </c>
      <c r="D16" s="90"/>
      <c r="E16" s="101"/>
    </row>
    <row r="17" spans="2:10">
      <c r="B17" s="10" t="s">
        <v>13</v>
      </c>
      <c r="C17" s="12" t="s">
        <v>65</v>
      </c>
      <c r="D17" s="152"/>
      <c r="E17" s="113"/>
    </row>
    <row r="18" spans="2:10">
      <c r="B18" s="129" t="s">
        <v>4</v>
      </c>
      <c r="C18" s="6" t="s">
        <v>11</v>
      </c>
      <c r="D18" s="89"/>
      <c r="E18" s="101"/>
    </row>
    <row r="19" spans="2:10" ht="13.5" customHeight="1">
      <c r="B19" s="129" t="s">
        <v>6</v>
      </c>
      <c r="C19" s="72" t="s">
        <v>214</v>
      </c>
      <c r="D19" s="89"/>
      <c r="E19" s="100"/>
    </row>
    <row r="20" spans="2:10" ht="13.5" thickBot="1">
      <c r="B20" s="131" t="s">
        <v>8</v>
      </c>
      <c r="C20" s="73" t="s">
        <v>14</v>
      </c>
      <c r="D20" s="91"/>
      <c r="E20" s="102"/>
    </row>
    <row r="21" spans="2:10" ht="13.5" thickBot="1">
      <c r="B21" s="343" t="s">
        <v>216</v>
      </c>
      <c r="C21" s="344"/>
      <c r="D21" s="92">
        <f>D11</f>
        <v>429073.22</v>
      </c>
      <c r="E21" s="173">
        <f>E11</f>
        <v>330287.42</v>
      </c>
      <c r="F21" s="88"/>
      <c r="G21" s="88"/>
      <c r="H21" s="197"/>
      <c r="J21" s="71"/>
    </row>
    <row r="22" spans="2:10">
      <c r="B22" s="3"/>
      <c r="C22" s="7"/>
      <c r="D22" s="8"/>
      <c r="E22" s="8"/>
      <c r="G22" s="78"/>
    </row>
    <row r="23" spans="2:10" ht="13.5">
      <c r="B23" s="337" t="s">
        <v>210</v>
      </c>
      <c r="C23" s="345"/>
      <c r="D23" s="345"/>
      <c r="E23" s="345"/>
      <c r="G23" s="78"/>
    </row>
    <row r="24" spans="2:10" ht="15.75" customHeight="1" thickBot="1">
      <c r="B24" s="336" t="s">
        <v>211</v>
      </c>
      <c r="C24" s="346"/>
      <c r="D24" s="346"/>
      <c r="E24" s="346"/>
    </row>
    <row r="25" spans="2:10" ht="13.5" thickBot="1">
      <c r="B25" s="183"/>
      <c r="C25" s="5" t="s">
        <v>2</v>
      </c>
      <c r="D25" s="75" t="s">
        <v>264</v>
      </c>
      <c r="E25" s="30" t="s">
        <v>262</v>
      </c>
    </row>
    <row r="26" spans="2:10">
      <c r="B26" s="116" t="s">
        <v>15</v>
      </c>
      <c r="C26" s="117" t="s">
        <v>16</v>
      </c>
      <c r="D26" s="263">
        <v>0</v>
      </c>
      <c r="E26" s="118">
        <f>D21</f>
        <v>429073.22</v>
      </c>
      <c r="G26" s="83"/>
    </row>
    <row r="27" spans="2:10">
      <c r="B27" s="10" t="s">
        <v>17</v>
      </c>
      <c r="C27" s="11" t="s">
        <v>217</v>
      </c>
      <c r="D27" s="264">
        <v>363343.35999999999</v>
      </c>
      <c r="E27" s="172">
        <f>E28-E32</f>
        <v>-105625.24</v>
      </c>
      <c r="F27" s="78"/>
      <c r="G27" s="83"/>
      <c r="H27" s="78"/>
      <c r="I27" s="78"/>
      <c r="J27" s="83"/>
    </row>
    <row r="28" spans="2:10">
      <c r="B28" s="10" t="s">
        <v>18</v>
      </c>
      <c r="C28" s="11" t="s">
        <v>19</v>
      </c>
      <c r="D28" s="264">
        <v>363354.01</v>
      </c>
      <c r="E28" s="80">
        <f>SUM(E29:E31)</f>
        <v>29029.52</v>
      </c>
      <c r="F28" s="78"/>
      <c r="G28" s="78"/>
      <c r="H28" s="78"/>
      <c r="I28" s="78"/>
      <c r="J28" s="83"/>
    </row>
    <row r="29" spans="2:10">
      <c r="B29" s="127" t="s">
        <v>4</v>
      </c>
      <c r="C29" s="6" t="s">
        <v>20</v>
      </c>
      <c r="D29" s="265">
        <v>363354.01</v>
      </c>
      <c r="E29" s="103"/>
      <c r="F29" s="78"/>
      <c r="G29" s="78"/>
      <c r="H29" s="78"/>
      <c r="I29" s="78"/>
      <c r="J29" s="83"/>
    </row>
    <row r="30" spans="2:10">
      <c r="B30" s="127" t="s">
        <v>6</v>
      </c>
      <c r="C30" s="6" t="s">
        <v>21</v>
      </c>
      <c r="D30" s="265"/>
      <c r="E30" s="103"/>
      <c r="F30" s="78"/>
      <c r="G30" s="78"/>
      <c r="H30" s="78"/>
      <c r="I30" s="78"/>
      <c r="J30" s="83"/>
    </row>
    <row r="31" spans="2:10">
      <c r="B31" s="127" t="s">
        <v>8</v>
      </c>
      <c r="C31" s="6" t="s">
        <v>22</v>
      </c>
      <c r="D31" s="265"/>
      <c r="E31" s="103">
        <v>29029.52</v>
      </c>
      <c r="F31" s="78"/>
      <c r="G31" s="78"/>
      <c r="H31" s="78"/>
      <c r="I31" s="78"/>
      <c r="J31" s="83"/>
    </row>
    <row r="32" spans="2:10">
      <c r="B32" s="112" t="s">
        <v>23</v>
      </c>
      <c r="C32" s="12" t="s">
        <v>24</v>
      </c>
      <c r="D32" s="264">
        <v>10.65</v>
      </c>
      <c r="E32" s="80">
        <f>SUM(E33:E39)</f>
        <v>134654.76</v>
      </c>
      <c r="F32" s="78"/>
      <c r="G32" s="83"/>
      <c r="H32" s="78"/>
      <c r="I32" s="78"/>
      <c r="J32" s="83"/>
    </row>
    <row r="33" spans="2:10">
      <c r="B33" s="127" t="s">
        <v>4</v>
      </c>
      <c r="C33" s="6" t="s">
        <v>25</v>
      </c>
      <c r="D33" s="265"/>
      <c r="E33" s="103">
        <f>84199.1+49943.18</f>
        <v>134142.28</v>
      </c>
      <c r="F33" s="78"/>
      <c r="G33" s="78"/>
      <c r="H33" s="78"/>
      <c r="I33" s="78"/>
      <c r="J33" s="83"/>
    </row>
    <row r="34" spans="2:10">
      <c r="B34" s="127" t="s">
        <v>6</v>
      </c>
      <c r="C34" s="6" t="s">
        <v>26</v>
      </c>
      <c r="D34" s="265"/>
      <c r="E34" s="103"/>
      <c r="F34" s="78"/>
      <c r="G34" s="78"/>
      <c r="H34" s="78"/>
      <c r="I34" s="78"/>
      <c r="J34" s="83"/>
    </row>
    <row r="35" spans="2:10">
      <c r="B35" s="127" t="s">
        <v>8</v>
      </c>
      <c r="C35" s="6" t="s">
        <v>27</v>
      </c>
      <c r="D35" s="265">
        <v>10.65</v>
      </c>
      <c r="E35" s="103">
        <v>512.48</v>
      </c>
      <c r="F35" s="78"/>
      <c r="G35" s="78"/>
      <c r="H35" s="78"/>
      <c r="I35" s="78"/>
      <c r="J35" s="83"/>
    </row>
    <row r="36" spans="2:10">
      <c r="B36" s="127" t="s">
        <v>9</v>
      </c>
      <c r="C36" s="6" t="s">
        <v>28</v>
      </c>
      <c r="D36" s="265"/>
      <c r="E36" s="103"/>
      <c r="F36" s="78"/>
      <c r="G36" s="78"/>
      <c r="H36" s="78"/>
      <c r="I36" s="78"/>
      <c r="J36" s="83"/>
    </row>
    <row r="37" spans="2:10" ht="25.5">
      <c r="B37" s="127" t="s">
        <v>29</v>
      </c>
      <c r="C37" s="6" t="s">
        <v>30</v>
      </c>
      <c r="D37" s="265"/>
      <c r="E37" s="103"/>
      <c r="F37" s="78"/>
      <c r="G37" s="78"/>
      <c r="H37" s="78"/>
      <c r="I37" s="78"/>
      <c r="J37" s="83"/>
    </row>
    <row r="38" spans="2:10">
      <c r="B38" s="127" t="s">
        <v>31</v>
      </c>
      <c r="C38" s="6" t="s">
        <v>32</v>
      </c>
      <c r="D38" s="265"/>
      <c r="E38" s="103"/>
      <c r="F38" s="78"/>
      <c r="G38" s="78"/>
      <c r="H38" s="78"/>
      <c r="I38" s="78"/>
      <c r="J38" s="83"/>
    </row>
    <row r="39" spans="2:10">
      <c r="B39" s="128" t="s">
        <v>33</v>
      </c>
      <c r="C39" s="13" t="s">
        <v>34</v>
      </c>
      <c r="D39" s="266"/>
      <c r="E39" s="174"/>
      <c r="F39" s="78"/>
      <c r="G39" s="78"/>
      <c r="H39" s="78"/>
      <c r="I39" s="78"/>
      <c r="J39" s="83"/>
    </row>
    <row r="40" spans="2:10" ht="13.5" thickBot="1">
      <c r="B40" s="119" t="s">
        <v>35</v>
      </c>
      <c r="C40" s="120" t="s">
        <v>36</v>
      </c>
      <c r="D40" s="267">
        <v>1608.36</v>
      </c>
      <c r="E40" s="121">
        <v>6839.44</v>
      </c>
      <c r="G40" s="83"/>
    </row>
    <row r="41" spans="2:10" ht="13.5" thickBot="1">
      <c r="B41" s="122" t="s">
        <v>37</v>
      </c>
      <c r="C41" s="123" t="s">
        <v>38</v>
      </c>
      <c r="D41" s="268">
        <v>364951.72</v>
      </c>
      <c r="E41" s="173">
        <f>E26+E27+E40</f>
        <v>330287.42</v>
      </c>
      <c r="F41" s="88"/>
      <c r="G41" s="83"/>
    </row>
    <row r="42" spans="2:10">
      <c r="B42" s="114"/>
      <c r="C42" s="114"/>
      <c r="D42" s="115"/>
      <c r="E42" s="115"/>
      <c r="F42" s="88"/>
      <c r="G42" s="71"/>
    </row>
    <row r="43" spans="2:10" ht="13.5">
      <c r="B43" s="338" t="s">
        <v>60</v>
      </c>
      <c r="C43" s="339"/>
      <c r="D43" s="339"/>
      <c r="E43" s="339"/>
      <c r="G43" s="78"/>
    </row>
    <row r="44" spans="2:10" ht="18" customHeight="1" thickBot="1">
      <c r="B44" s="336" t="s">
        <v>244</v>
      </c>
      <c r="C44" s="340"/>
      <c r="D44" s="340"/>
      <c r="E44" s="340"/>
      <c r="G44" s="78"/>
    </row>
    <row r="45" spans="2:10" ht="13.5" thickBot="1">
      <c r="B45" s="183"/>
      <c r="C45" s="31" t="s">
        <v>39</v>
      </c>
      <c r="D45" s="75" t="s">
        <v>264</v>
      </c>
      <c r="E45" s="30" t="s">
        <v>262</v>
      </c>
      <c r="G45" s="78"/>
    </row>
    <row r="46" spans="2:10">
      <c r="B46" s="14" t="s">
        <v>18</v>
      </c>
      <c r="C46" s="32" t="s">
        <v>218</v>
      </c>
      <c r="D46" s="124"/>
      <c r="E46" s="29"/>
      <c r="G46" s="78"/>
    </row>
    <row r="47" spans="2:10">
      <c r="B47" s="125" t="s">
        <v>4</v>
      </c>
      <c r="C47" s="16" t="s">
        <v>40</v>
      </c>
      <c r="D47" s="269"/>
      <c r="E47" s="175">
        <v>1781.1998000000001</v>
      </c>
      <c r="G47" s="78"/>
    </row>
    <row r="48" spans="2:10">
      <c r="B48" s="146" t="s">
        <v>6</v>
      </c>
      <c r="C48" s="23" t="s">
        <v>41</v>
      </c>
      <c r="D48" s="270">
        <v>1532.1874</v>
      </c>
      <c r="E48" s="175">
        <v>1349.1030961522752</v>
      </c>
      <c r="G48" s="78"/>
    </row>
    <row r="49" spans="2:7">
      <c r="B49" s="143" t="s">
        <v>23</v>
      </c>
      <c r="C49" s="147" t="s">
        <v>219</v>
      </c>
      <c r="D49" s="271"/>
      <c r="E49" s="175"/>
    </row>
    <row r="50" spans="2:7">
      <c r="B50" s="125" t="s">
        <v>4</v>
      </c>
      <c r="C50" s="16" t="s">
        <v>40</v>
      </c>
      <c r="D50" s="269"/>
      <c r="E50" s="175">
        <v>240.89</v>
      </c>
      <c r="G50" s="226"/>
    </row>
    <row r="51" spans="2:7">
      <c r="B51" s="125" t="s">
        <v>6</v>
      </c>
      <c r="C51" s="16" t="s">
        <v>220</v>
      </c>
      <c r="D51" s="272">
        <v>234.72</v>
      </c>
      <c r="E51" s="84">
        <v>240.67</v>
      </c>
      <c r="G51" s="226"/>
    </row>
    <row r="52" spans="2:7">
      <c r="B52" s="125" t="s">
        <v>8</v>
      </c>
      <c r="C52" s="16" t="s">
        <v>221</v>
      </c>
      <c r="D52" s="272">
        <v>238.25</v>
      </c>
      <c r="E52" s="84">
        <v>244.82</v>
      </c>
    </row>
    <row r="53" spans="2:7" ht="13.5" thickBot="1">
      <c r="B53" s="126" t="s">
        <v>9</v>
      </c>
      <c r="C53" s="18" t="s">
        <v>41</v>
      </c>
      <c r="D53" s="273">
        <v>238.19</v>
      </c>
      <c r="E53" s="176">
        <v>244.82</v>
      </c>
    </row>
    <row r="54" spans="2:7">
      <c r="B54" s="132"/>
      <c r="C54" s="133"/>
      <c r="D54" s="134"/>
      <c r="E54" s="134"/>
    </row>
    <row r="55" spans="2:7" ht="13.5">
      <c r="B55" s="338" t="s">
        <v>62</v>
      </c>
      <c r="C55" s="339"/>
      <c r="D55" s="339"/>
      <c r="E55" s="339"/>
    </row>
    <row r="56" spans="2:7" ht="14.25" thickBot="1">
      <c r="B56" s="336" t="s">
        <v>222</v>
      </c>
      <c r="C56" s="340"/>
      <c r="D56" s="340"/>
      <c r="E56" s="340"/>
    </row>
    <row r="57" spans="2:7" ht="23.25" thickBot="1">
      <c r="B57" s="331" t="s">
        <v>42</v>
      </c>
      <c r="C57" s="332"/>
      <c r="D57" s="19" t="s">
        <v>245</v>
      </c>
      <c r="E57" s="20" t="s">
        <v>223</v>
      </c>
    </row>
    <row r="58" spans="2:7">
      <c r="B58" s="21" t="s">
        <v>18</v>
      </c>
      <c r="C58" s="149" t="s">
        <v>43</v>
      </c>
      <c r="D58" s="150">
        <f>D64</f>
        <v>330287.42</v>
      </c>
      <c r="E58" s="33">
        <f>D58/E21</f>
        <v>1</v>
      </c>
    </row>
    <row r="59" spans="2:7" ht="25.5">
      <c r="B59" s="146" t="s">
        <v>4</v>
      </c>
      <c r="C59" s="23" t="s">
        <v>44</v>
      </c>
      <c r="D59" s="95">
        <v>0</v>
      </c>
      <c r="E59" s="96">
        <v>0</v>
      </c>
    </row>
    <row r="60" spans="2:7" ht="25.5">
      <c r="B60" s="125" t="s">
        <v>6</v>
      </c>
      <c r="C60" s="16" t="s">
        <v>45</v>
      </c>
      <c r="D60" s="93">
        <v>0</v>
      </c>
      <c r="E60" s="94">
        <v>0</v>
      </c>
    </row>
    <row r="61" spans="2:7">
      <c r="B61" s="125" t="s">
        <v>8</v>
      </c>
      <c r="C61" s="16" t="s">
        <v>46</v>
      </c>
      <c r="D61" s="93">
        <v>0</v>
      </c>
      <c r="E61" s="94">
        <v>0</v>
      </c>
    </row>
    <row r="62" spans="2:7">
      <c r="B62" s="125" t="s">
        <v>9</v>
      </c>
      <c r="C62" s="16" t="s">
        <v>47</v>
      </c>
      <c r="D62" s="93">
        <v>0</v>
      </c>
      <c r="E62" s="94">
        <v>0</v>
      </c>
    </row>
    <row r="63" spans="2:7">
      <c r="B63" s="125" t="s">
        <v>29</v>
      </c>
      <c r="C63" s="16" t="s">
        <v>48</v>
      </c>
      <c r="D63" s="93">
        <v>0</v>
      </c>
      <c r="E63" s="94">
        <v>0</v>
      </c>
    </row>
    <row r="64" spans="2:7">
      <c r="B64" s="146" t="s">
        <v>31</v>
      </c>
      <c r="C64" s="23" t="s">
        <v>49</v>
      </c>
      <c r="D64" s="95">
        <f>E21</f>
        <v>330287.42</v>
      </c>
      <c r="E64" s="96">
        <f>E58</f>
        <v>1</v>
      </c>
    </row>
    <row r="65" spans="2:5">
      <c r="B65" s="146" t="s">
        <v>33</v>
      </c>
      <c r="C65" s="23" t="s">
        <v>224</v>
      </c>
      <c r="D65" s="95">
        <v>0</v>
      </c>
      <c r="E65" s="96">
        <v>0</v>
      </c>
    </row>
    <row r="66" spans="2:5">
      <c r="B66" s="146" t="s">
        <v>50</v>
      </c>
      <c r="C66" s="23" t="s">
        <v>51</v>
      </c>
      <c r="D66" s="95">
        <v>0</v>
      </c>
      <c r="E66" s="96">
        <v>0</v>
      </c>
    </row>
    <row r="67" spans="2:5">
      <c r="B67" s="125" t="s">
        <v>52</v>
      </c>
      <c r="C67" s="16" t="s">
        <v>53</v>
      </c>
      <c r="D67" s="93">
        <v>0</v>
      </c>
      <c r="E67" s="94">
        <v>0</v>
      </c>
    </row>
    <row r="68" spans="2:5">
      <c r="B68" s="125" t="s">
        <v>54</v>
      </c>
      <c r="C68" s="16" t="s">
        <v>55</v>
      </c>
      <c r="D68" s="93">
        <v>0</v>
      </c>
      <c r="E68" s="94">
        <v>0</v>
      </c>
    </row>
    <row r="69" spans="2:5">
      <c r="B69" s="125" t="s">
        <v>56</v>
      </c>
      <c r="C69" s="16" t="s">
        <v>57</v>
      </c>
      <c r="D69" s="93">
        <v>0</v>
      </c>
      <c r="E69" s="94">
        <v>0</v>
      </c>
    </row>
    <row r="70" spans="2:5">
      <c r="B70" s="153" t="s">
        <v>58</v>
      </c>
      <c r="C70" s="136" t="s">
        <v>59</v>
      </c>
      <c r="D70" s="137">
        <v>0</v>
      </c>
      <c r="E70" s="138">
        <v>0</v>
      </c>
    </row>
    <row r="71" spans="2:5">
      <c r="B71" s="154" t="s">
        <v>23</v>
      </c>
      <c r="C71" s="144" t="s">
        <v>61</v>
      </c>
      <c r="D71" s="145">
        <v>0</v>
      </c>
      <c r="E71" s="70">
        <v>0</v>
      </c>
    </row>
    <row r="72" spans="2:5">
      <c r="B72" s="155" t="s">
        <v>60</v>
      </c>
      <c r="C72" s="140" t="s">
        <v>63</v>
      </c>
      <c r="D72" s="141">
        <f>E14</f>
        <v>0</v>
      </c>
      <c r="E72" s="142">
        <v>0</v>
      </c>
    </row>
    <row r="73" spans="2:5">
      <c r="B73" s="156" t="s">
        <v>62</v>
      </c>
      <c r="C73" s="25" t="s">
        <v>65</v>
      </c>
      <c r="D73" s="26">
        <v>0</v>
      </c>
      <c r="E73" s="27">
        <v>0</v>
      </c>
    </row>
    <row r="74" spans="2:5">
      <c r="B74" s="154" t="s">
        <v>64</v>
      </c>
      <c r="C74" s="144" t="s">
        <v>66</v>
      </c>
      <c r="D74" s="145">
        <f>D58</f>
        <v>330287.42</v>
      </c>
      <c r="E74" s="70">
        <f>E58+E72-E73</f>
        <v>1</v>
      </c>
    </row>
    <row r="75" spans="2:5">
      <c r="B75" s="125" t="s">
        <v>4</v>
      </c>
      <c r="C75" s="16" t="s">
        <v>67</v>
      </c>
      <c r="D75" s="93">
        <f>D74</f>
        <v>330287.42</v>
      </c>
      <c r="E75" s="94">
        <f>E74</f>
        <v>1</v>
      </c>
    </row>
    <row r="76" spans="2:5">
      <c r="B76" s="125" t="s">
        <v>6</v>
      </c>
      <c r="C76" s="16" t="s">
        <v>225</v>
      </c>
      <c r="D76" s="93">
        <v>0</v>
      </c>
      <c r="E76" s="94">
        <v>0</v>
      </c>
    </row>
    <row r="77" spans="2:5" ht="13.5" thickBot="1">
      <c r="B77" s="126" t="s">
        <v>8</v>
      </c>
      <c r="C77" s="18" t="s">
        <v>226</v>
      </c>
      <c r="D77" s="97">
        <v>0</v>
      </c>
      <c r="E77" s="98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9:E9"/>
    <mergeCell ref="B2:E2"/>
    <mergeCell ref="B3:E3"/>
    <mergeCell ref="B5:E5"/>
    <mergeCell ref="B6:E6"/>
    <mergeCell ref="B8:E8"/>
    <mergeCell ref="B56:E56"/>
    <mergeCell ref="B57:C57"/>
    <mergeCell ref="B21:C21"/>
    <mergeCell ref="B23:E23"/>
    <mergeCell ref="B24:E24"/>
    <mergeCell ref="B43:E43"/>
    <mergeCell ref="B44:E44"/>
    <mergeCell ref="B55:E55"/>
  </mergeCells>
  <pageMargins left="0.7" right="0.7" top="0.75" bottom="0.75" header="0.3" footer="0.3"/>
</worksheet>
</file>

<file path=xl/worksheets/sheet71.xml><?xml version="1.0" encoding="utf-8"?>
<worksheet xmlns="http://schemas.openxmlformats.org/spreadsheetml/2006/main" xmlns:r="http://schemas.openxmlformats.org/officeDocument/2006/relationships">
  <sheetPr codeName="Arkusz71"/>
  <dimension ref="A1:L81"/>
  <sheetViews>
    <sheetView zoomScale="80" zoomScaleNormal="80" workbookViewId="0">
      <selection activeCell="K2" sqref="K2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99" customWidth="1"/>
    <col min="6" max="6" width="7.42578125" customWidth="1"/>
    <col min="7" max="7" width="17.28515625" customWidth="1"/>
    <col min="8" max="8" width="19" customWidth="1"/>
    <col min="9" max="9" width="13.28515625" customWidth="1"/>
    <col min="10" max="10" width="13.5703125" customWidth="1"/>
  </cols>
  <sheetData>
    <row r="1" spans="2:12">
      <c r="B1" s="1"/>
      <c r="C1" s="1"/>
      <c r="D1" s="2"/>
      <c r="E1" s="2"/>
    </row>
    <row r="2" spans="2:12" ht="15.75">
      <c r="B2" s="333" t="s">
        <v>0</v>
      </c>
      <c r="C2" s="333"/>
      <c r="D2" s="333"/>
      <c r="E2" s="333"/>
      <c r="H2" s="188"/>
      <c r="I2" s="188"/>
      <c r="J2" s="190"/>
      <c r="L2" s="78"/>
    </row>
    <row r="3" spans="2:12" ht="15.75">
      <c r="B3" s="333" t="s">
        <v>263</v>
      </c>
      <c r="C3" s="333"/>
      <c r="D3" s="333"/>
      <c r="E3" s="333"/>
      <c r="H3" s="188"/>
      <c r="I3" s="188"/>
      <c r="J3" s="190"/>
    </row>
    <row r="4" spans="2:12" ht="15">
      <c r="B4" s="171"/>
      <c r="C4" s="171"/>
      <c r="D4" s="171"/>
      <c r="E4" s="171"/>
      <c r="H4" s="187"/>
      <c r="I4" s="187"/>
      <c r="J4" s="190"/>
    </row>
    <row r="5" spans="2:12" ht="14.25">
      <c r="B5" s="334" t="s">
        <v>1</v>
      </c>
      <c r="C5" s="334"/>
      <c r="D5" s="334"/>
      <c r="E5" s="334"/>
    </row>
    <row r="6" spans="2:12" ht="14.25">
      <c r="B6" s="335" t="s">
        <v>240</v>
      </c>
      <c r="C6" s="335"/>
      <c r="D6" s="335"/>
      <c r="E6" s="335"/>
    </row>
    <row r="7" spans="2:12" ht="14.25">
      <c r="B7" s="182"/>
      <c r="C7" s="182"/>
      <c r="D7" s="182"/>
      <c r="E7" s="182"/>
    </row>
    <row r="8" spans="2:12" ht="13.5">
      <c r="B8" s="337" t="s">
        <v>18</v>
      </c>
      <c r="C8" s="339"/>
      <c r="D8" s="339"/>
      <c r="E8" s="339"/>
    </row>
    <row r="9" spans="2:12" ht="16.5" thickBot="1">
      <c r="B9" s="336" t="s">
        <v>209</v>
      </c>
      <c r="C9" s="336"/>
      <c r="D9" s="336"/>
      <c r="E9" s="336"/>
    </row>
    <row r="10" spans="2:12" ht="13.5" thickBot="1">
      <c r="B10" s="183"/>
      <c r="C10" s="87" t="s">
        <v>2</v>
      </c>
      <c r="D10" s="75" t="s">
        <v>246</v>
      </c>
      <c r="E10" s="30" t="s">
        <v>262</v>
      </c>
    </row>
    <row r="11" spans="2:12">
      <c r="B11" s="110" t="s">
        <v>3</v>
      </c>
      <c r="C11" s="151" t="s">
        <v>215</v>
      </c>
      <c r="D11" s="74">
        <v>141464.54999999999</v>
      </c>
      <c r="E11" s="9">
        <f>E12</f>
        <v>67814.399999999994</v>
      </c>
    </row>
    <row r="12" spans="2:12">
      <c r="B12" s="129" t="s">
        <v>4</v>
      </c>
      <c r="C12" s="6" t="s">
        <v>5</v>
      </c>
      <c r="D12" s="89">
        <v>141464.54999999999</v>
      </c>
      <c r="E12" s="100">
        <v>67814.399999999994</v>
      </c>
    </row>
    <row r="13" spans="2:12">
      <c r="B13" s="129" t="s">
        <v>6</v>
      </c>
      <c r="C13" s="72" t="s">
        <v>7</v>
      </c>
      <c r="D13" s="89"/>
      <c r="E13" s="100"/>
    </row>
    <row r="14" spans="2:12">
      <c r="B14" s="129" t="s">
        <v>8</v>
      </c>
      <c r="C14" s="72" t="s">
        <v>10</v>
      </c>
      <c r="D14" s="89"/>
      <c r="E14" s="100"/>
      <c r="G14" s="71"/>
    </row>
    <row r="15" spans="2:12">
      <c r="B15" s="129" t="s">
        <v>212</v>
      </c>
      <c r="C15" s="72" t="s">
        <v>11</v>
      </c>
      <c r="D15" s="89"/>
      <c r="E15" s="100"/>
    </row>
    <row r="16" spans="2:12">
      <c r="B16" s="130" t="s">
        <v>213</v>
      </c>
      <c r="C16" s="111" t="s">
        <v>12</v>
      </c>
      <c r="D16" s="90"/>
      <c r="E16" s="101"/>
    </row>
    <row r="17" spans="2:10">
      <c r="B17" s="10" t="s">
        <v>13</v>
      </c>
      <c r="C17" s="12" t="s">
        <v>65</v>
      </c>
      <c r="D17" s="152"/>
      <c r="E17" s="113"/>
    </row>
    <row r="18" spans="2:10">
      <c r="B18" s="129" t="s">
        <v>4</v>
      </c>
      <c r="C18" s="6" t="s">
        <v>11</v>
      </c>
      <c r="D18" s="89"/>
      <c r="E18" s="101"/>
    </row>
    <row r="19" spans="2:10" ht="13.5" customHeight="1">
      <c r="B19" s="129" t="s">
        <v>6</v>
      </c>
      <c r="C19" s="72" t="s">
        <v>214</v>
      </c>
      <c r="D19" s="89"/>
      <c r="E19" s="100"/>
    </row>
    <row r="20" spans="2:10" ht="13.5" thickBot="1">
      <c r="B20" s="131" t="s">
        <v>8</v>
      </c>
      <c r="C20" s="73" t="s">
        <v>14</v>
      </c>
      <c r="D20" s="91"/>
      <c r="E20" s="102"/>
    </row>
    <row r="21" spans="2:10" ht="13.5" thickBot="1">
      <c r="B21" s="343" t="s">
        <v>216</v>
      </c>
      <c r="C21" s="344"/>
      <c r="D21" s="92">
        <f>D11</f>
        <v>141464.54999999999</v>
      </c>
      <c r="E21" s="173">
        <f>E11</f>
        <v>67814.399999999994</v>
      </c>
      <c r="F21" s="88"/>
      <c r="G21" s="88"/>
      <c r="H21" s="197"/>
      <c r="J21" s="71"/>
    </row>
    <row r="22" spans="2:10">
      <c r="B22" s="3"/>
      <c r="C22" s="7"/>
      <c r="D22" s="8"/>
      <c r="E22" s="8"/>
      <c r="G22" s="78"/>
    </row>
    <row r="23" spans="2:10" ht="13.5">
      <c r="B23" s="337" t="s">
        <v>210</v>
      </c>
      <c r="C23" s="345"/>
      <c r="D23" s="345"/>
      <c r="E23" s="345"/>
      <c r="G23" s="78"/>
    </row>
    <row r="24" spans="2:10" ht="15.75" customHeight="1" thickBot="1">
      <c r="B24" s="336" t="s">
        <v>211</v>
      </c>
      <c r="C24" s="346"/>
      <c r="D24" s="346"/>
      <c r="E24" s="346"/>
    </row>
    <row r="25" spans="2:10" ht="13.5" thickBot="1">
      <c r="B25" s="183"/>
      <c r="C25" s="5" t="s">
        <v>2</v>
      </c>
      <c r="D25" s="75" t="s">
        <v>264</v>
      </c>
      <c r="E25" s="30" t="s">
        <v>262</v>
      </c>
    </row>
    <row r="26" spans="2:10">
      <c r="B26" s="116" t="s">
        <v>15</v>
      </c>
      <c r="C26" s="117" t="s">
        <v>16</v>
      </c>
      <c r="D26" s="263">
        <v>0</v>
      </c>
      <c r="E26" s="118">
        <f>D21</f>
        <v>141464.54999999999</v>
      </c>
      <c r="G26" s="83"/>
    </row>
    <row r="27" spans="2:10">
      <c r="B27" s="10" t="s">
        <v>17</v>
      </c>
      <c r="C27" s="11" t="s">
        <v>217</v>
      </c>
      <c r="D27" s="264">
        <v>86500.63</v>
      </c>
      <c r="E27" s="172">
        <f>E28-E32</f>
        <v>-80282.850000000006</v>
      </c>
      <c r="F27" s="78"/>
      <c r="G27" s="83"/>
      <c r="H27" s="78"/>
      <c r="I27" s="78"/>
      <c r="J27" s="83"/>
    </row>
    <row r="28" spans="2:10">
      <c r="B28" s="10" t="s">
        <v>18</v>
      </c>
      <c r="C28" s="11" t="s">
        <v>19</v>
      </c>
      <c r="D28" s="264">
        <v>86812.32</v>
      </c>
      <c r="E28" s="80">
        <f>SUM(E29:E31)</f>
        <v>0</v>
      </c>
      <c r="F28" s="78"/>
      <c r="G28" s="78"/>
      <c r="H28" s="78"/>
      <c r="I28" s="78"/>
      <c r="J28" s="83"/>
    </row>
    <row r="29" spans="2:10">
      <c r="B29" s="127" t="s">
        <v>4</v>
      </c>
      <c r="C29" s="6" t="s">
        <v>20</v>
      </c>
      <c r="D29" s="265">
        <v>86812.32</v>
      </c>
      <c r="E29" s="103"/>
      <c r="F29" s="78"/>
      <c r="G29" s="78"/>
      <c r="H29" s="78"/>
      <c r="I29" s="78"/>
      <c r="J29" s="83"/>
    </row>
    <row r="30" spans="2:10">
      <c r="B30" s="127" t="s">
        <v>6</v>
      </c>
      <c r="C30" s="6" t="s">
        <v>21</v>
      </c>
      <c r="D30" s="265"/>
      <c r="E30" s="103"/>
      <c r="F30" s="78"/>
      <c r="G30" s="78"/>
      <c r="H30" s="78"/>
      <c r="I30" s="78"/>
      <c r="J30" s="83"/>
    </row>
    <row r="31" spans="2:10">
      <c r="B31" s="127" t="s">
        <v>8</v>
      </c>
      <c r="C31" s="6" t="s">
        <v>22</v>
      </c>
      <c r="D31" s="265"/>
      <c r="E31" s="103"/>
      <c r="F31" s="78"/>
      <c r="G31" s="78"/>
      <c r="H31" s="78"/>
      <c r="I31" s="78"/>
      <c r="J31" s="83"/>
    </row>
    <row r="32" spans="2:10">
      <c r="B32" s="112" t="s">
        <v>23</v>
      </c>
      <c r="C32" s="12" t="s">
        <v>24</v>
      </c>
      <c r="D32" s="264">
        <v>311.69</v>
      </c>
      <c r="E32" s="80">
        <f>SUM(E33:E39)</f>
        <v>80282.850000000006</v>
      </c>
      <c r="F32" s="78"/>
      <c r="G32" s="83"/>
      <c r="H32" s="78"/>
      <c r="I32" s="78"/>
      <c r="J32" s="83"/>
    </row>
    <row r="33" spans="2:10">
      <c r="B33" s="127" t="s">
        <v>4</v>
      </c>
      <c r="C33" s="6" t="s">
        <v>25</v>
      </c>
      <c r="D33" s="265"/>
      <c r="E33" s="103">
        <v>79150.86</v>
      </c>
      <c r="F33" s="78"/>
      <c r="G33" s="78"/>
      <c r="H33" s="78"/>
      <c r="I33" s="78"/>
      <c r="J33" s="83"/>
    </row>
    <row r="34" spans="2:10">
      <c r="B34" s="127" t="s">
        <v>6</v>
      </c>
      <c r="C34" s="6" t="s">
        <v>26</v>
      </c>
      <c r="D34" s="265"/>
      <c r="E34" s="103"/>
      <c r="F34" s="78"/>
      <c r="G34" s="78"/>
      <c r="H34" s="78"/>
      <c r="I34" s="78"/>
      <c r="J34" s="83"/>
    </row>
    <row r="35" spans="2:10">
      <c r="B35" s="127" t="s">
        <v>8</v>
      </c>
      <c r="C35" s="6" t="s">
        <v>27</v>
      </c>
      <c r="D35" s="265">
        <v>21.87</v>
      </c>
      <c r="E35" s="103">
        <v>172.1</v>
      </c>
      <c r="F35" s="78"/>
      <c r="G35" s="78"/>
      <c r="H35" s="78"/>
      <c r="I35" s="78"/>
      <c r="J35" s="83"/>
    </row>
    <row r="36" spans="2:10">
      <c r="B36" s="127" t="s">
        <v>9</v>
      </c>
      <c r="C36" s="6" t="s">
        <v>28</v>
      </c>
      <c r="D36" s="265"/>
      <c r="E36" s="103"/>
      <c r="F36" s="78"/>
      <c r="G36" s="78"/>
      <c r="H36" s="78"/>
      <c r="I36" s="78"/>
      <c r="J36" s="83"/>
    </row>
    <row r="37" spans="2:10" ht="25.5">
      <c r="B37" s="127" t="s">
        <v>29</v>
      </c>
      <c r="C37" s="6" t="s">
        <v>30</v>
      </c>
      <c r="D37" s="265">
        <v>289.82</v>
      </c>
      <c r="E37" s="103">
        <v>959.89</v>
      </c>
      <c r="F37" s="78"/>
      <c r="G37" s="78"/>
      <c r="H37" s="78"/>
      <c r="I37" s="78"/>
      <c r="J37" s="83"/>
    </row>
    <row r="38" spans="2:10">
      <c r="B38" s="127" t="s">
        <v>31</v>
      </c>
      <c r="C38" s="6" t="s">
        <v>32</v>
      </c>
      <c r="D38" s="265"/>
      <c r="E38" s="103"/>
      <c r="F38" s="78"/>
      <c r="G38" s="78"/>
      <c r="H38" s="78"/>
      <c r="I38" s="78"/>
      <c r="J38" s="83"/>
    </row>
    <row r="39" spans="2:10">
      <c r="B39" s="128" t="s">
        <v>33</v>
      </c>
      <c r="C39" s="13" t="s">
        <v>34</v>
      </c>
      <c r="D39" s="266"/>
      <c r="E39" s="174"/>
      <c r="F39" s="78"/>
      <c r="G39" s="78"/>
      <c r="H39" s="78"/>
      <c r="I39" s="78"/>
      <c r="J39" s="83"/>
    </row>
    <row r="40" spans="2:10" ht="13.5" thickBot="1">
      <c r="B40" s="119" t="s">
        <v>35</v>
      </c>
      <c r="C40" s="120" t="s">
        <v>36</v>
      </c>
      <c r="D40" s="267">
        <v>1776.93</v>
      </c>
      <c r="E40" s="121">
        <v>6632.7</v>
      </c>
      <c r="G40" s="83"/>
    </row>
    <row r="41" spans="2:10" ht="13.5" thickBot="1">
      <c r="B41" s="122" t="s">
        <v>37</v>
      </c>
      <c r="C41" s="123" t="s">
        <v>38</v>
      </c>
      <c r="D41" s="268">
        <v>88277.56</v>
      </c>
      <c r="E41" s="173">
        <f>E26+E27+E40</f>
        <v>67814.39999999998</v>
      </c>
      <c r="F41" s="88"/>
      <c r="G41" s="83"/>
    </row>
    <row r="42" spans="2:10">
      <c r="B42" s="114"/>
      <c r="C42" s="114"/>
      <c r="D42" s="115"/>
      <c r="E42" s="115"/>
      <c r="F42" s="88"/>
      <c r="G42" s="71"/>
    </row>
    <row r="43" spans="2:10" ht="13.5">
      <c r="B43" s="338" t="s">
        <v>60</v>
      </c>
      <c r="C43" s="339"/>
      <c r="D43" s="339"/>
      <c r="E43" s="339"/>
      <c r="G43" s="78"/>
    </row>
    <row r="44" spans="2:10" ht="18" customHeight="1" thickBot="1">
      <c r="B44" s="336" t="s">
        <v>244</v>
      </c>
      <c r="C44" s="340"/>
      <c r="D44" s="340"/>
      <c r="E44" s="340"/>
      <c r="G44" s="78"/>
    </row>
    <row r="45" spans="2:10" ht="13.5" thickBot="1">
      <c r="B45" s="183"/>
      <c r="C45" s="31" t="s">
        <v>39</v>
      </c>
      <c r="D45" s="75" t="s">
        <v>264</v>
      </c>
      <c r="E45" s="30" t="s">
        <v>262</v>
      </c>
      <c r="G45" s="78"/>
    </row>
    <row r="46" spans="2:10">
      <c r="B46" s="14" t="s">
        <v>18</v>
      </c>
      <c r="C46" s="32" t="s">
        <v>218</v>
      </c>
      <c r="D46" s="124"/>
      <c r="E46" s="29"/>
      <c r="G46" s="78"/>
    </row>
    <row r="47" spans="2:10">
      <c r="B47" s="125" t="s">
        <v>4</v>
      </c>
      <c r="C47" s="16" t="s">
        <v>40</v>
      </c>
      <c r="D47" s="269"/>
      <c r="E47" s="175">
        <v>4613.9773999999998</v>
      </c>
      <c r="G47" s="78"/>
    </row>
    <row r="48" spans="2:10">
      <c r="B48" s="146" t="s">
        <v>6</v>
      </c>
      <c r="C48" s="23" t="s">
        <v>41</v>
      </c>
      <c r="D48" s="270">
        <v>3116.0452</v>
      </c>
      <c r="E48" s="175">
        <v>2082.1122999999998</v>
      </c>
      <c r="G48" s="78"/>
    </row>
    <row r="49" spans="2:7">
      <c r="B49" s="143" t="s">
        <v>23</v>
      </c>
      <c r="C49" s="147" t="s">
        <v>219</v>
      </c>
      <c r="D49" s="271"/>
      <c r="E49" s="175"/>
    </row>
    <row r="50" spans="2:7">
      <c r="B50" s="125" t="s">
        <v>4</v>
      </c>
      <c r="C50" s="16" t="s">
        <v>40</v>
      </c>
      <c r="D50" s="269"/>
      <c r="E50" s="175">
        <v>30.66</v>
      </c>
      <c r="G50" s="226"/>
    </row>
    <row r="51" spans="2:7">
      <c r="B51" s="125" t="s">
        <v>6</v>
      </c>
      <c r="C51" s="16" t="s">
        <v>220</v>
      </c>
      <c r="D51" s="272">
        <v>26.42</v>
      </c>
      <c r="E51" s="84">
        <v>30.66</v>
      </c>
      <c r="G51" s="226"/>
    </row>
    <row r="52" spans="2:7">
      <c r="B52" s="125" t="s">
        <v>8</v>
      </c>
      <c r="C52" s="16" t="s">
        <v>221</v>
      </c>
      <c r="D52" s="272">
        <v>28.61</v>
      </c>
      <c r="E52" s="84">
        <v>32.93</v>
      </c>
    </row>
    <row r="53" spans="2:7" ht="13.5" thickBot="1">
      <c r="B53" s="126" t="s">
        <v>9</v>
      </c>
      <c r="C53" s="18" t="s">
        <v>41</v>
      </c>
      <c r="D53" s="273">
        <v>28.33</v>
      </c>
      <c r="E53" s="176">
        <v>32.57</v>
      </c>
    </row>
    <row r="54" spans="2:7">
      <c r="B54" s="132"/>
      <c r="C54" s="133"/>
      <c r="D54" s="134"/>
      <c r="E54" s="134"/>
    </row>
    <row r="55" spans="2:7" ht="13.5">
      <c r="B55" s="338" t="s">
        <v>62</v>
      </c>
      <c r="C55" s="339"/>
      <c r="D55" s="339"/>
      <c r="E55" s="339"/>
    </row>
    <row r="56" spans="2:7" ht="14.25" thickBot="1">
      <c r="B56" s="336" t="s">
        <v>222</v>
      </c>
      <c r="C56" s="340"/>
      <c r="D56" s="340"/>
      <c r="E56" s="340"/>
    </row>
    <row r="57" spans="2:7" ht="23.25" thickBot="1">
      <c r="B57" s="331" t="s">
        <v>42</v>
      </c>
      <c r="C57" s="332"/>
      <c r="D57" s="19" t="s">
        <v>245</v>
      </c>
      <c r="E57" s="20" t="s">
        <v>223</v>
      </c>
    </row>
    <row r="58" spans="2:7">
      <c r="B58" s="21" t="s">
        <v>18</v>
      </c>
      <c r="C58" s="149" t="s">
        <v>43</v>
      </c>
      <c r="D58" s="150">
        <f>D64</f>
        <v>67814.399999999994</v>
      </c>
      <c r="E58" s="33">
        <f>D58/E21</f>
        <v>1</v>
      </c>
    </row>
    <row r="59" spans="2:7" ht="25.5">
      <c r="B59" s="146" t="s">
        <v>4</v>
      </c>
      <c r="C59" s="23" t="s">
        <v>44</v>
      </c>
      <c r="D59" s="95">
        <v>0</v>
      </c>
      <c r="E59" s="96">
        <v>0</v>
      </c>
    </row>
    <row r="60" spans="2:7" ht="25.5">
      <c r="B60" s="125" t="s">
        <v>6</v>
      </c>
      <c r="C60" s="16" t="s">
        <v>45</v>
      </c>
      <c r="D60" s="93">
        <v>0</v>
      </c>
      <c r="E60" s="94">
        <v>0</v>
      </c>
    </row>
    <row r="61" spans="2:7">
      <c r="B61" s="125" t="s">
        <v>8</v>
      </c>
      <c r="C61" s="16" t="s">
        <v>46</v>
      </c>
      <c r="D61" s="93">
        <v>0</v>
      </c>
      <c r="E61" s="94">
        <v>0</v>
      </c>
    </row>
    <row r="62" spans="2:7">
      <c r="B62" s="125" t="s">
        <v>9</v>
      </c>
      <c r="C62" s="16" t="s">
        <v>47</v>
      </c>
      <c r="D62" s="93">
        <v>0</v>
      </c>
      <c r="E62" s="94">
        <v>0</v>
      </c>
    </row>
    <row r="63" spans="2:7">
      <c r="B63" s="125" t="s">
        <v>29</v>
      </c>
      <c r="C63" s="16" t="s">
        <v>48</v>
      </c>
      <c r="D63" s="93">
        <v>0</v>
      </c>
      <c r="E63" s="94">
        <v>0</v>
      </c>
    </row>
    <row r="64" spans="2:7">
      <c r="B64" s="146" t="s">
        <v>31</v>
      </c>
      <c r="C64" s="23" t="s">
        <v>49</v>
      </c>
      <c r="D64" s="95">
        <f>E21</f>
        <v>67814.399999999994</v>
      </c>
      <c r="E64" s="96">
        <f>E58</f>
        <v>1</v>
      </c>
    </row>
    <row r="65" spans="2:5">
      <c r="B65" s="146" t="s">
        <v>33</v>
      </c>
      <c r="C65" s="23" t="s">
        <v>224</v>
      </c>
      <c r="D65" s="95">
        <v>0</v>
      </c>
      <c r="E65" s="96">
        <v>0</v>
      </c>
    </row>
    <row r="66" spans="2:5">
      <c r="B66" s="146" t="s">
        <v>50</v>
      </c>
      <c r="C66" s="23" t="s">
        <v>51</v>
      </c>
      <c r="D66" s="95">
        <v>0</v>
      </c>
      <c r="E66" s="96">
        <v>0</v>
      </c>
    </row>
    <row r="67" spans="2:5">
      <c r="B67" s="125" t="s">
        <v>52</v>
      </c>
      <c r="C67" s="16" t="s">
        <v>53</v>
      </c>
      <c r="D67" s="93">
        <v>0</v>
      </c>
      <c r="E67" s="94">
        <v>0</v>
      </c>
    </row>
    <row r="68" spans="2:5">
      <c r="B68" s="125" t="s">
        <v>54</v>
      </c>
      <c r="C68" s="16" t="s">
        <v>55</v>
      </c>
      <c r="D68" s="93">
        <v>0</v>
      </c>
      <c r="E68" s="94">
        <v>0</v>
      </c>
    </row>
    <row r="69" spans="2:5">
      <c r="B69" s="125" t="s">
        <v>56</v>
      </c>
      <c r="C69" s="16" t="s">
        <v>57</v>
      </c>
      <c r="D69" s="93">
        <v>0</v>
      </c>
      <c r="E69" s="94">
        <v>0</v>
      </c>
    </row>
    <row r="70" spans="2:5">
      <c r="B70" s="153" t="s">
        <v>58</v>
      </c>
      <c r="C70" s="136" t="s">
        <v>59</v>
      </c>
      <c r="D70" s="137">
        <v>0</v>
      </c>
      <c r="E70" s="138">
        <v>0</v>
      </c>
    </row>
    <row r="71" spans="2:5">
      <c r="B71" s="154" t="s">
        <v>23</v>
      </c>
      <c r="C71" s="144" t="s">
        <v>61</v>
      </c>
      <c r="D71" s="145">
        <v>0</v>
      </c>
      <c r="E71" s="70">
        <v>0</v>
      </c>
    </row>
    <row r="72" spans="2:5">
      <c r="B72" s="155" t="s">
        <v>60</v>
      </c>
      <c r="C72" s="140" t="s">
        <v>63</v>
      </c>
      <c r="D72" s="141">
        <f>E14</f>
        <v>0</v>
      </c>
      <c r="E72" s="142">
        <v>0</v>
      </c>
    </row>
    <row r="73" spans="2:5">
      <c r="B73" s="156" t="s">
        <v>62</v>
      </c>
      <c r="C73" s="25" t="s">
        <v>65</v>
      </c>
      <c r="D73" s="26">
        <v>0</v>
      </c>
      <c r="E73" s="27">
        <v>0</v>
      </c>
    </row>
    <row r="74" spans="2:5">
      <c r="B74" s="154" t="s">
        <v>64</v>
      </c>
      <c r="C74" s="144" t="s">
        <v>66</v>
      </c>
      <c r="D74" s="145">
        <f>D58</f>
        <v>67814.399999999994</v>
      </c>
      <c r="E74" s="70">
        <f>E58+E72-E73</f>
        <v>1</v>
      </c>
    </row>
    <row r="75" spans="2:5">
      <c r="B75" s="125" t="s">
        <v>4</v>
      </c>
      <c r="C75" s="16" t="s">
        <v>67</v>
      </c>
      <c r="D75" s="93">
        <f>D74</f>
        <v>67814.399999999994</v>
      </c>
      <c r="E75" s="94">
        <f>E74</f>
        <v>1</v>
      </c>
    </row>
    <row r="76" spans="2:5">
      <c r="B76" s="125" t="s">
        <v>6</v>
      </c>
      <c r="C76" s="16" t="s">
        <v>225</v>
      </c>
      <c r="D76" s="93">
        <v>0</v>
      </c>
      <c r="E76" s="94">
        <v>0</v>
      </c>
    </row>
    <row r="77" spans="2:5" ht="13.5" thickBot="1">
      <c r="B77" s="126" t="s">
        <v>8</v>
      </c>
      <c r="C77" s="18" t="s">
        <v>226</v>
      </c>
      <c r="D77" s="97">
        <v>0</v>
      </c>
      <c r="E77" s="98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9:E9"/>
    <mergeCell ref="B2:E2"/>
    <mergeCell ref="B3:E3"/>
    <mergeCell ref="B5:E5"/>
    <mergeCell ref="B6:E6"/>
    <mergeCell ref="B8:E8"/>
    <mergeCell ref="B56:E56"/>
    <mergeCell ref="B57:C57"/>
    <mergeCell ref="B21:C21"/>
    <mergeCell ref="B23:E23"/>
    <mergeCell ref="B24:E24"/>
    <mergeCell ref="B43:E43"/>
    <mergeCell ref="B44:E44"/>
    <mergeCell ref="B55:E55"/>
  </mergeCells>
  <pageMargins left="0.7" right="0.7" top="0.75" bottom="0.75" header="0.3" footer="0.3"/>
</worksheet>
</file>

<file path=xl/worksheets/sheet72.xml><?xml version="1.0" encoding="utf-8"?>
<worksheet xmlns="http://schemas.openxmlformats.org/spreadsheetml/2006/main" xmlns:r="http://schemas.openxmlformats.org/officeDocument/2006/relationships">
  <sheetPr codeName="Arkusz72"/>
  <dimension ref="A1:L81"/>
  <sheetViews>
    <sheetView zoomScale="80" zoomScaleNormal="80" workbookViewId="0">
      <selection activeCell="K2" sqref="K2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99" customWidth="1"/>
    <col min="6" max="6" width="7.42578125" customWidth="1"/>
    <col min="7" max="7" width="17.28515625" customWidth="1"/>
    <col min="8" max="8" width="19" customWidth="1"/>
    <col min="9" max="9" width="13.28515625" customWidth="1"/>
    <col min="10" max="10" width="13.5703125" customWidth="1"/>
  </cols>
  <sheetData>
    <row r="1" spans="2:12">
      <c r="B1" s="1"/>
      <c r="C1" s="1"/>
      <c r="D1" s="2"/>
      <c r="E1" s="2"/>
    </row>
    <row r="2" spans="2:12" ht="15.75">
      <c r="B2" s="333" t="s">
        <v>0</v>
      </c>
      <c r="C2" s="333"/>
      <c r="D2" s="333"/>
      <c r="E2" s="333"/>
      <c r="H2" s="188"/>
      <c r="I2" s="188"/>
      <c r="J2" s="190"/>
      <c r="L2" s="78"/>
    </row>
    <row r="3" spans="2:12" ht="15.75">
      <c r="B3" s="333" t="s">
        <v>263</v>
      </c>
      <c r="C3" s="333"/>
      <c r="D3" s="333"/>
      <c r="E3" s="333"/>
      <c r="H3" s="188"/>
      <c r="I3" s="188"/>
      <c r="J3" s="190"/>
    </row>
    <row r="4" spans="2:12" ht="15">
      <c r="B4" s="171"/>
      <c r="C4" s="171"/>
      <c r="D4" s="171"/>
      <c r="E4" s="171"/>
      <c r="H4" s="187"/>
      <c r="I4" s="187"/>
      <c r="J4" s="190"/>
    </row>
    <row r="5" spans="2:12" ht="14.25">
      <c r="B5" s="334" t="s">
        <v>1</v>
      </c>
      <c r="C5" s="334"/>
      <c r="D5" s="334"/>
      <c r="E5" s="334"/>
    </row>
    <row r="6" spans="2:12" ht="14.25">
      <c r="B6" s="335" t="s">
        <v>243</v>
      </c>
      <c r="C6" s="335"/>
      <c r="D6" s="335"/>
      <c r="E6" s="335"/>
    </row>
    <row r="7" spans="2:12" ht="14.25">
      <c r="B7" s="182"/>
      <c r="C7" s="182"/>
      <c r="D7" s="182"/>
      <c r="E7" s="182"/>
    </row>
    <row r="8" spans="2:12" ht="13.5">
      <c r="B8" s="337" t="s">
        <v>18</v>
      </c>
      <c r="C8" s="339"/>
      <c r="D8" s="339"/>
      <c r="E8" s="339"/>
    </row>
    <row r="9" spans="2:12" ht="16.5" thickBot="1">
      <c r="B9" s="336" t="s">
        <v>209</v>
      </c>
      <c r="C9" s="336"/>
      <c r="D9" s="336"/>
      <c r="E9" s="336"/>
    </row>
    <row r="10" spans="2:12" ht="13.5" thickBot="1">
      <c r="B10" s="183"/>
      <c r="C10" s="87" t="s">
        <v>2</v>
      </c>
      <c r="D10" s="75" t="s">
        <v>246</v>
      </c>
      <c r="E10" s="30" t="s">
        <v>262</v>
      </c>
    </row>
    <row r="11" spans="2:12">
      <c r="B11" s="110" t="s">
        <v>3</v>
      </c>
      <c r="C11" s="151" t="s">
        <v>215</v>
      </c>
      <c r="D11" s="74">
        <v>3492.57</v>
      </c>
      <c r="E11" s="9">
        <f>E12</f>
        <v>3873.84</v>
      </c>
    </row>
    <row r="12" spans="2:12">
      <c r="B12" s="129" t="s">
        <v>4</v>
      </c>
      <c r="C12" s="6" t="s">
        <v>5</v>
      </c>
      <c r="D12" s="89">
        <v>3492.57</v>
      </c>
      <c r="E12" s="100">
        <v>3873.84</v>
      </c>
    </row>
    <row r="13" spans="2:12">
      <c r="B13" s="129" t="s">
        <v>6</v>
      </c>
      <c r="C13" s="72" t="s">
        <v>7</v>
      </c>
      <c r="D13" s="89"/>
      <c r="E13" s="100"/>
    </row>
    <row r="14" spans="2:12">
      <c r="B14" s="129" t="s">
        <v>8</v>
      </c>
      <c r="C14" s="72" t="s">
        <v>10</v>
      </c>
      <c r="D14" s="89"/>
      <c r="E14" s="100"/>
      <c r="G14" s="71"/>
    </row>
    <row r="15" spans="2:12">
      <c r="B15" s="129" t="s">
        <v>212</v>
      </c>
      <c r="C15" s="72" t="s">
        <v>11</v>
      </c>
      <c r="D15" s="89"/>
      <c r="E15" s="100"/>
    </row>
    <row r="16" spans="2:12">
      <c r="B16" s="130" t="s">
        <v>213</v>
      </c>
      <c r="C16" s="111" t="s">
        <v>12</v>
      </c>
      <c r="D16" s="90"/>
      <c r="E16" s="101"/>
    </row>
    <row r="17" spans="2:10">
      <c r="B17" s="10" t="s">
        <v>13</v>
      </c>
      <c r="C17" s="12" t="s">
        <v>65</v>
      </c>
      <c r="D17" s="152"/>
      <c r="E17" s="113"/>
    </row>
    <row r="18" spans="2:10">
      <c r="B18" s="129" t="s">
        <v>4</v>
      </c>
      <c r="C18" s="6" t="s">
        <v>11</v>
      </c>
      <c r="D18" s="89"/>
      <c r="E18" s="101"/>
    </row>
    <row r="19" spans="2:10" ht="13.5" customHeight="1">
      <c r="B19" s="129" t="s">
        <v>6</v>
      </c>
      <c r="C19" s="72" t="s">
        <v>214</v>
      </c>
      <c r="D19" s="89"/>
      <c r="E19" s="100"/>
    </row>
    <row r="20" spans="2:10" ht="13.5" thickBot="1">
      <c r="B20" s="131" t="s">
        <v>8</v>
      </c>
      <c r="C20" s="73" t="s">
        <v>14</v>
      </c>
      <c r="D20" s="91"/>
      <c r="E20" s="102"/>
    </row>
    <row r="21" spans="2:10" ht="13.5" thickBot="1">
      <c r="B21" s="343" t="s">
        <v>216</v>
      </c>
      <c r="C21" s="344"/>
      <c r="D21" s="92">
        <f>D11</f>
        <v>3492.57</v>
      </c>
      <c r="E21" s="173">
        <f>E11</f>
        <v>3873.84</v>
      </c>
      <c r="F21" s="88"/>
      <c r="G21" s="88"/>
      <c r="H21" s="197"/>
      <c r="J21" s="71"/>
    </row>
    <row r="22" spans="2:10">
      <c r="B22" s="3"/>
      <c r="C22" s="7"/>
      <c r="D22" s="8"/>
      <c r="E22" s="8"/>
      <c r="G22" s="78"/>
    </row>
    <row r="23" spans="2:10" ht="13.5">
      <c r="B23" s="337" t="s">
        <v>210</v>
      </c>
      <c r="C23" s="345"/>
      <c r="D23" s="345"/>
      <c r="E23" s="345"/>
      <c r="G23" s="78"/>
    </row>
    <row r="24" spans="2:10" ht="15.75" customHeight="1" thickBot="1">
      <c r="B24" s="336" t="s">
        <v>211</v>
      </c>
      <c r="C24" s="346"/>
      <c r="D24" s="346"/>
      <c r="E24" s="346"/>
    </row>
    <row r="25" spans="2:10" ht="13.5" thickBot="1">
      <c r="B25" s="183"/>
      <c r="C25" s="5" t="s">
        <v>2</v>
      </c>
      <c r="D25" s="75" t="s">
        <v>264</v>
      </c>
      <c r="E25" s="30" t="s">
        <v>262</v>
      </c>
    </row>
    <row r="26" spans="2:10">
      <c r="B26" s="116" t="s">
        <v>15</v>
      </c>
      <c r="C26" s="117" t="s">
        <v>16</v>
      </c>
      <c r="D26" s="263">
        <v>0</v>
      </c>
      <c r="E26" s="118">
        <f>D21</f>
        <v>3492.57</v>
      </c>
      <c r="G26" s="83"/>
    </row>
    <row r="27" spans="2:10">
      <c r="B27" s="10" t="s">
        <v>17</v>
      </c>
      <c r="C27" s="11" t="s">
        <v>217</v>
      </c>
      <c r="D27" s="264">
        <v>3211.39</v>
      </c>
      <c r="E27" s="172">
        <f>E28-E32</f>
        <v>0</v>
      </c>
      <c r="F27" s="78"/>
      <c r="G27" s="83"/>
      <c r="H27" s="78"/>
      <c r="I27" s="78"/>
      <c r="J27" s="83"/>
    </row>
    <row r="28" spans="2:10">
      <c r="B28" s="10" t="s">
        <v>18</v>
      </c>
      <c r="C28" s="11" t="s">
        <v>19</v>
      </c>
      <c r="D28" s="264">
        <v>3211.39</v>
      </c>
      <c r="E28" s="80">
        <f>SUM(E29:E31)</f>
        <v>0</v>
      </c>
      <c r="F28" s="78"/>
      <c r="G28" s="78"/>
      <c r="H28" s="78"/>
      <c r="I28" s="78"/>
      <c r="J28" s="83"/>
    </row>
    <row r="29" spans="2:10">
      <c r="B29" s="127" t="s">
        <v>4</v>
      </c>
      <c r="C29" s="6" t="s">
        <v>20</v>
      </c>
      <c r="D29" s="265"/>
      <c r="E29" s="103"/>
      <c r="F29" s="78"/>
      <c r="G29" s="78"/>
      <c r="H29" s="78"/>
      <c r="I29" s="78"/>
      <c r="J29" s="83"/>
    </row>
    <row r="30" spans="2:10">
      <c r="B30" s="127" t="s">
        <v>6</v>
      </c>
      <c r="C30" s="6" t="s">
        <v>21</v>
      </c>
      <c r="D30" s="265"/>
      <c r="E30" s="103"/>
      <c r="F30" s="78"/>
      <c r="G30" s="78"/>
      <c r="H30" s="78"/>
      <c r="I30" s="78"/>
      <c r="J30" s="83"/>
    </row>
    <row r="31" spans="2:10">
      <c r="B31" s="127" t="s">
        <v>8</v>
      </c>
      <c r="C31" s="6" t="s">
        <v>22</v>
      </c>
      <c r="D31" s="265">
        <v>3211.39</v>
      </c>
      <c r="E31" s="103"/>
      <c r="F31" s="78"/>
      <c r="G31" s="78"/>
      <c r="H31" s="78"/>
      <c r="I31" s="78"/>
      <c r="J31" s="83"/>
    </row>
    <row r="32" spans="2:10">
      <c r="B32" s="112" t="s">
        <v>23</v>
      </c>
      <c r="C32" s="12" t="s">
        <v>24</v>
      </c>
      <c r="D32" s="264">
        <v>0</v>
      </c>
      <c r="E32" s="80">
        <f>SUM(E33:E39)</f>
        <v>0</v>
      </c>
      <c r="F32" s="78"/>
      <c r="G32" s="83"/>
      <c r="H32" s="78"/>
      <c r="I32" s="78"/>
      <c r="J32" s="83"/>
    </row>
    <row r="33" spans="2:10">
      <c r="B33" s="127" t="s">
        <v>4</v>
      </c>
      <c r="C33" s="6" t="s">
        <v>25</v>
      </c>
      <c r="D33" s="265"/>
      <c r="E33" s="103"/>
      <c r="F33" s="78"/>
      <c r="G33" s="78"/>
      <c r="H33" s="78"/>
      <c r="I33" s="78"/>
      <c r="J33" s="83"/>
    </row>
    <row r="34" spans="2:10">
      <c r="B34" s="127" t="s">
        <v>6</v>
      </c>
      <c r="C34" s="6" t="s">
        <v>26</v>
      </c>
      <c r="D34" s="265"/>
      <c r="E34" s="103"/>
      <c r="F34" s="78"/>
      <c r="G34" s="78"/>
      <c r="H34" s="78"/>
      <c r="I34" s="78"/>
      <c r="J34" s="83"/>
    </row>
    <row r="35" spans="2:10">
      <c r="B35" s="127" t="s">
        <v>8</v>
      </c>
      <c r="C35" s="6" t="s">
        <v>27</v>
      </c>
      <c r="D35" s="265"/>
      <c r="E35" s="103"/>
      <c r="F35" s="78"/>
      <c r="G35" s="78"/>
      <c r="H35" s="78"/>
      <c r="I35" s="78"/>
      <c r="J35" s="83"/>
    </row>
    <row r="36" spans="2:10">
      <c r="B36" s="127" t="s">
        <v>9</v>
      </c>
      <c r="C36" s="6" t="s">
        <v>28</v>
      </c>
      <c r="D36" s="265"/>
      <c r="E36" s="103"/>
      <c r="F36" s="78"/>
      <c r="G36" s="78"/>
      <c r="H36" s="78"/>
      <c r="I36" s="78"/>
      <c r="J36" s="83"/>
    </row>
    <row r="37" spans="2:10" ht="25.5">
      <c r="B37" s="127" t="s">
        <v>29</v>
      </c>
      <c r="C37" s="6" t="s">
        <v>30</v>
      </c>
      <c r="D37" s="265"/>
      <c r="E37" s="103"/>
      <c r="F37" s="78"/>
      <c r="G37" s="78"/>
      <c r="H37" s="78"/>
      <c r="I37" s="78"/>
      <c r="J37" s="83"/>
    </row>
    <row r="38" spans="2:10">
      <c r="B38" s="127" t="s">
        <v>31</v>
      </c>
      <c r="C38" s="6" t="s">
        <v>32</v>
      </c>
      <c r="D38" s="265"/>
      <c r="E38" s="103"/>
      <c r="F38" s="78"/>
      <c r="G38" s="78"/>
      <c r="H38" s="78"/>
      <c r="I38" s="78"/>
      <c r="J38" s="83"/>
    </row>
    <row r="39" spans="2:10">
      <c r="B39" s="128" t="s">
        <v>33</v>
      </c>
      <c r="C39" s="13" t="s">
        <v>34</v>
      </c>
      <c r="D39" s="266"/>
      <c r="E39" s="174"/>
      <c r="F39" s="78"/>
      <c r="G39" s="78"/>
      <c r="H39" s="78"/>
      <c r="I39" s="78"/>
      <c r="J39" s="83"/>
    </row>
    <row r="40" spans="2:10" ht="13.5" thickBot="1">
      <c r="B40" s="119" t="s">
        <v>35</v>
      </c>
      <c r="C40" s="120" t="s">
        <v>36</v>
      </c>
      <c r="D40" s="267">
        <v>-154.13</v>
      </c>
      <c r="E40" s="121">
        <v>381.27</v>
      </c>
      <c r="G40" s="83"/>
    </row>
    <row r="41" spans="2:10" ht="13.5" thickBot="1">
      <c r="B41" s="122" t="s">
        <v>37</v>
      </c>
      <c r="C41" s="123" t="s">
        <v>38</v>
      </c>
      <c r="D41" s="268">
        <v>3057.2599999999998</v>
      </c>
      <c r="E41" s="173">
        <f>E26+E27+E40</f>
        <v>3873.84</v>
      </c>
      <c r="F41" s="88"/>
      <c r="G41" s="83"/>
    </row>
    <row r="42" spans="2:10">
      <c r="B42" s="114"/>
      <c r="C42" s="114"/>
      <c r="D42" s="115"/>
      <c r="E42" s="115"/>
      <c r="F42" s="88"/>
      <c r="G42" s="71"/>
    </row>
    <row r="43" spans="2:10" ht="13.5">
      <c r="B43" s="338" t="s">
        <v>60</v>
      </c>
      <c r="C43" s="339"/>
      <c r="D43" s="339"/>
      <c r="E43" s="339"/>
      <c r="G43" s="78"/>
    </row>
    <row r="44" spans="2:10" ht="18" customHeight="1" thickBot="1">
      <c r="B44" s="336" t="s">
        <v>244</v>
      </c>
      <c r="C44" s="340"/>
      <c r="D44" s="340"/>
      <c r="E44" s="340"/>
      <c r="G44" s="78"/>
    </row>
    <row r="45" spans="2:10" ht="13.5" thickBot="1">
      <c r="B45" s="183"/>
      <c r="C45" s="31" t="s">
        <v>39</v>
      </c>
      <c r="D45" s="75" t="s">
        <v>264</v>
      </c>
      <c r="E45" s="30" t="s">
        <v>262</v>
      </c>
      <c r="G45" s="78"/>
    </row>
    <row r="46" spans="2:10">
      <c r="B46" s="14" t="s">
        <v>18</v>
      </c>
      <c r="C46" s="32" t="s">
        <v>218</v>
      </c>
      <c r="D46" s="124"/>
      <c r="E46" s="29"/>
      <c r="G46" s="78"/>
    </row>
    <row r="47" spans="2:10">
      <c r="B47" s="125" t="s">
        <v>4</v>
      </c>
      <c r="C47" s="16" t="s">
        <v>40</v>
      </c>
      <c r="D47" s="269"/>
      <c r="E47" s="175">
        <v>29.533000000000001</v>
      </c>
      <c r="G47" s="78"/>
    </row>
    <row r="48" spans="2:10">
      <c r="B48" s="146" t="s">
        <v>6</v>
      </c>
      <c r="C48" s="23" t="s">
        <v>41</v>
      </c>
      <c r="D48" s="270">
        <v>29.533000000000001</v>
      </c>
      <c r="E48" s="175">
        <v>29.533000000000001</v>
      </c>
      <c r="G48" s="78"/>
    </row>
    <row r="49" spans="2:7">
      <c r="B49" s="143" t="s">
        <v>23</v>
      </c>
      <c r="C49" s="147" t="s">
        <v>219</v>
      </c>
      <c r="D49" s="271"/>
      <c r="E49" s="175"/>
    </row>
    <row r="50" spans="2:7">
      <c r="B50" s="125" t="s">
        <v>4</v>
      </c>
      <c r="C50" s="16" t="s">
        <v>40</v>
      </c>
      <c r="D50" s="269"/>
      <c r="E50" s="175">
        <v>118.26</v>
      </c>
      <c r="G50" s="226"/>
    </row>
    <row r="51" spans="2:7">
      <c r="B51" s="125" t="s">
        <v>6</v>
      </c>
      <c r="C51" s="16" t="s">
        <v>220</v>
      </c>
      <c r="D51" s="272">
        <v>97.34</v>
      </c>
      <c r="E51" s="84">
        <v>118.26</v>
      </c>
      <c r="G51" s="226"/>
    </row>
    <row r="52" spans="2:7">
      <c r="B52" s="125" t="s">
        <v>8</v>
      </c>
      <c r="C52" s="16" t="s">
        <v>221</v>
      </c>
      <c r="D52" s="272">
        <v>111.46000000000001</v>
      </c>
      <c r="E52" s="84">
        <v>133.91999999999999</v>
      </c>
    </row>
    <row r="53" spans="2:7" ht="13.5" thickBot="1">
      <c r="B53" s="126" t="s">
        <v>9</v>
      </c>
      <c r="C53" s="18" t="s">
        <v>41</v>
      </c>
      <c r="D53" s="273">
        <v>103.52</v>
      </c>
      <c r="E53" s="176">
        <v>131.16999999999999</v>
      </c>
    </row>
    <row r="54" spans="2:7">
      <c r="B54" s="132"/>
      <c r="C54" s="133"/>
      <c r="D54" s="134"/>
      <c r="E54" s="134"/>
    </row>
    <row r="55" spans="2:7" ht="13.5">
      <c r="B55" s="338" t="s">
        <v>62</v>
      </c>
      <c r="C55" s="339"/>
      <c r="D55" s="339"/>
      <c r="E55" s="339"/>
    </row>
    <row r="56" spans="2:7" ht="14.25" thickBot="1">
      <c r="B56" s="336" t="s">
        <v>222</v>
      </c>
      <c r="C56" s="340"/>
      <c r="D56" s="340"/>
      <c r="E56" s="340"/>
    </row>
    <row r="57" spans="2:7" ht="23.25" thickBot="1">
      <c r="B57" s="331" t="s">
        <v>42</v>
      </c>
      <c r="C57" s="332"/>
      <c r="D57" s="19" t="s">
        <v>245</v>
      </c>
      <c r="E57" s="20" t="s">
        <v>223</v>
      </c>
    </row>
    <row r="58" spans="2:7">
      <c r="B58" s="21" t="s">
        <v>18</v>
      </c>
      <c r="C58" s="149" t="s">
        <v>43</v>
      </c>
      <c r="D58" s="150">
        <f>D64</f>
        <v>3873.84</v>
      </c>
      <c r="E58" s="33">
        <f>D58/E21</f>
        <v>1</v>
      </c>
    </row>
    <row r="59" spans="2:7" ht="25.5">
      <c r="B59" s="146" t="s">
        <v>4</v>
      </c>
      <c r="C59" s="23" t="s">
        <v>44</v>
      </c>
      <c r="D59" s="95">
        <v>0</v>
      </c>
      <c r="E59" s="96">
        <v>0</v>
      </c>
    </row>
    <row r="60" spans="2:7" ht="25.5">
      <c r="B60" s="125" t="s">
        <v>6</v>
      </c>
      <c r="C60" s="16" t="s">
        <v>45</v>
      </c>
      <c r="D60" s="93">
        <v>0</v>
      </c>
      <c r="E60" s="94">
        <v>0</v>
      </c>
    </row>
    <row r="61" spans="2:7">
      <c r="B61" s="125" t="s">
        <v>8</v>
      </c>
      <c r="C61" s="16" t="s">
        <v>46</v>
      </c>
      <c r="D61" s="93">
        <v>0</v>
      </c>
      <c r="E61" s="94">
        <v>0</v>
      </c>
    </row>
    <row r="62" spans="2:7">
      <c r="B62" s="125" t="s">
        <v>9</v>
      </c>
      <c r="C62" s="16" t="s">
        <v>47</v>
      </c>
      <c r="D62" s="93">
        <v>0</v>
      </c>
      <c r="E62" s="94">
        <v>0</v>
      </c>
    </row>
    <row r="63" spans="2:7">
      <c r="B63" s="125" t="s">
        <v>29</v>
      </c>
      <c r="C63" s="16" t="s">
        <v>48</v>
      </c>
      <c r="D63" s="93">
        <v>0</v>
      </c>
      <c r="E63" s="94">
        <v>0</v>
      </c>
    </row>
    <row r="64" spans="2:7">
      <c r="B64" s="146" t="s">
        <v>31</v>
      </c>
      <c r="C64" s="23" t="s">
        <v>49</v>
      </c>
      <c r="D64" s="95">
        <f>E21</f>
        <v>3873.84</v>
      </c>
      <c r="E64" s="96">
        <f>E58</f>
        <v>1</v>
      </c>
    </row>
    <row r="65" spans="2:5">
      <c r="B65" s="146" t="s">
        <v>33</v>
      </c>
      <c r="C65" s="23" t="s">
        <v>224</v>
      </c>
      <c r="D65" s="95">
        <v>0</v>
      </c>
      <c r="E65" s="96">
        <v>0</v>
      </c>
    </row>
    <row r="66" spans="2:5">
      <c r="B66" s="146" t="s">
        <v>50</v>
      </c>
      <c r="C66" s="23" t="s">
        <v>51</v>
      </c>
      <c r="D66" s="95">
        <v>0</v>
      </c>
      <c r="E66" s="96">
        <v>0</v>
      </c>
    </row>
    <row r="67" spans="2:5">
      <c r="B67" s="125" t="s">
        <v>52</v>
      </c>
      <c r="C67" s="16" t="s">
        <v>53</v>
      </c>
      <c r="D67" s="93">
        <v>0</v>
      </c>
      <c r="E67" s="94">
        <v>0</v>
      </c>
    </row>
    <row r="68" spans="2:5">
      <c r="B68" s="125" t="s">
        <v>54</v>
      </c>
      <c r="C68" s="16" t="s">
        <v>55</v>
      </c>
      <c r="D68" s="93">
        <v>0</v>
      </c>
      <c r="E68" s="94">
        <v>0</v>
      </c>
    </row>
    <row r="69" spans="2:5">
      <c r="B69" s="125" t="s">
        <v>56</v>
      </c>
      <c r="C69" s="16" t="s">
        <v>57</v>
      </c>
      <c r="D69" s="93">
        <v>0</v>
      </c>
      <c r="E69" s="94">
        <v>0</v>
      </c>
    </row>
    <row r="70" spans="2:5">
      <c r="B70" s="153" t="s">
        <v>58</v>
      </c>
      <c r="C70" s="136" t="s">
        <v>59</v>
      </c>
      <c r="D70" s="137">
        <v>0</v>
      </c>
      <c r="E70" s="138">
        <v>0</v>
      </c>
    </row>
    <row r="71" spans="2:5">
      <c r="B71" s="154" t="s">
        <v>23</v>
      </c>
      <c r="C71" s="144" t="s">
        <v>61</v>
      </c>
      <c r="D71" s="145">
        <v>0</v>
      </c>
      <c r="E71" s="70">
        <v>0</v>
      </c>
    </row>
    <row r="72" spans="2:5">
      <c r="B72" s="155" t="s">
        <v>60</v>
      </c>
      <c r="C72" s="140" t="s">
        <v>63</v>
      </c>
      <c r="D72" s="141">
        <f>E14</f>
        <v>0</v>
      </c>
      <c r="E72" s="142">
        <v>0</v>
      </c>
    </row>
    <row r="73" spans="2:5">
      <c r="B73" s="156" t="s">
        <v>62</v>
      </c>
      <c r="C73" s="25" t="s">
        <v>65</v>
      </c>
      <c r="D73" s="26">
        <v>0</v>
      </c>
      <c r="E73" s="27">
        <v>0</v>
      </c>
    </row>
    <row r="74" spans="2:5">
      <c r="B74" s="154" t="s">
        <v>64</v>
      </c>
      <c r="C74" s="144" t="s">
        <v>66</v>
      </c>
      <c r="D74" s="145">
        <f>D58</f>
        <v>3873.84</v>
      </c>
      <c r="E74" s="70">
        <f>E58+E72-E73</f>
        <v>1</v>
      </c>
    </row>
    <row r="75" spans="2:5">
      <c r="B75" s="125" t="s">
        <v>4</v>
      </c>
      <c r="C75" s="16" t="s">
        <v>67</v>
      </c>
      <c r="D75" s="93">
        <f>D74</f>
        <v>3873.84</v>
      </c>
      <c r="E75" s="94">
        <f>E74</f>
        <v>1</v>
      </c>
    </row>
    <row r="76" spans="2:5">
      <c r="B76" s="125" t="s">
        <v>6</v>
      </c>
      <c r="C76" s="16" t="s">
        <v>225</v>
      </c>
      <c r="D76" s="93">
        <v>0</v>
      </c>
      <c r="E76" s="94">
        <v>0</v>
      </c>
    </row>
    <row r="77" spans="2:5" ht="13.5" thickBot="1">
      <c r="B77" s="126" t="s">
        <v>8</v>
      </c>
      <c r="C77" s="18" t="s">
        <v>226</v>
      </c>
      <c r="D77" s="97">
        <v>0</v>
      </c>
      <c r="E77" s="98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9:E9"/>
    <mergeCell ref="B2:E2"/>
    <mergeCell ref="B3:E3"/>
    <mergeCell ref="B5:E5"/>
    <mergeCell ref="B6:E6"/>
    <mergeCell ref="B8:E8"/>
    <mergeCell ref="B56:E56"/>
    <mergeCell ref="B57:C57"/>
    <mergeCell ref="B21:C21"/>
    <mergeCell ref="B23:E23"/>
    <mergeCell ref="B24:E24"/>
    <mergeCell ref="B43:E43"/>
    <mergeCell ref="B44:E44"/>
    <mergeCell ref="B55:E55"/>
  </mergeCells>
  <pageMargins left="0.7" right="0.7" top="0.75" bottom="0.75" header="0.3" footer="0.3"/>
</worksheet>
</file>

<file path=xl/worksheets/sheet73.xml><?xml version="1.0" encoding="utf-8"?>
<worksheet xmlns="http://schemas.openxmlformats.org/spreadsheetml/2006/main" xmlns:r="http://schemas.openxmlformats.org/officeDocument/2006/relationships">
  <sheetPr codeName="Arkusz73">
    <pageSetUpPr fitToPage="1"/>
  </sheetPr>
  <dimension ref="A1:L81"/>
  <sheetViews>
    <sheetView zoomScale="80" zoomScaleNormal="80" workbookViewId="0">
      <selection activeCell="K2" sqref="K2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99" customWidth="1"/>
    <col min="6" max="6" width="7.42578125" customWidth="1"/>
    <col min="7" max="7" width="17.28515625" customWidth="1"/>
    <col min="8" max="8" width="19" customWidth="1"/>
    <col min="9" max="9" width="13.28515625" customWidth="1"/>
    <col min="10" max="10" width="13.5703125" customWidth="1"/>
  </cols>
  <sheetData>
    <row r="1" spans="2:12">
      <c r="B1" s="1"/>
      <c r="C1" s="1"/>
      <c r="D1" s="2"/>
      <c r="E1" s="2"/>
    </row>
    <row r="2" spans="2:12" ht="15.75">
      <c r="B2" s="333" t="s">
        <v>0</v>
      </c>
      <c r="C2" s="333"/>
      <c r="D2" s="333"/>
      <c r="E2" s="333"/>
      <c r="H2" s="188"/>
      <c r="I2" s="188"/>
      <c r="J2" s="190"/>
      <c r="L2" s="78"/>
    </row>
    <row r="3" spans="2:12" ht="15.75">
      <c r="B3" s="333" t="s">
        <v>263</v>
      </c>
      <c r="C3" s="333"/>
      <c r="D3" s="333"/>
      <c r="E3" s="333"/>
      <c r="H3" s="188"/>
      <c r="I3" s="188"/>
      <c r="J3" s="190"/>
    </row>
    <row r="4" spans="2:12" ht="15">
      <c r="B4" s="158"/>
      <c r="C4" s="158"/>
      <c r="D4" s="158"/>
      <c r="E4" s="158"/>
      <c r="H4" s="187"/>
      <c r="I4" s="187"/>
      <c r="J4" s="190"/>
    </row>
    <row r="5" spans="2:12" ht="21" customHeight="1">
      <c r="B5" s="334" t="s">
        <v>1</v>
      </c>
      <c r="C5" s="334"/>
      <c r="D5" s="334"/>
      <c r="E5" s="334"/>
    </row>
    <row r="6" spans="2:12" ht="14.25">
      <c r="B6" s="335" t="s">
        <v>172</v>
      </c>
      <c r="C6" s="335"/>
      <c r="D6" s="335"/>
      <c r="E6" s="335"/>
    </row>
    <row r="7" spans="2:12" ht="14.25">
      <c r="B7" s="157"/>
      <c r="C7" s="157"/>
      <c r="D7" s="157"/>
      <c r="E7" s="157"/>
    </row>
    <row r="8" spans="2:12" ht="13.5">
      <c r="B8" s="337" t="s">
        <v>18</v>
      </c>
      <c r="C8" s="339"/>
      <c r="D8" s="339"/>
      <c r="E8" s="339"/>
    </row>
    <row r="9" spans="2:12" ht="16.5" thickBot="1">
      <c r="B9" s="336" t="s">
        <v>209</v>
      </c>
      <c r="C9" s="336"/>
      <c r="D9" s="336"/>
      <c r="E9" s="336"/>
    </row>
    <row r="10" spans="2:12" ht="13.5" thickBot="1">
      <c r="B10" s="159"/>
      <c r="C10" s="87" t="s">
        <v>2</v>
      </c>
      <c r="D10" s="75" t="s">
        <v>246</v>
      </c>
      <c r="E10" s="30" t="s">
        <v>262</v>
      </c>
    </row>
    <row r="11" spans="2:12">
      <c r="B11" s="110" t="s">
        <v>3</v>
      </c>
      <c r="C11" s="151" t="s">
        <v>215</v>
      </c>
      <c r="D11" s="74">
        <v>2133646.2599999998</v>
      </c>
      <c r="E11" s="9">
        <f>E12</f>
        <v>2476669.41</v>
      </c>
    </row>
    <row r="12" spans="2:12">
      <c r="B12" s="129" t="s">
        <v>4</v>
      </c>
      <c r="C12" s="6" t="s">
        <v>5</v>
      </c>
      <c r="D12" s="89">
        <v>2133646.2599999998</v>
      </c>
      <c r="E12" s="100">
        <v>2476669.41</v>
      </c>
    </row>
    <row r="13" spans="2:12">
      <c r="B13" s="129" t="s">
        <v>6</v>
      </c>
      <c r="C13" s="72" t="s">
        <v>7</v>
      </c>
      <c r="D13" s="89"/>
      <c r="E13" s="100"/>
    </row>
    <row r="14" spans="2:12">
      <c r="B14" s="129" t="s">
        <v>8</v>
      </c>
      <c r="C14" s="72" t="s">
        <v>10</v>
      </c>
      <c r="D14" s="89"/>
      <c r="E14" s="100"/>
      <c r="G14" s="71"/>
    </row>
    <row r="15" spans="2:12">
      <c r="B15" s="129" t="s">
        <v>212</v>
      </c>
      <c r="C15" s="72" t="s">
        <v>11</v>
      </c>
      <c r="D15" s="89"/>
      <c r="E15" s="100"/>
    </row>
    <row r="16" spans="2:12">
      <c r="B16" s="130" t="s">
        <v>213</v>
      </c>
      <c r="C16" s="111" t="s">
        <v>12</v>
      </c>
      <c r="D16" s="90"/>
      <c r="E16" s="101"/>
    </row>
    <row r="17" spans="2:10">
      <c r="B17" s="10" t="s">
        <v>13</v>
      </c>
      <c r="C17" s="12" t="s">
        <v>65</v>
      </c>
      <c r="D17" s="152"/>
      <c r="E17" s="113"/>
    </row>
    <row r="18" spans="2:10">
      <c r="B18" s="129" t="s">
        <v>4</v>
      </c>
      <c r="C18" s="6" t="s">
        <v>11</v>
      </c>
      <c r="D18" s="89"/>
      <c r="E18" s="101"/>
    </row>
    <row r="19" spans="2:10" ht="13.5" customHeight="1">
      <c r="B19" s="129" t="s">
        <v>6</v>
      </c>
      <c r="C19" s="72" t="s">
        <v>214</v>
      </c>
      <c r="D19" s="89"/>
      <c r="E19" s="100"/>
    </row>
    <row r="20" spans="2:10" ht="13.5" thickBot="1">
      <c r="B20" s="131" t="s">
        <v>8</v>
      </c>
      <c r="C20" s="73" t="s">
        <v>14</v>
      </c>
      <c r="D20" s="91"/>
      <c r="E20" s="102"/>
    </row>
    <row r="21" spans="2:10" ht="13.5" thickBot="1">
      <c r="B21" s="343" t="s">
        <v>216</v>
      </c>
      <c r="C21" s="344"/>
      <c r="D21" s="92">
        <f>D11</f>
        <v>2133646.2599999998</v>
      </c>
      <c r="E21" s="173">
        <f>E11</f>
        <v>2476669.41</v>
      </c>
      <c r="F21" s="88"/>
      <c r="G21" s="88"/>
      <c r="H21" s="197"/>
      <c r="J21" s="71"/>
    </row>
    <row r="22" spans="2:10">
      <c r="B22" s="3"/>
      <c r="C22" s="7"/>
      <c r="D22" s="8"/>
      <c r="E22" s="8"/>
      <c r="G22" s="78"/>
    </row>
    <row r="23" spans="2:10" ht="13.5">
      <c r="B23" s="337" t="s">
        <v>210</v>
      </c>
      <c r="C23" s="345"/>
      <c r="D23" s="345"/>
      <c r="E23" s="345"/>
      <c r="G23" s="78"/>
    </row>
    <row r="24" spans="2:10" ht="15.75" customHeight="1" thickBot="1">
      <c r="B24" s="336" t="s">
        <v>211</v>
      </c>
      <c r="C24" s="346"/>
      <c r="D24" s="346"/>
      <c r="E24" s="346"/>
    </row>
    <row r="25" spans="2:10" ht="13.5" thickBot="1">
      <c r="B25" s="159"/>
      <c r="C25" s="5" t="s">
        <v>2</v>
      </c>
      <c r="D25" s="75" t="s">
        <v>264</v>
      </c>
      <c r="E25" s="30" t="s">
        <v>262</v>
      </c>
    </row>
    <row r="26" spans="2:10">
      <c r="B26" s="116" t="s">
        <v>15</v>
      </c>
      <c r="C26" s="117" t="s">
        <v>16</v>
      </c>
      <c r="D26" s="263">
        <v>1885933.75</v>
      </c>
      <c r="E26" s="118">
        <f>D21</f>
        <v>2133646.2599999998</v>
      </c>
      <c r="G26" s="83"/>
    </row>
    <row r="27" spans="2:10">
      <c r="B27" s="10" t="s">
        <v>17</v>
      </c>
      <c r="C27" s="11" t="s">
        <v>217</v>
      </c>
      <c r="D27" s="264">
        <v>-26021.920000000002</v>
      </c>
      <c r="E27" s="172">
        <f>E28-E32</f>
        <v>172148.85</v>
      </c>
      <c r="F27" s="78"/>
      <c r="G27" s="83"/>
      <c r="H27" s="78"/>
      <c r="I27" s="78"/>
      <c r="J27" s="83"/>
    </row>
    <row r="28" spans="2:10">
      <c r="B28" s="10" t="s">
        <v>18</v>
      </c>
      <c r="C28" s="11" t="s">
        <v>19</v>
      </c>
      <c r="D28" s="264"/>
      <c r="E28" s="80">
        <f>SUM(E29:E31)</f>
        <v>206077.04</v>
      </c>
      <c r="F28" s="78"/>
      <c r="G28" s="78"/>
      <c r="H28" s="78"/>
      <c r="I28" s="78"/>
      <c r="J28" s="83"/>
    </row>
    <row r="29" spans="2:10">
      <c r="B29" s="127" t="s">
        <v>4</v>
      </c>
      <c r="C29" s="6" t="s">
        <v>20</v>
      </c>
      <c r="D29" s="265"/>
      <c r="E29" s="103"/>
      <c r="F29" s="78"/>
      <c r="G29" s="78"/>
      <c r="H29" s="78"/>
      <c r="I29" s="78"/>
      <c r="J29" s="83"/>
    </row>
    <row r="30" spans="2:10">
      <c r="B30" s="127" t="s">
        <v>6</v>
      </c>
      <c r="C30" s="6" t="s">
        <v>21</v>
      </c>
      <c r="D30" s="265"/>
      <c r="E30" s="103"/>
      <c r="F30" s="78"/>
      <c r="G30" s="78"/>
      <c r="H30" s="78"/>
      <c r="I30" s="78"/>
      <c r="J30" s="83"/>
    </row>
    <row r="31" spans="2:10">
      <c r="B31" s="127" t="s">
        <v>8</v>
      </c>
      <c r="C31" s="6" t="s">
        <v>22</v>
      </c>
      <c r="D31" s="265"/>
      <c r="E31" s="103">
        <v>206077.04</v>
      </c>
      <c r="F31" s="78"/>
      <c r="G31" s="78"/>
      <c r="H31" s="78"/>
      <c r="I31" s="78"/>
      <c r="J31" s="83"/>
    </row>
    <row r="32" spans="2:10">
      <c r="B32" s="112" t="s">
        <v>23</v>
      </c>
      <c r="C32" s="12" t="s">
        <v>24</v>
      </c>
      <c r="D32" s="264">
        <v>26021.920000000002</v>
      </c>
      <c r="E32" s="80">
        <f>SUM(E33:E39)</f>
        <v>33928.19</v>
      </c>
      <c r="F32" s="78"/>
      <c r="G32" s="83"/>
      <c r="H32" s="78"/>
      <c r="I32" s="78"/>
      <c r="J32" s="83"/>
    </row>
    <row r="33" spans="2:10">
      <c r="B33" s="127" t="s">
        <v>4</v>
      </c>
      <c r="C33" s="6" t="s">
        <v>25</v>
      </c>
      <c r="D33" s="265"/>
      <c r="E33" s="103">
        <v>13664.86</v>
      </c>
      <c r="F33" s="78"/>
      <c r="G33" s="78"/>
      <c r="H33" s="78"/>
      <c r="I33" s="78"/>
      <c r="J33" s="83"/>
    </row>
    <row r="34" spans="2:10">
      <c r="B34" s="127" t="s">
        <v>6</v>
      </c>
      <c r="C34" s="6" t="s">
        <v>26</v>
      </c>
      <c r="D34" s="265"/>
      <c r="E34" s="103"/>
      <c r="F34" s="78"/>
      <c r="G34" s="78"/>
      <c r="H34" s="78"/>
      <c r="I34" s="78"/>
      <c r="J34" s="83"/>
    </row>
    <row r="35" spans="2:10">
      <c r="B35" s="127" t="s">
        <v>8</v>
      </c>
      <c r="C35" s="6" t="s">
        <v>27</v>
      </c>
      <c r="D35" s="265">
        <v>8311.4599999999991</v>
      </c>
      <c r="E35" s="103">
        <v>1819.24</v>
      </c>
      <c r="F35" s="78"/>
      <c r="G35" s="78"/>
      <c r="H35" s="78"/>
      <c r="I35" s="78"/>
      <c r="J35" s="83"/>
    </row>
    <row r="36" spans="2:10">
      <c r="B36" s="127" t="s">
        <v>9</v>
      </c>
      <c r="C36" s="6" t="s">
        <v>28</v>
      </c>
      <c r="D36" s="265"/>
      <c r="E36" s="103"/>
      <c r="F36" s="78"/>
      <c r="G36" s="78"/>
      <c r="H36" s="78"/>
      <c r="I36" s="78"/>
      <c r="J36" s="83"/>
    </row>
    <row r="37" spans="2:10" ht="25.5">
      <c r="B37" s="127" t="s">
        <v>29</v>
      </c>
      <c r="C37" s="6" t="s">
        <v>30</v>
      </c>
      <c r="D37" s="265">
        <v>16474.650000000001</v>
      </c>
      <c r="E37" s="103">
        <v>18444.09</v>
      </c>
      <c r="F37" s="78"/>
      <c r="G37" s="78"/>
      <c r="H37" s="78"/>
      <c r="I37" s="78"/>
      <c r="J37" s="83"/>
    </row>
    <row r="38" spans="2:10">
      <c r="B38" s="127" t="s">
        <v>31</v>
      </c>
      <c r="C38" s="6" t="s">
        <v>32</v>
      </c>
      <c r="D38" s="265"/>
      <c r="E38" s="103"/>
      <c r="F38" s="78"/>
      <c r="G38" s="78"/>
      <c r="H38" s="78"/>
      <c r="I38" s="78"/>
      <c r="J38" s="83"/>
    </row>
    <row r="39" spans="2:10">
      <c r="B39" s="128" t="s">
        <v>33</v>
      </c>
      <c r="C39" s="13" t="s">
        <v>34</v>
      </c>
      <c r="D39" s="266">
        <v>1235.81</v>
      </c>
      <c r="E39" s="174"/>
      <c r="F39" s="78"/>
      <c r="G39" s="78"/>
      <c r="H39" s="78"/>
      <c r="I39" s="78"/>
      <c r="J39" s="83"/>
    </row>
    <row r="40" spans="2:10" ht="13.5" thickBot="1">
      <c r="B40" s="119" t="s">
        <v>35</v>
      </c>
      <c r="C40" s="120" t="s">
        <v>36</v>
      </c>
      <c r="D40" s="267">
        <v>57315.14</v>
      </c>
      <c r="E40" s="121">
        <v>170874.3</v>
      </c>
      <c r="G40" s="83"/>
    </row>
    <row r="41" spans="2:10" ht="13.5" thickBot="1">
      <c r="B41" s="122" t="s">
        <v>37</v>
      </c>
      <c r="C41" s="123" t="s">
        <v>38</v>
      </c>
      <c r="D41" s="268">
        <v>1917226.97</v>
      </c>
      <c r="E41" s="173">
        <f>E26+E27+E40</f>
        <v>2476669.4099999997</v>
      </c>
      <c r="F41" s="88"/>
      <c r="G41" s="83"/>
    </row>
    <row r="42" spans="2:10">
      <c r="B42" s="114"/>
      <c r="C42" s="114"/>
      <c r="D42" s="115"/>
      <c r="E42" s="115"/>
      <c r="F42" s="88"/>
      <c r="G42" s="71"/>
    </row>
    <row r="43" spans="2:10" ht="13.5">
      <c r="B43" s="338" t="s">
        <v>60</v>
      </c>
      <c r="C43" s="339"/>
      <c r="D43" s="339"/>
      <c r="E43" s="339"/>
      <c r="G43" s="78"/>
    </row>
    <row r="44" spans="2:10" ht="18" customHeight="1" thickBot="1">
      <c r="B44" s="336" t="s">
        <v>244</v>
      </c>
      <c r="C44" s="340"/>
      <c r="D44" s="340"/>
      <c r="E44" s="340"/>
      <c r="G44" s="78"/>
    </row>
    <row r="45" spans="2:10" ht="13.5" thickBot="1">
      <c r="B45" s="159"/>
      <c r="C45" s="31" t="s">
        <v>39</v>
      </c>
      <c r="D45" s="75" t="s">
        <v>264</v>
      </c>
      <c r="E45" s="30" t="s">
        <v>262</v>
      </c>
      <c r="G45" s="78"/>
    </row>
    <row r="46" spans="2:10">
      <c r="B46" s="14" t="s">
        <v>18</v>
      </c>
      <c r="C46" s="32" t="s">
        <v>218</v>
      </c>
      <c r="D46" s="124"/>
      <c r="E46" s="29"/>
      <c r="G46" s="78"/>
    </row>
    <row r="47" spans="2:10">
      <c r="B47" s="125" t="s">
        <v>4</v>
      </c>
      <c r="C47" s="16" t="s">
        <v>40</v>
      </c>
      <c r="D47" s="269">
        <v>5322.6850000000004</v>
      </c>
      <c r="E47" s="175">
        <v>5206.4279999999999</v>
      </c>
      <c r="G47" s="78"/>
    </row>
    <row r="48" spans="2:10">
      <c r="B48" s="146" t="s">
        <v>6</v>
      </c>
      <c r="C48" s="23" t="s">
        <v>41</v>
      </c>
      <c r="D48" s="270">
        <v>5245.2039999999997</v>
      </c>
      <c r="E48" s="175">
        <v>5607.7650000000003</v>
      </c>
      <c r="G48" s="78"/>
    </row>
    <row r="49" spans="2:7">
      <c r="B49" s="143" t="s">
        <v>23</v>
      </c>
      <c r="C49" s="147" t="s">
        <v>219</v>
      </c>
      <c r="D49" s="271"/>
      <c r="E49" s="175"/>
    </row>
    <row r="50" spans="2:7">
      <c r="B50" s="125" t="s">
        <v>4</v>
      </c>
      <c r="C50" s="16" t="s">
        <v>40</v>
      </c>
      <c r="D50" s="269">
        <v>354.32</v>
      </c>
      <c r="E50" s="175">
        <v>409.81</v>
      </c>
      <c r="G50" s="226"/>
    </row>
    <row r="51" spans="2:7">
      <c r="B51" s="125" t="s">
        <v>6</v>
      </c>
      <c r="C51" s="16" t="s">
        <v>220</v>
      </c>
      <c r="D51" s="272">
        <v>306.04000000000002</v>
      </c>
      <c r="E51" s="84">
        <v>409.81</v>
      </c>
      <c r="G51" s="226"/>
    </row>
    <row r="52" spans="2:7">
      <c r="B52" s="125" t="s">
        <v>8</v>
      </c>
      <c r="C52" s="16" t="s">
        <v>221</v>
      </c>
      <c r="D52" s="272">
        <v>366.87</v>
      </c>
      <c r="E52" s="84">
        <v>451.14</v>
      </c>
    </row>
    <row r="53" spans="2:7" ht="12.75" customHeight="1" thickBot="1">
      <c r="B53" s="126" t="s">
        <v>9</v>
      </c>
      <c r="C53" s="18" t="s">
        <v>41</v>
      </c>
      <c r="D53" s="273">
        <v>365.52</v>
      </c>
      <c r="E53" s="176">
        <v>441.65</v>
      </c>
    </row>
    <row r="54" spans="2:7">
      <c r="B54" s="132"/>
      <c r="C54" s="133"/>
      <c r="D54" s="134"/>
      <c r="E54" s="134"/>
    </row>
    <row r="55" spans="2:7" ht="13.5">
      <c r="B55" s="338" t="s">
        <v>62</v>
      </c>
      <c r="C55" s="339"/>
      <c r="D55" s="339"/>
      <c r="E55" s="339"/>
    </row>
    <row r="56" spans="2:7" ht="18" customHeight="1" thickBot="1">
      <c r="B56" s="336" t="s">
        <v>222</v>
      </c>
      <c r="C56" s="340"/>
      <c r="D56" s="340"/>
      <c r="E56" s="340"/>
    </row>
    <row r="57" spans="2:7" ht="23.25" thickBot="1">
      <c r="B57" s="331" t="s">
        <v>42</v>
      </c>
      <c r="C57" s="332"/>
      <c r="D57" s="19" t="s">
        <v>245</v>
      </c>
      <c r="E57" s="20" t="s">
        <v>223</v>
      </c>
    </row>
    <row r="58" spans="2:7">
      <c r="B58" s="21" t="s">
        <v>18</v>
      </c>
      <c r="C58" s="149" t="s">
        <v>43</v>
      </c>
      <c r="D58" s="150">
        <f>D64</f>
        <v>2476669.41</v>
      </c>
      <c r="E58" s="33">
        <f>D58/E21</f>
        <v>1</v>
      </c>
    </row>
    <row r="59" spans="2:7" ht="25.5">
      <c r="B59" s="146" t="s">
        <v>4</v>
      </c>
      <c r="C59" s="23" t="s">
        <v>44</v>
      </c>
      <c r="D59" s="95">
        <v>0</v>
      </c>
      <c r="E59" s="96">
        <v>0</v>
      </c>
    </row>
    <row r="60" spans="2:7" ht="25.5">
      <c r="B60" s="125" t="s">
        <v>6</v>
      </c>
      <c r="C60" s="16" t="s">
        <v>45</v>
      </c>
      <c r="D60" s="93">
        <v>0</v>
      </c>
      <c r="E60" s="94">
        <v>0</v>
      </c>
    </row>
    <row r="61" spans="2:7" ht="12.75" customHeight="1">
      <c r="B61" s="125" t="s">
        <v>8</v>
      </c>
      <c r="C61" s="16" t="s">
        <v>46</v>
      </c>
      <c r="D61" s="93">
        <v>0</v>
      </c>
      <c r="E61" s="94">
        <v>0</v>
      </c>
    </row>
    <row r="62" spans="2:7">
      <c r="B62" s="125" t="s">
        <v>9</v>
      </c>
      <c r="C62" s="16" t="s">
        <v>47</v>
      </c>
      <c r="D62" s="93">
        <v>0</v>
      </c>
      <c r="E62" s="94">
        <v>0</v>
      </c>
    </row>
    <row r="63" spans="2:7">
      <c r="B63" s="125" t="s">
        <v>29</v>
      </c>
      <c r="C63" s="16" t="s">
        <v>48</v>
      </c>
      <c r="D63" s="93">
        <v>0</v>
      </c>
      <c r="E63" s="94">
        <v>0</v>
      </c>
    </row>
    <row r="64" spans="2:7">
      <c r="B64" s="146" t="s">
        <v>31</v>
      </c>
      <c r="C64" s="23" t="s">
        <v>49</v>
      </c>
      <c r="D64" s="95">
        <f>E21</f>
        <v>2476669.41</v>
      </c>
      <c r="E64" s="96">
        <f>E58</f>
        <v>1</v>
      </c>
    </row>
    <row r="65" spans="2:5">
      <c r="B65" s="146" t="s">
        <v>33</v>
      </c>
      <c r="C65" s="23" t="s">
        <v>224</v>
      </c>
      <c r="D65" s="95">
        <v>0</v>
      </c>
      <c r="E65" s="96">
        <v>0</v>
      </c>
    </row>
    <row r="66" spans="2:5">
      <c r="B66" s="146" t="s">
        <v>50</v>
      </c>
      <c r="C66" s="23" t="s">
        <v>51</v>
      </c>
      <c r="D66" s="95">
        <v>0</v>
      </c>
      <c r="E66" s="96">
        <v>0</v>
      </c>
    </row>
    <row r="67" spans="2:5">
      <c r="B67" s="125" t="s">
        <v>52</v>
      </c>
      <c r="C67" s="16" t="s">
        <v>53</v>
      </c>
      <c r="D67" s="93">
        <v>0</v>
      </c>
      <c r="E67" s="94">
        <v>0</v>
      </c>
    </row>
    <row r="68" spans="2:5">
      <c r="B68" s="125" t="s">
        <v>54</v>
      </c>
      <c r="C68" s="16" t="s">
        <v>55</v>
      </c>
      <c r="D68" s="93">
        <v>0</v>
      </c>
      <c r="E68" s="94">
        <v>0</v>
      </c>
    </row>
    <row r="69" spans="2:5">
      <c r="B69" s="125" t="s">
        <v>56</v>
      </c>
      <c r="C69" s="16" t="s">
        <v>57</v>
      </c>
      <c r="D69" s="93">
        <v>0</v>
      </c>
      <c r="E69" s="94">
        <v>0</v>
      </c>
    </row>
    <row r="70" spans="2:5">
      <c r="B70" s="153" t="s">
        <v>58</v>
      </c>
      <c r="C70" s="136" t="s">
        <v>59</v>
      </c>
      <c r="D70" s="137">
        <v>0</v>
      </c>
      <c r="E70" s="138">
        <v>0</v>
      </c>
    </row>
    <row r="71" spans="2:5">
      <c r="B71" s="154" t="s">
        <v>23</v>
      </c>
      <c r="C71" s="144" t="s">
        <v>61</v>
      </c>
      <c r="D71" s="145">
        <v>0</v>
      </c>
      <c r="E71" s="70">
        <v>0</v>
      </c>
    </row>
    <row r="72" spans="2:5">
      <c r="B72" s="155" t="s">
        <v>60</v>
      </c>
      <c r="C72" s="140" t="s">
        <v>63</v>
      </c>
      <c r="D72" s="141">
        <f>E14</f>
        <v>0</v>
      </c>
      <c r="E72" s="142">
        <v>0</v>
      </c>
    </row>
    <row r="73" spans="2:5">
      <c r="B73" s="156" t="s">
        <v>62</v>
      </c>
      <c r="C73" s="25" t="s">
        <v>65</v>
      </c>
      <c r="D73" s="26">
        <v>0</v>
      </c>
      <c r="E73" s="27">
        <v>0</v>
      </c>
    </row>
    <row r="74" spans="2:5">
      <c r="B74" s="154" t="s">
        <v>64</v>
      </c>
      <c r="C74" s="144" t="s">
        <v>66</v>
      </c>
      <c r="D74" s="145">
        <f>D58</f>
        <v>2476669.41</v>
      </c>
      <c r="E74" s="70">
        <f>E58+E72-E73</f>
        <v>1</v>
      </c>
    </row>
    <row r="75" spans="2:5">
      <c r="B75" s="125" t="s">
        <v>4</v>
      </c>
      <c r="C75" s="16" t="s">
        <v>67</v>
      </c>
      <c r="D75" s="93">
        <v>0</v>
      </c>
      <c r="E75" s="94">
        <v>0</v>
      </c>
    </row>
    <row r="76" spans="2:5">
      <c r="B76" s="125" t="s">
        <v>6</v>
      </c>
      <c r="C76" s="16" t="s">
        <v>225</v>
      </c>
      <c r="D76" s="93">
        <f>D74</f>
        <v>2476669.41</v>
      </c>
      <c r="E76" s="94">
        <f>E74</f>
        <v>1</v>
      </c>
    </row>
    <row r="77" spans="2:5" ht="13.5" thickBot="1">
      <c r="B77" s="126" t="s">
        <v>8</v>
      </c>
      <c r="C77" s="18" t="s">
        <v>226</v>
      </c>
      <c r="D77" s="97">
        <v>0</v>
      </c>
      <c r="E77" s="98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honeticPr fontId="7" type="noConversion"/>
  <pageMargins left="0.59055118110236227" right="0.74803149606299213" top="0.55118110236220474" bottom="0.6692913385826772" header="0.51181102362204722" footer="0.51181102362204722"/>
  <pageSetup paperSize="9" scale="68" orientation="portrait" r:id="rId1"/>
  <headerFooter alignWithMargins="0"/>
</worksheet>
</file>

<file path=xl/worksheets/sheet74.xml><?xml version="1.0" encoding="utf-8"?>
<worksheet xmlns="http://schemas.openxmlformats.org/spreadsheetml/2006/main" xmlns:r="http://schemas.openxmlformats.org/officeDocument/2006/relationships">
  <sheetPr codeName="Arkusz74"/>
  <dimension ref="A1:L81"/>
  <sheetViews>
    <sheetView zoomScale="80" zoomScaleNormal="80" workbookViewId="0">
      <selection activeCell="K2" sqref="K2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99" customWidth="1"/>
    <col min="6" max="6" width="7.42578125" customWidth="1"/>
    <col min="7" max="7" width="17.28515625" customWidth="1"/>
    <col min="8" max="8" width="19" customWidth="1"/>
    <col min="9" max="9" width="13.28515625" customWidth="1"/>
    <col min="10" max="10" width="13.5703125" customWidth="1"/>
  </cols>
  <sheetData>
    <row r="1" spans="2:12">
      <c r="B1" s="1"/>
      <c r="C1" s="1"/>
      <c r="D1" s="2"/>
      <c r="E1" s="2"/>
    </row>
    <row r="2" spans="2:12" ht="15.75">
      <c r="B2" s="333" t="s">
        <v>0</v>
      </c>
      <c r="C2" s="333"/>
      <c r="D2" s="333"/>
      <c r="E2" s="333"/>
      <c r="H2" s="188"/>
      <c r="I2" s="188"/>
      <c r="J2" s="190"/>
      <c r="L2" s="78"/>
    </row>
    <row r="3" spans="2:12" ht="15.75">
      <c r="B3" s="333" t="s">
        <v>263</v>
      </c>
      <c r="C3" s="333"/>
      <c r="D3" s="333"/>
      <c r="E3" s="333"/>
      <c r="H3" s="188"/>
      <c r="I3" s="188"/>
      <c r="J3" s="190"/>
    </row>
    <row r="4" spans="2:12" ht="15">
      <c r="B4" s="158"/>
      <c r="C4" s="158"/>
      <c r="D4" s="158"/>
      <c r="E4" s="158"/>
      <c r="H4" s="187"/>
      <c r="I4" s="187"/>
      <c r="J4" s="190"/>
    </row>
    <row r="5" spans="2:12" ht="21" customHeight="1">
      <c r="B5" s="334" t="s">
        <v>1</v>
      </c>
      <c r="C5" s="334"/>
      <c r="D5" s="334"/>
      <c r="E5" s="334"/>
    </row>
    <row r="6" spans="2:12" ht="14.25">
      <c r="B6" s="335" t="s">
        <v>173</v>
      </c>
      <c r="C6" s="335"/>
      <c r="D6" s="335"/>
      <c r="E6" s="335"/>
    </row>
    <row r="7" spans="2:12" ht="14.25">
      <c r="B7" s="157"/>
      <c r="C7" s="157"/>
      <c r="D7" s="157"/>
      <c r="E7" s="157"/>
    </row>
    <row r="8" spans="2:12" ht="13.5">
      <c r="B8" s="337" t="s">
        <v>18</v>
      </c>
      <c r="C8" s="339"/>
      <c r="D8" s="339"/>
      <c r="E8" s="339"/>
    </row>
    <row r="9" spans="2:12" ht="16.5" thickBot="1">
      <c r="B9" s="336" t="s">
        <v>209</v>
      </c>
      <c r="C9" s="336"/>
      <c r="D9" s="336"/>
      <c r="E9" s="336"/>
    </row>
    <row r="10" spans="2:12" ht="13.5" thickBot="1">
      <c r="B10" s="159"/>
      <c r="C10" s="87" t="s">
        <v>2</v>
      </c>
      <c r="D10" s="75" t="s">
        <v>246</v>
      </c>
      <c r="E10" s="30" t="s">
        <v>262</v>
      </c>
    </row>
    <row r="11" spans="2:12">
      <c r="B11" s="110" t="s">
        <v>3</v>
      </c>
      <c r="C11" s="151" t="s">
        <v>215</v>
      </c>
      <c r="D11" s="74">
        <v>14810064.869999999</v>
      </c>
      <c r="E11" s="9">
        <f>E12</f>
        <v>14053755.34</v>
      </c>
    </row>
    <row r="12" spans="2:12">
      <c r="B12" s="129" t="s">
        <v>4</v>
      </c>
      <c r="C12" s="6" t="s">
        <v>5</v>
      </c>
      <c r="D12" s="89">
        <v>14810064.869999999</v>
      </c>
      <c r="E12" s="100">
        <v>14053755.34</v>
      </c>
    </row>
    <row r="13" spans="2:12">
      <c r="B13" s="129" t="s">
        <v>6</v>
      </c>
      <c r="C13" s="72" t="s">
        <v>7</v>
      </c>
      <c r="D13" s="89"/>
      <c r="E13" s="100"/>
    </row>
    <row r="14" spans="2:12">
      <c r="B14" s="129" t="s">
        <v>8</v>
      </c>
      <c r="C14" s="72" t="s">
        <v>10</v>
      </c>
      <c r="D14" s="89"/>
      <c r="E14" s="100"/>
      <c r="G14" s="71"/>
    </row>
    <row r="15" spans="2:12">
      <c r="B15" s="129" t="s">
        <v>212</v>
      </c>
      <c r="C15" s="72" t="s">
        <v>11</v>
      </c>
      <c r="D15" s="89"/>
      <c r="E15" s="100"/>
    </row>
    <row r="16" spans="2:12">
      <c r="B16" s="130" t="s">
        <v>213</v>
      </c>
      <c r="C16" s="111" t="s">
        <v>12</v>
      </c>
      <c r="D16" s="90"/>
      <c r="E16" s="101"/>
    </row>
    <row r="17" spans="2:10">
      <c r="B17" s="10" t="s">
        <v>13</v>
      </c>
      <c r="C17" s="12" t="s">
        <v>65</v>
      </c>
      <c r="D17" s="152"/>
      <c r="E17" s="113"/>
    </row>
    <row r="18" spans="2:10">
      <c r="B18" s="129" t="s">
        <v>4</v>
      </c>
      <c r="C18" s="6" t="s">
        <v>11</v>
      </c>
      <c r="D18" s="89"/>
      <c r="E18" s="101"/>
    </row>
    <row r="19" spans="2:10" ht="13.5" customHeight="1">
      <c r="B19" s="129" t="s">
        <v>6</v>
      </c>
      <c r="C19" s="72" t="s">
        <v>214</v>
      </c>
      <c r="D19" s="89"/>
      <c r="E19" s="100"/>
    </row>
    <row r="20" spans="2:10" ht="13.5" thickBot="1">
      <c r="B20" s="131" t="s">
        <v>8</v>
      </c>
      <c r="C20" s="73" t="s">
        <v>14</v>
      </c>
      <c r="D20" s="91"/>
      <c r="E20" s="102"/>
    </row>
    <row r="21" spans="2:10" ht="13.5" thickBot="1">
      <c r="B21" s="343" t="s">
        <v>216</v>
      </c>
      <c r="C21" s="344"/>
      <c r="D21" s="92">
        <f>D11</f>
        <v>14810064.869999999</v>
      </c>
      <c r="E21" s="173">
        <f>E11</f>
        <v>14053755.34</v>
      </c>
      <c r="F21" s="88"/>
      <c r="G21" s="88"/>
      <c r="H21" s="197"/>
      <c r="J21" s="71"/>
    </row>
    <row r="22" spans="2:10">
      <c r="B22" s="3"/>
      <c r="C22" s="7"/>
      <c r="D22" s="8"/>
      <c r="E22" s="8"/>
      <c r="G22" s="78"/>
    </row>
    <row r="23" spans="2:10" ht="13.5">
      <c r="B23" s="337" t="s">
        <v>210</v>
      </c>
      <c r="C23" s="345"/>
      <c r="D23" s="345"/>
      <c r="E23" s="345"/>
      <c r="G23" s="78"/>
    </row>
    <row r="24" spans="2:10" ht="15.75" customHeight="1" thickBot="1">
      <c r="B24" s="336" t="s">
        <v>211</v>
      </c>
      <c r="C24" s="346"/>
      <c r="D24" s="346"/>
      <c r="E24" s="346"/>
    </row>
    <row r="25" spans="2:10" ht="13.5" thickBot="1">
      <c r="B25" s="159"/>
      <c r="C25" s="5" t="s">
        <v>2</v>
      </c>
      <c r="D25" s="75" t="s">
        <v>264</v>
      </c>
      <c r="E25" s="30" t="s">
        <v>262</v>
      </c>
    </row>
    <row r="26" spans="2:10">
      <c r="B26" s="116" t="s">
        <v>15</v>
      </c>
      <c r="C26" s="117" t="s">
        <v>16</v>
      </c>
      <c r="D26" s="263">
        <v>30560046.07</v>
      </c>
      <c r="E26" s="118">
        <f>D21</f>
        <v>14810064.869999999</v>
      </c>
      <c r="G26" s="83"/>
    </row>
    <row r="27" spans="2:10">
      <c r="B27" s="10" t="s">
        <v>17</v>
      </c>
      <c r="C27" s="11" t="s">
        <v>217</v>
      </c>
      <c r="D27" s="264">
        <v>-6253128.2700000005</v>
      </c>
      <c r="E27" s="172">
        <f>E28-E32</f>
        <v>-2622684.2500000005</v>
      </c>
      <c r="F27" s="78"/>
      <c r="G27" s="83"/>
      <c r="H27" s="78"/>
      <c r="I27" s="78"/>
      <c r="J27" s="83"/>
    </row>
    <row r="28" spans="2:10">
      <c r="B28" s="10" t="s">
        <v>18</v>
      </c>
      <c r="C28" s="11" t="s">
        <v>19</v>
      </c>
      <c r="D28" s="264">
        <v>907.27</v>
      </c>
      <c r="E28" s="80">
        <f>SUM(E29:E31)</f>
        <v>100232.36</v>
      </c>
      <c r="F28" s="78"/>
      <c r="G28" s="78"/>
      <c r="H28" s="78"/>
      <c r="I28" s="78"/>
      <c r="J28" s="83"/>
    </row>
    <row r="29" spans="2:10">
      <c r="B29" s="127" t="s">
        <v>4</v>
      </c>
      <c r="C29" s="6" t="s">
        <v>20</v>
      </c>
      <c r="D29" s="265"/>
      <c r="E29" s="103"/>
      <c r="F29" s="78"/>
      <c r="G29" s="78"/>
      <c r="H29" s="78"/>
      <c r="I29" s="78"/>
      <c r="J29" s="83"/>
    </row>
    <row r="30" spans="2:10">
      <c r="B30" s="127" t="s">
        <v>6</v>
      </c>
      <c r="C30" s="6" t="s">
        <v>21</v>
      </c>
      <c r="D30" s="265"/>
      <c r="E30" s="103"/>
      <c r="F30" s="78"/>
      <c r="G30" s="78"/>
      <c r="H30" s="78"/>
      <c r="I30" s="78"/>
      <c r="J30" s="83"/>
    </row>
    <row r="31" spans="2:10">
      <c r="B31" s="127" t="s">
        <v>8</v>
      </c>
      <c r="C31" s="6" t="s">
        <v>22</v>
      </c>
      <c r="D31" s="265">
        <v>907.27</v>
      </c>
      <c r="E31" s="103">
        <v>100232.36</v>
      </c>
      <c r="F31" s="78"/>
      <c r="G31" s="78"/>
      <c r="H31" s="78"/>
      <c r="I31" s="78"/>
      <c r="J31" s="83"/>
    </row>
    <row r="32" spans="2:10">
      <c r="B32" s="112" t="s">
        <v>23</v>
      </c>
      <c r="C32" s="12" t="s">
        <v>24</v>
      </c>
      <c r="D32" s="264">
        <v>6254035.54</v>
      </c>
      <c r="E32" s="80">
        <f>SUM(E33:E39)</f>
        <v>2722916.6100000003</v>
      </c>
      <c r="F32" s="78"/>
      <c r="G32" s="83"/>
      <c r="H32" s="78"/>
      <c r="I32" s="78"/>
      <c r="J32" s="83"/>
    </row>
    <row r="33" spans="2:10">
      <c r="B33" s="127" t="s">
        <v>4</v>
      </c>
      <c r="C33" s="6" t="s">
        <v>25</v>
      </c>
      <c r="D33" s="265">
        <v>4104908.04</v>
      </c>
      <c r="E33" s="103">
        <v>299783.65000000002</v>
      </c>
      <c r="F33" s="78"/>
      <c r="G33" s="78"/>
      <c r="H33" s="78"/>
      <c r="I33" s="78"/>
      <c r="J33" s="83"/>
    </row>
    <row r="34" spans="2:10">
      <c r="B34" s="127" t="s">
        <v>6</v>
      </c>
      <c r="C34" s="6" t="s">
        <v>26</v>
      </c>
      <c r="D34" s="265"/>
      <c r="E34" s="103"/>
      <c r="F34" s="78"/>
      <c r="G34" s="78"/>
      <c r="H34" s="78"/>
      <c r="I34" s="78"/>
      <c r="J34" s="83"/>
    </row>
    <row r="35" spans="2:10">
      <c r="B35" s="127" t="s">
        <v>8</v>
      </c>
      <c r="C35" s="6" t="s">
        <v>27</v>
      </c>
      <c r="D35" s="265">
        <v>17402.419999999998</v>
      </c>
      <c r="E35" s="103">
        <v>6854.59</v>
      </c>
      <c r="F35" s="78"/>
      <c r="G35" s="78"/>
      <c r="H35" s="78"/>
      <c r="I35" s="78"/>
      <c r="J35" s="83"/>
    </row>
    <row r="36" spans="2:10">
      <c r="B36" s="127" t="s">
        <v>9</v>
      </c>
      <c r="C36" s="6" t="s">
        <v>28</v>
      </c>
      <c r="D36" s="265"/>
      <c r="E36" s="103"/>
      <c r="F36" s="78"/>
      <c r="G36" s="78"/>
      <c r="H36" s="78"/>
      <c r="I36" s="78"/>
      <c r="J36" s="83"/>
    </row>
    <row r="37" spans="2:10" ht="25.5">
      <c r="B37" s="127" t="s">
        <v>29</v>
      </c>
      <c r="C37" s="6" t="s">
        <v>30</v>
      </c>
      <c r="D37" s="265">
        <v>192883.79</v>
      </c>
      <c r="E37" s="103">
        <v>117632.67</v>
      </c>
      <c r="F37" s="78"/>
      <c r="G37" s="78"/>
      <c r="H37" s="78"/>
      <c r="I37" s="78"/>
      <c r="J37" s="83"/>
    </row>
    <row r="38" spans="2:10">
      <c r="B38" s="127" t="s">
        <v>31</v>
      </c>
      <c r="C38" s="6" t="s">
        <v>32</v>
      </c>
      <c r="D38" s="265"/>
      <c r="E38" s="103"/>
      <c r="F38" s="78"/>
      <c r="G38" s="78"/>
      <c r="H38" s="78"/>
      <c r="I38" s="78"/>
      <c r="J38" s="83"/>
    </row>
    <row r="39" spans="2:10">
      <c r="B39" s="128" t="s">
        <v>33</v>
      </c>
      <c r="C39" s="13" t="s">
        <v>34</v>
      </c>
      <c r="D39" s="266">
        <v>1938841.29</v>
      </c>
      <c r="E39" s="174">
        <v>2298645.7000000002</v>
      </c>
      <c r="F39" s="78"/>
      <c r="G39" s="78"/>
      <c r="H39" s="78"/>
      <c r="I39" s="78"/>
      <c r="J39" s="83"/>
    </row>
    <row r="40" spans="2:10" ht="13.5" thickBot="1">
      <c r="B40" s="119" t="s">
        <v>35</v>
      </c>
      <c r="C40" s="120" t="s">
        <v>36</v>
      </c>
      <c r="D40" s="267">
        <v>-3657388.78</v>
      </c>
      <c r="E40" s="121">
        <v>1866374.72</v>
      </c>
      <c r="G40" s="83"/>
    </row>
    <row r="41" spans="2:10" ht="13.5" thickBot="1">
      <c r="B41" s="122" t="s">
        <v>37</v>
      </c>
      <c r="C41" s="123" t="s">
        <v>38</v>
      </c>
      <c r="D41" s="268">
        <v>20649529.02</v>
      </c>
      <c r="E41" s="173">
        <f>E26+E27+E40</f>
        <v>14053755.34</v>
      </c>
      <c r="F41" s="88"/>
      <c r="G41" s="83"/>
    </row>
    <row r="42" spans="2:10">
      <c r="B42" s="114"/>
      <c r="C42" s="114"/>
      <c r="D42" s="115"/>
      <c r="E42" s="115"/>
      <c r="F42" s="88"/>
      <c r="G42" s="71"/>
    </row>
    <row r="43" spans="2:10" ht="13.5">
      <c r="B43" s="338" t="s">
        <v>60</v>
      </c>
      <c r="C43" s="339"/>
      <c r="D43" s="339"/>
      <c r="E43" s="339"/>
      <c r="G43" s="78"/>
    </row>
    <row r="44" spans="2:10" ht="18" customHeight="1" thickBot="1">
      <c r="B44" s="336" t="s">
        <v>244</v>
      </c>
      <c r="C44" s="340"/>
      <c r="D44" s="340"/>
      <c r="E44" s="340"/>
      <c r="G44" s="78"/>
    </row>
    <row r="45" spans="2:10" ht="13.5" thickBot="1">
      <c r="B45" s="159"/>
      <c r="C45" s="31" t="s">
        <v>39</v>
      </c>
      <c r="D45" s="75" t="s">
        <v>264</v>
      </c>
      <c r="E45" s="30" t="s">
        <v>262</v>
      </c>
      <c r="G45" s="78"/>
    </row>
    <row r="46" spans="2:10">
      <c r="B46" s="14" t="s">
        <v>18</v>
      </c>
      <c r="C46" s="32" t="s">
        <v>218</v>
      </c>
      <c r="D46" s="124"/>
      <c r="E46" s="29"/>
      <c r="G46" s="78"/>
    </row>
    <row r="47" spans="2:10">
      <c r="B47" s="125" t="s">
        <v>4</v>
      </c>
      <c r="C47" s="16" t="s">
        <v>40</v>
      </c>
      <c r="D47" s="269">
        <v>81685.144</v>
      </c>
      <c r="E47" s="175">
        <v>46656.160000000003</v>
      </c>
      <c r="G47" s="78"/>
    </row>
    <row r="48" spans="2:10">
      <c r="B48" s="146" t="s">
        <v>6</v>
      </c>
      <c r="C48" s="23" t="s">
        <v>41</v>
      </c>
      <c r="D48" s="270">
        <v>62785.517999999996</v>
      </c>
      <c r="E48" s="175">
        <v>38949.491000000002</v>
      </c>
      <c r="G48" s="78"/>
    </row>
    <row r="49" spans="2:7">
      <c r="B49" s="143" t="s">
        <v>23</v>
      </c>
      <c r="C49" s="147" t="s">
        <v>219</v>
      </c>
      <c r="D49" s="271"/>
      <c r="E49" s="175"/>
    </row>
    <row r="50" spans="2:7">
      <c r="B50" s="125" t="s">
        <v>4</v>
      </c>
      <c r="C50" s="16" t="s">
        <v>40</v>
      </c>
      <c r="D50" s="269">
        <v>374.12</v>
      </c>
      <c r="E50" s="175">
        <v>317.43</v>
      </c>
      <c r="G50" s="226"/>
    </row>
    <row r="51" spans="2:7">
      <c r="B51" s="125" t="s">
        <v>6</v>
      </c>
      <c r="C51" s="16" t="s">
        <v>220</v>
      </c>
      <c r="D51" s="272">
        <v>302.08</v>
      </c>
      <c r="E51" s="84">
        <v>317.37</v>
      </c>
      <c r="G51" s="226"/>
    </row>
    <row r="52" spans="2:7">
      <c r="B52" s="125" t="s">
        <v>8</v>
      </c>
      <c r="C52" s="16" t="s">
        <v>221</v>
      </c>
      <c r="D52" s="272">
        <v>374.12</v>
      </c>
      <c r="E52" s="84">
        <v>370.65</v>
      </c>
    </row>
    <row r="53" spans="2:7" ht="14.25" customHeight="1" thickBot="1">
      <c r="B53" s="126" t="s">
        <v>9</v>
      </c>
      <c r="C53" s="18" t="s">
        <v>41</v>
      </c>
      <c r="D53" s="273">
        <v>328.89</v>
      </c>
      <c r="E53" s="176">
        <v>360.82</v>
      </c>
    </row>
    <row r="54" spans="2:7">
      <c r="B54" s="132"/>
      <c r="C54" s="133"/>
      <c r="D54" s="134"/>
      <c r="E54" s="134"/>
    </row>
    <row r="55" spans="2:7" ht="13.5">
      <c r="B55" s="338" t="s">
        <v>62</v>
      </c>
      <c r="C55" s="339"/>
      <c r="D55" s="339"/>
      <c r="E55" s="339"/>
    </row>
    <row r="56" spans="2:7" ht="18" customHeight="1" thickBot="1">
      <c r="B56" s="336" t="s">
        <v>222</v>
      </c>
      <c r="C56" s="340"/>
      <c r="D56" s="340"/>
      <c r="E56" s="340"/>
    </row>
    <row r="57" spans="2:7" ht="23.25" thickBot="1">
      <c r="B57" s="331" t="s">
        <v>42</v>
      </c>
      <c r="C57" s="332"/>
      <c r="D57" s="19" t="s">
        <v>245</v>
      </c>
      <c r="E57" s="20" t="s">
        <v>223</v>
      </c>
    </row>
    <row r="58" spans="2:7">
      <c r="B58" s="21" t="s">
        <v>18</v>
      </c>
      <c r="C58" s="149" t="s">
        <v>43</v>
      </c>
      <c r="D58" s="150">
        <f>D64</f>
        <v>14053755.34</v>
      </c>
      <c r="E58" s="33">
        <f>D58/E21</f>
        <v>1</v>
      </c>
    </row>
    <row r="59" spans="2:7" ht="25.5">
      <c r="B59" s="146" t="s">
        <v>4</v>
      </c>
      <c r="C59" s="23" t="s">
        <v>44</v>
      </c>
      <c r="D59" s="95">
        <v>0</v>
      </c>
      <c r="E59" s="96">
        <v>0</v>
      </c>
    </row>
    <row r="60" spans="2:7" ht="25.5">
      <c r="B60" s="125" t="s">
        <v>6</v>
      </c>
      <c r="C60" s="16" t="s">
        <v>45</v>
      </c>
      <c r="D60" s="93">
        <v>0</v>
      </c>
      <c r="E60" s="94">
        <v>0</v>
      </c>
    </row>
    <row r="61" spans="2:7">
      <c r="B61" s="125" t="s">
        <v>8</v>
      </c>
      <c r="C61" s="16" t="s">
        <v>46</v>
      </c>
      <c r="D61" s="93">
        <v>0</v>
      </c>
      <c r="E61" s="94">
        <v>0</v>
      </c>
    </row>
    <row r="62" spans="2:7">
      <c r="B62" s="125" t="s">
        <v>9</v>
      </c>
      <c r="C62" s="16" t="s">
        <v>47</v>
      </c>
      <c r="D62" s="93">
        <v>0</v>
      </c>
      <c r="E62" s="94">
        <v>0</v>
      </c>
    </row>
    <row r="63" spans="2:7">
      <c r="B63" s="125" t="s">
        <v>29</v>
      </c>
      <c r="C63" s="16" t="s">
        <v>48</v>
      </c>
      <c r="D63" s="93">
        <v>0</v>
      </c>
      <c r="E63" s="94">
        <v>0</v>
      </c>
    </row>
    <row r="64" spans="2:7">
      <c r="B64" s="146" t="s">
        <v>31</v>
      </c>
      <c r="C64" s="23" t="s">
        <v>49</v>
      </c>
      <c r="D64" s="95">
        <f>E21</f>
        <v>14053755.34</v>
      </c>
      <c r="E64" s="96">
        <f>E58</f>
        <v>1</v>
      </c>
    </row>
    <row r="65" spans="2:5">
      <c r="B65" s="146" t="s">
        <v>33</v>
      </c>
      <c r="C65" s="23" t="s">
        <v>224</v>
      </c>
      <c r="D65" s="95">
        <v>0</v>
      </c>
      <c r="E65" s="96">
        <v>0</v>
      </c>
    </row>
    <row r="66" spans="2:5">
      <c r="B66" s="146" t="s">
        <v>50</v>
      </c>
      <c r="C66" s="23" t="s">
        <v>51</v>
      </c>
      <c r="D66" s="95">
        <v>0</v>
      </c>
      <c r="E66" s="96">
        <v>0</v>
      </c>
    </row>
    <row r="67" spans="2:5">
      <c r="B67" s="125" t="s">
        <v>52</v>
      </c>
      <c r="C67" s="16" t="s">
        <v>53</v>
      </c>
      <c r="D67" s="93">
        <v>0</v>
      </c>
      <c r="E67" s="94">
        <v>0</v>
      </c>
    </row>
    <row r="68" spans="2:5">
      <c r="B68" s="125" t="s">
        <v>54</v>
      </c>
      <c r="C68" s="16" t="s">
        <v>55</v>
      </c>
      <c r="D68" s="93">
        <v>0</v>
      </c>
      <c r="E68" s="94">
        <v>0</v>
      </c>
    </row>
    <row r="69" spans="2:5">
      <c r="B69" s="125" t="s">
        <v>56</v>
      </c>
      <c r="C69" s="16" t="s">
        <v>57</v>
      </c>
      <c r="D69" s="93">
        <v>0</v>
      </c>
      <c r="E69" s="94">
        <v>0</v>
      </c>
    </row>
    <row r="70" spans="2:5">
      <c r="B70" s="153" t="s">
        <v>58</v>
      </c>
      <c r="C70" s="136" t="s">
        <v>59</v>
      </c>
      <c r="D70" s="137">
        <v>0</v>
      </c>
      <c r="E70" s="138">
        <v>0</v>
      </c>
    </row>
    <row r="71" spans="2:5">
      <c r="B71" s="154" t="s">
        <v>23</v>
      </c>
      <c r="C71" s="144" t="s">
        <v>61</v>
      </c>
      <c r="D71" s="145">
        <v>0</v>
      </c>
      <c r="E71" s="70">
        <v>0</v>
      </c>
    </row>
    <row r="72" spans="2:5">
      <c r="B72" s="155" t="s">
        <v>60</v>
      </c>
      <c r="C72" s="140" t="s">
        <v>63</v>
      </c>
      <c r="D72" s="141">
        <f>E14</f>
        <v>0</v>
      </c>
      <c r="E72" s="142">
        <v>0</v>
      </c>
    </row>
    <row r="73" spans="2:5">
      <c r="B73" s="156" t="s">
        <v>62</v>
      </c>
      <c r="C73" s="25" t="s">
        <v>65</v>
      </c>
      <c r="D73" s="26">
        <v>0</v>
      </c>
      <c r="E73" s="27">
        <v>0</v>
      </c>
    </row>
    <row r="74" spans="2:5">
      <c r="B74" s="154" t="s">
        <v>64</v>
      </c>
      <c r="C74" s="144" t="s">
        <v>66</v>
      </c>
      <c r="D74" s="145">
        <f>D58</f>
        <v>14053755.34</v>
      </c>
      <c r="E74" s="70">
        <f>E58+E72-E73</f>
        <v>1</v>
      </c>
    </row>
    <row r="75" spans="2:5">
      <c r="B75" s="125" t="s">
        <v>4</v>
      </c>
      <c r="C75" s="16" t="s">
        <v>67</v>
      </c>
      <c r="D75" s="93">
        <v>0</v>
      </c>
      <c r="E75" s="94">
        <v>0</v>
      </c>
    </row>
    <row r="76" spans="2:5">
      <c r="B76" s="125" t="s">
        <v>6</v>
      </c>
      <c r="C76" s="16" t="s">
        <v>225</v>
      </c>
      <c r="D76" s="93">
        <f>D74</f>
        <v>14053755.34</v>
      </c>
      <c r="E76" s="94">
        <f>E74</f>
        <v>1</v>
      </c>
    </row>
    <row r="77" spans="2:5" ht="13.5" thickBot="1">
      <c r="B77" s="126" t="s">
        <v>8</v>
      </c>
      <c r="C77" s="18" t="s">
        <v>226</v>
      </c>
      <c r="D77" s="97">
        <v>0</v>
      </c>
      <c r="E77" s="98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ageMargins left="0.7" right="0.7" top="0.75" bottom="0.75" header="0.3" footer="0.3"/>
  <pageSetup paperSize="9" orientation="portrait" r:id="rId1"/>
</worksheet>
</file>

<file path=xl/worksheets/sheet75.xml><?xml version="1.0" encoding="utf-8"?>
<worksheet xmlns="http://schemas.openxmlformats.org/spreadsheetml/2006/main" xmlns:r="http://schemas.openxmlformats.org/officeDocument/2006/relationships">
  <sheetPr codeName="Arkusz75"/>
  <dimension ref="A1:L81"/>
  <sheetViews>
    <sheetView zoomScale="80" zoomScaleNormal="80" workbookViewId="0">
      <selection activeCell="K2" sqref="K2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99" customWidth="1"/>
    <col min="6" max="6" width="7.42578125" customWidth="1"/>
    <col min="7" max="7" width="17.28515625" customWidth="1"/>
    <col min="8" max="8" width="19" customWidth="1"/>
    <col min="9" max="9" width="13.28515625" customWidth="1"/>
    <col min="10" max="10" width="13.5703125" customWidth="1"/>
  </cols>
  <sheetData>
    <row r="1" spans="2:12">
      <c r="B1" s="1"/>
      <c r="C1" s="1"/>
      <c r="D1" s="2"/>
      <c r="E1" s="2"/>
    </row>
    <row r="2" spans="2:12" ht="15.75">
      <c r="B2" s="333" t="s">
        <v>0</v>
      </c>
      <c r="C2" s="333"/>
      <c r="D2" s="333"/>
      <c r="E2" s="333"/>
      <c r="H2" s="188"/>
      <c r="I2" s="188"/>
      <c r="J2" s="190"/>
      <c r="L2" s="78"/>
    </row>
    <row r="3" spans="2:12" ht="15.75">
      <c r="B3" s="333" t="s">
        <v>263</v>
      </c>
      <c r="C3" s="333"/>
      <c r="D3" s="333"/>
      <c r="E3" s="333"/>
      <c r="H3" s="188"/>
      <c r="I3" s="188"/>
      <c r="J3" s="190"/>
    </row>
    <row r="4" spans="2:12" ht="15">
      <c r="B4" s="158"/>
      <c r="C4" s="158"/>
      <c r="D4" s="158"/>
      <c r="E4" s="158"/>
      <c r="H4" s="187"/>
      <c r="I4" s="187"/>
      <c r="J4" s="190"/>
    </row>
    <row r="5" spans="2:12" ht="21" customHeight="1">
      <c r="B5" s="334" t="s">
        <v>1</v>
      </c>
      <c r="C5" s="334"/>
      <c r="D5" s="334"/>
      <c r="E5" s="334"/>
    </row>
    <row r="6" spans="2:12" ht="14.25">
      <c r="B6" s="335" t="s">
        <v>193</v>
      </c>
      <c r="C6" s="335"/>
      <c r="D6" s="335"/>
      <c r="E6" s="335"/>
    </row>
    <row r="7" spans="2:12" ht="14.25">
      <c r="B7" s="157"/>
      <c r="C7" s="157"/>
      <c r="D7" s="157"/>
      <c r="E7" s="157"/>
    </row>
    <row r="8" spans="2:12" ht="13.5">
      <c r="B8" s="337" t="s">
        <v>18</v>
      </c>
      <c r="C8" s="339"/>
      <c r="D8" s="339"/>
      <c r="E8" s="339"/>
    </row>
    <row r="9" spans="2:12" ht="16.5" thickBot="1">
      <c r="B9" s="336" t="s">
        <v>209</v>
      </c>
      <c r="C9" s="336"/>
      <c r="D9" s="336"/>
      <c r="E9" s="336"/>
    </row>
    <row r="10" spans="2:12" ht="13.5" thickBot="1">
      <c r="B10" s="159"/>
      <c r="C10" s="87" t="s">
        <v>2</v>
      </c>
      <c r="D10" s="75" t="s">
        <v>246</v>
      </c>
      <c r="E10" s="30" t="s">
        <v>262</v>
      </c>
    </row>
    <row r="11" spans="2:12">
      <c r="B11" s="110" t="s">
        <v>3</v>
      </c>
      <c r="C11" s="151" t="s">
        <v>215</v>
      </c>
      <c r="D11" s="74">
        <v>3624941.58</v>
      </c>
      <c r="E11" s="9">
        <f>E12</f>
        <v>3764022.11</v>
      </c>
    </row>
    <row r="12" spans="2:12">
      <c r="B12" s="227" t="s">
        <v>4</v>
      </c>
      <c r="C12" s="228" t="s">
        <v>5</v>
      </c>
      <c r="D12" s="89">
        <v>3624941.58</v>
      </c>
      <c r="E12" s="100">
        <v>3764022.11</v>
      </c>
    </row>
    <row r="13" spans="2:12">
      <c r="B13" s="227" t="s">
        <v>6</v>
      </c>
      <c r="C13" s="229" t="s">
        <v>7</v>
      </c>
      <c r="D13" s="89"/>
      <c r="E13" s="100"/>
    </row>
    <row r="14" spans="2:12">
      <c r="B14" s="227" t="s">
        <v>8</v>
      </c>
      <c r="C14" s="229" t="s">
        <v>10</v>
      </c>
      <c r="D14" s="89"/>
      <c r="E14" s="100"/>
      <c r="G14" s="71"/>
    </row>
    <row r="15" spans="2:12">
      <c r="B15" s="227" t="s">
        <v>212</v>
      </c>
      <c r="C15" s="229" t="s">
        <v>11</v>
      </c>
      <c r="D15" s="89"/>
      <c r="E15" s="100"/>
    </row>
    <row r="16" spans="2:12">
      <c r="B16" s="230" t="s">
        <v>213</v>
      </c>
      <c r="C16" s="231" t="s">
        <v>12</v>
      </c>
      <c r="D16" s="90"/>
      <c r="E16" s="101"/>
    </row>
    <row r="17" spans="2:10">
      <c r="B17" s="10" t="s">
        <v>13</v>
      </c>
      <c r="C17" s="12" t="s">
        <v>65</v>
      </c>
      <c r="D17" s="152"/>
      <c r="E17" s="113"/>
    </row>
    <row r="18" spans="2:10">
      <c r="B18" s="227" t="s">
        <v>4</v>
      </c>
      <c r="C18" s="228" t="s">
        <v>11</v>
      </c>
      <c r="D18" s="89"/>
      <c r="E18" s="101"/>
    </row>
    <row r="19" spans="2:10" ht="13.5" customHeight="1">
      <c r="B19" s="227" t="s">
        <v>6</v>
      </c>
      <c r="C19" s="229" t="s">
        <v>214</v>
      </c>
      <c r="D19" s="89"/>
      <c r="E19" s="100"/>
    </row>
    <row r="20" spans="2:10" ht="13.5" thickBot="1">
      <c r="B20" s="232" t="s">
        <v>8</v>
      </c>
      <c r="C20" s="233" t="s">
        <v>14</v>
      </c>
      <c r="D20" s="91"/>
      <c r="E20" s="102"/>
    </row>
    <row r="21" spans="2:10" ht="13.5" thickBot="1">
      <c r="B21" s="343" t="s">
        <v>216</v>
      </c>
      <c r="C21" s="344"/>
      <c r="D21" s="92">
        <f>D11</f>
        <v>3624941.58</v>
      </c>
      <c r="E21" s="173">
        <f>E11</f>
        <v>3764022.11</v>
      </c>
      <c r="F21" s="88"/>
      <c r="G21" s="88"/>
      <c r="H21" s="197"/>
      <c r="J21" s="71"/>
    </row>
    <row r="22" spans="2:10">
      <c r="B22" s="3"/>
      <c r="C22" s="7"/>
      <c r="D22" s="8"/>
      <c r="E22" s="8"/>
      <c r="G22" s="78"/>
    </row>
    <row r="23" spans="2:10" ht="13.5">
      <c r="B23" s="337" t="s">
        <v>210</v>
      </c>
      <c r="C23" s="349"/>
      <c r="D23" s="349"/>
      <c r="E23" s="349"/>
      <c r="G23" s="78"/>
    </row>
    <row r="24" spans="2:10" ht="15.75" customHeight="1" thickBot="1">
      <c r="B24" s="336" t="s">
        <v>211</v>
      </c>
      <c r="C24" s="350"/>
      <c r="D24" s="350"/>
      <c r="E24" s="350"/>
    </row>
    <row r="25" spans="2:10" ht="13.5" thickBot="1">
      <c r="B25" s="223"/>
      <c r="C25" s="234" t="s">
        <v>2</v>
      </c>
      <c r="D25" s="75" t="s">
        <v>264</v>
      </c>
      <c r="E25" s="30" t="s">
        <v>262</v>
      </c>
    </row>
    <row r="26" spans="2:10">
      <c r="B26" s="116" t="s">
        <v>15</v>
      </c>
      <c r="C26" s="117" t="s">
        <v>16</v>
      </c>
      <c r="D26" s="263">
        <v>853810.54</v>
      </c>
      <c r="E26" s="118">
        <f>D21</f>
        <v>3624941.58</v>
      </c>
      <c r="G26" s="83"/>
    </row>
    <row r="27" spans="2:10">
      <c r="B27" s="10" t="s">
        <v>17</v>
      </c>
      <c r="C27" s="11" t="s">
        <v>217</v>
      </c>
      <c r="D27" s="264">
        <v>-6970.17</v>
      </c>
      <c r="E27" s="172">
        <f>E28-E32</f>
        <v>86259.080000000016</v>
      </c>
      <c r="F27" s="78"/>
      <c r="G27" s="83"/>
      <c r="H27" s="78"/>
      <c r="I27" s="78"/>
      <c r="J27" s="83"/>
    </row>
    <row r="28" spans="2:10">
      <c r="B28" s="10" t="s">
        <v>18</v>
      </c>
      <c r="C28" s="11" t="s">
        <v>19</v>
      </c>
      <c r="D28" s="264"/>
      <c r="E28" s="80">
        <f>SUM(E29:E31)</f>
        <v>115366.29000000001</v>
      </c>
      <c r="F28" s="78"/>
      <c r="G28" s="78"/>
      <c r="H28" s="78"/>
      <c r="I28" s="78"/>
      <c r="J28" s="83"/>
    </row>
    <row r="29" spans="2:10">
      <c r="B29" s="235" t="s">
        <v>4</v>
      </c>
      <c r="C29" s="228" t="s">
        <v>20</v>
      </c>
      <c r="D29" s="265"/>
      <c r="E29" s="103">
        <v>49979.96</v>
      </c>
      <c r="F29" s="78"/>
      <c r="G29" s="78"/>
      <c r="H29" s="78"/>
      <c r="I29" s="78"/>
      <c r="J29" s="83"/>
    </row>
    <row r="30" spans="2:10">
      <c r="B30" s="235" t="s">
        <v>6</v>
      </c>
      <c r="C30" s="228" t="s">
        <v>21</v>
      </c>
      <c r="D30" s="265"/>
      <c r="E30" s="103"/>
      <c r="F30" s="78"/>
      <c r="G30" s="78"/>
      <c r="H30" s="78"/>
      <c r="I30" s="78"/>
      <c r="J30" s="83"/>
    </row>
    <row r="31" spans="2:10">
      <c r="B31" s="235" t="s">
        <v>8</v>
      </c>
      <c r="C31" s="228" t="s">
        <v>22</v>
      </c>
      <c r="D31" s="265"/>
      <c r="E31" s="103">
        <v>65386.33</v>
      </c>
      <c r="F31" s="78"/>
      <c r="G31" s="78"/>
      <c r="H31" s="78"/>
      <c r="I31" s="78"/>
      <c r="J31" s="83"/>
    </row>
    <row r="32" spans="2:10">
      <c r="B32" s="112" t="s">
        <v>23</v>
      </c>
      <c r="C32" s="12" t="s">
        <v>24</v>
      </c>
      <c r="D32" s="264">
        <v>6970.17</v>
      </c>
      <c r="E32" s="80">
        <f>SUM(E33:E39)</f>
        <v>29107.21</v>
      </c>
      <c r="F32" s="78"/>
      <c r="G32" s="83"/>
      <c r="H32" s="78"/>
      <c r="I32" s="78"/>
      <c r="J32" s="83"/>
    </row>
    <row r="33" spans="2:10">
      <c r="B33" s="235" t="s">
        <v>4</v>
      </c>
      <c r="C33" s="228" t="s">
        <v>25</v>
      </c>
      <c r="D33" s="265"/>
      <c r="E33" s="103"/>
      <c r="F33" s="78"/>
      <c r="G33" s="78"/>
      <c r="H33" s="78"/>
      <c r="I33" s="78"/>
      <c r="J33" s="83"/>
    </row>
    <row r="34" spans="2:10">
      <c r="B34" s="235" t="s">
        <v>6</v>
      </c>
      <c r="C34" s="228" t="s">
        <v>26</v>
      </c>
      <c r="D34" s="265"/>
      <c r="E34" s="103"/>
      <c r="F34" s="78"/>
      <c r="G34" s="78"/>
      <c r="H34" s="78"/>
      <c r="I34" s="78"/>
      <c r="J34" s="83"/>
    </row>
    <row r="35" spans="2:10">
      <c r="B35" s="235" t="s">
        <v>8</v>
      </c>
      <c r="C35" s="228" t="s">
        <v>27</v>
      </c>
      <c r="D35" s="265">
        <v>7.95</v>
      </c>
      <c r="E35" s="103">
        <v>2.5099999999999998</v>
      </c>
      <c r="F35" s="78"/>
      <c r="G35" s="78"/>
      <c r="H35" s="78"/>
      <c r="I35" s="78"/>
      <c r="J35" s="83"/>
    </row>
    <row r="36" spans="2:10">
      <c r="B36" s="235" t="s">
        <v>9</v>
      </c>
      <c r="C36" s="228" t="s">
        <v>28</v>
      </c>
      <c r="D36" s="265"/>
      <c r="E36" s="103"/>
      <c r="F36" s="78"/>
      <c r="G36" s="78"/>
      <c r="H36" s="78"/>
      <c r="I36" s="78"/>
      <c r="J36" s="83"/>
    </row>
    <row r="37" spans="2:10" ht="25.5">
      <c r="B37" s="235" t="s">
        <v>29</v>
      </c>
      <c r="C37" s="228" t="s">
        <v>30</v>
      </c>
      <c r="D37" s="265">
        <v>6962.22</v>
      </c>
      <c r="E37" s="103">
        <v>29104.7</v>
      </c>
      <c r="F37" s="78"/>
      <c r="G37" s="78"/>
      <c r="H37" s="78"/>
      <c r="I37" s="78"/>
      <c r="J37" s="83"/>
    </row>
    <row r="38" spans="2:10">
      <c r="B38" s="235" t="s">
        <v>31</v>
      </c>
      <c r="C38" s="228" t="s">
        <v>32</v>
      </c>
      <c r="D38" s="265"/>
      <c r="E38" s="103"/>
      <c r="F38" s="78"/>
      <c r="G38" s="78"/>
      <c r="H38" s="78"/>
      <c r="I38" s="78"/>
      <c r="J38" s="83"/>
    </row>
    <row r="39" spans="2:10">
      <c r="B39" s="236" t="s">
        <v>33</v>
      </c>
      <c r="C39" s="237" t="s">
        <v>34</v>
      </c>
      <c r="D39" s="266"/>
      <c r="E39" s="174"/>
      <c r="F39" s="78"/>
      <c r="G39" s="78"/>
      <c r="H39" s="78"/>
      <c r="I39" s="78"/>
      <c r="J39" s="83"/>
    </row>
    <row r="40" spans="2:10" ht="13.5" thickBot="1">
      <c r="B40" s="119" t="s">
        <v>35</v>
      </c>
      <c r="C40" s="120" t="s">
        <v>36</v>
      </c>
      <c r="D40" s="267">
        <v>22234.05</v>
      </c>
      <c r="E40" s="121">
        <v>52821.45</v>
      </c>
      <c r="G40" s="83"/>
    </row>
    <row r="41" spans="2:10" ht="13.5" thickBot="1">
      <c r="B41" s="122" t="s">
        <v>37</v>
      </c>
      <c r="C41" s="123" t="s">
        <v>38</v>
      </c>
      <c r="D41" s="268">
        <v>869074.42</v>
      </c>
      <c r="E41" s="173">
        <f>E26+E27+E40</f>
        <v>3764022.1100000003</v>
      </c>
      <c r="F41" s="88"/>
      <c r="G41" s="83"/>
    </row>
    <row r="42" spans="2:10">
      <c r="B42" s="114"/>
      <c r="C42" s="114"/>
      <c r="D42" s="115"/>
      <c r="E42" s="115"/>
      <c r="F42" s="88"/>
      <c r="G42" s="71"/>
    </row>
    <row r="43" spans="2:10" ht="13.5">
      <c r="B43" s="338" t="s">
        <v>60</v>
      </c>
      <c r="C43" s="339"/>
      <c r="D43" s="339"/>
      <c r="E43" s="339"/>
      <c r="G43" s="78"/>
    </row>
    <row r="44" spans="2:10" ht="18" customHeight="1" thickBot="1">
      <c r="B44" s="336" t="s">
        <v>244</v>
      </c>
      <c r="C44" s="340"/>
      <c r="D44" s="340"/>
      <c r="E44" s="340"/>
      <c r="G44" s="78"/>
    </row>
    <row r="45" spans="2:10" ht="13.5" thickBot="1">
      <c r="B45" s="159"/>
      <c r="C45" s="31" t="s">
        <v>39</v>
      </c>
      <c r="D45" s="75" t="s">
        <v>264</v>
      </c>
      <c r="E45" s="30" t="s">
        <v>262</v>
      </c>
      <c r="G45" s="78"/>
    </row>
    <row r="46" spans="2:10">
      <c r="B46" s="14" t="s">
        <v>18</v>
      </c>
      <c r="C46" s="32" t="s">
        <v>218</v>
      </c>
      <c r="D46" s="124"/>
      <c r="E46" s="29"/>
      <c r="G46" s="78"/>
    </row>
    <row r="47" spans="2:10">
      <c r="B47" s="125" t="s">
        <v>4</v>
      </c>
      <c r="C47" s="16" t="s">
        <v>40</v>
      </c>
      <c r="D47" s="269">
        <v>2149.8440000000001</v>
      </c>
      <c r="E47" s="175">
        <v>8778.1610000000001</v>
      </c>
      <c r="G47" s="78"/>
    </row>
    <row r="48" spans="2:10">
      <c r="B48" s="146" t="s">
        <v>6</v>
      </c>
      <c r="C48" s="23" t="s">
        <v>41</v>
      </c>
      <c r="D48" s="270">
        <v>2132.384</v>
      </c>
      <c r="E48" s="175">
        <v>8984.2039999999997</v>
      </c>
      <c r="G48" s="78"/>
    </row>
    <row r="49" spans="2:7">
      <c r="B49" s="143" t="s">
        <v>23</v>
      </c>
      <c r="C49" s="147" t="s">
        <v>219</v>
      </c>
      <c r="D49" s="271"/>
      <c r="E49" s="175"/>
    </row>
    <row r="50" spans="2:7">
      <c r="B50" s="125" t="s">
        <v>4</v>
      </c>
      <c r="C50" s="16" t="s">
        <v>40</v>
      </c>
      <c r="D50" s="269">
        <v>397.15</v>
      </c>
      <c r="E50" s="175">
        <v>412.95</v>
      </c>
      <c r="G50" s="226"/>
    </row>
    <row r="51" spans="2:7">
      <c r="B51" s="125" t="s">
        <v>6</v>
      </c>
      <c r="C51" s="16" t="s">
        <v>220</v>
      </c>
      <c r="D51" s="272">
        <v>389.25</v>
      </c>
      <c r="E51" s="84">
        <v>412.95</v>
      </c>
      <c r="G51" s="226"/>
    </row>
    <row r="52" spans="2:7">
      <c r="B52" s="125" t="s">
        <v>8</v>
      </c>
      <c r="C52" s="16" t="s">
        <v>221</v>
      </c>
      <c r="D52" s="272">
        <v>408.47</v>
      </c>
      <c r="E52" s="84">
        <v>419.36</v>
      </c>
    </row>
    <row r="53" spans="2:7" ht="13.5" customHeight="1" thickBot="1">
      <c r="B53" s="126" t="s">
        <v>9</v>
      </c>
      <c r="C53" s="18" t="s">
        <v>41</v>
      </c>
      <c r="D53" s="273">
        <v>407.56</v>
      </c>
      <c r="E53" s="176">
        <v>418.96</v>
      </c>
    </row>
    <row r="54" spans="2:7">
      <c r="B54" s="132"/>
      <c r="C54" s="133"/>
      <c r="D54" s="134"/>
      <c r="E54" s="134"/>
    </row>
    <row r="55" spans="2:7" ht="13.5">
      <c r="B55" s="338" t="s">
        <v>62</v>
      </c>
      <c r="C55" s="339"/>
      <c r="D55" s="339"/>
      <c r="E55" s="339"/>
    </row>
    <row r="56" spans="2:7" ht="17.25" customHeight="1" thickBot="1">
      <c r="B56" s="336" t="s">
        <v>222</v>
      </c>
      <c r="C56" s="340"/>
      <c r="D56" s="340"/>
      <c r="E56" s="340"/>
    </row>
    <row r="57" spans="2:7" ht="23.25" thickBot="1">
      <c r="B57" s="331" t="s">
        <v>42</v>
      </c>
      <c r="C57" s="332"/>
      <c r="D57" s="19" t="s">
        <v>245</v>
      </c>
      <c r="E57" s="20" t="s">
        <v>223</v>
      </c>
    </row>
    <row r="58" spans="2:7">
      <c r="B58" s="21" t="s">
        <v>18</v>
      </c>
      <c r="C58" s="149" t="s">
        <v>43</v>
      </c>
      <c r="D58" s="150">
        <f>D64</f>
        <v>3764022.11</v>
      </c>
      <c r="E58" s="33">
        <f>D58/E21</f>
        <v>1</v>
      </c>
    </row>
    <row r="59" spans="2:7" ht="25.5">
      <c r="B59" s="146" t="s">
        <v>4</v>
      </c>
      <c r="C59" s="23" t="s">
        <v>44</v>
      </c>
      <c r="D59" s="95">
        <v>0</v>
      </c>
      <c r="E59" s="96">
        <v>0</v>
      </c>
    </row>
    <row r="60" spans="2:7" ht="25.5">
      <c r="B60" s="125" t="s">
        <v>6</v>
      </c>
      <c r="C60" s="16" t="s">
        <v>45</v>
      </c>
      <c r="D60" s="93">
        <v>0</v>
      </c>
      <c r="E60" s="94">
        <v>0</v>
      </c>
    </row>
    <row r="61" spans="2:7">
      <c r="B61" s="125" t="s">
        <v>8</v>
      </c>
      <c r="C61" s="16" t="s">
        <v>46</v>
      </c>
      <c r="D61" s="93">
        <v>0</v>
      </c>
      <c r="E61" s="94">
        <v>0</v>
      </c>
    </row>
    <row r="62" spans="2:7">
      <c r="B62" s="125" t="s">
        <v>9</v>
      </c>
      <c r="C62" s="16" t="s">
        <v>47</v>
      </c>
      <c r="D62" s="93">
        <v>0</v>
      </c>
      <c r="E62" s="94">
        <v>0</v>
      </c>
    </row>
    <row r="63" spans="2:7">
      <c r="B63" s="125" t="s">
        <v>29</v>
      </c>
      <c r="C63" s="16" t="s">
        <v>48</v>
      </c>
      <c r="D63" s="93">
        <v>0</v>
      </c>
      <c r="E63" s="94">
        <v>0</v>
      </c>
    </row>
    <row r="64" spans="2:7">
      <c r="B64" s="146" t="s">
        <v>31</v>
      </c>
      <c r="C64" s="23" t="s">
        <v>49</v>
      </c>
      <c r="D64" s="95">
        <f>E21</f>
        <v>3764022.11</v>
      </c>
      <c r="E64" s="96">
        <f>E58</f>
        <v>1</v>
      </c>
    </row>
    <row r="65" spans="2:5">
      <c r="B65" s="146" t="s">
        <v>33</v>
      </c>
      <c r="C65" s="23" t="s">
        <v>224</v>
      </c>
      <c r="D65" s="95">
        <v>0</v>
      </c>
      <c r="E65" s="96">
        <v>0</v>
      </c>
    </row>
    <row r="66" spans="2:5">
      <c r="B66" s="146" t="s">
        <v>50</v>
      </c>
      <c r="C66" s="23" t="s">
        <v>51</v>
      </c>
      <c r="D66" s="95">
        <v>0</v>
      </c>
      <c r="E66" s="96">
        <v>0</v>
      </c>
    </row>
    <row r="67" spans="2:5">
      <c r="B67" s="125" t="s">
        <v>52</v>
      </c>
      <c r="C67" s="16" t="s">
        <v>53</v>
      </c>
      <c r="D67" s="93">
        <v>0</v>
      </c>
      <c r="E67" s="94">
        <v>0</v>
      </c>
    </row>
    <row r="68" spans="2:5">
      <c r="B68" s="125" t="s">
        <v>54</v>
      </c>
      <c r="C68" s="16" t="s">
        <v>55</v>
      </c>
      <c r="D68" s="93">
        <v>0</v>
      </c>
      <c r="E68" s="94">
        <v>0</v>
      </c>
    </row>
    <row r="69" spans="2:5">
      <c r="B69" s="125" t="s">
        <v>56</v>
      </c>
      <c r="C69" s="16" t="s">
        <v>57</v>
      </c>
      <c r="D69" s="93">
        <v>0</v>
      </c>
      <c r="E69" s="94">
        <v>0</v>
      </c>
    </row>
    <row r="70" spans="2:5">
      <c r="B70" s="153" t="s">
        <v>58</v>
      </c>
      <c r="C70" s="136" t="s">
        <v>59</v>
      </c>
      <c r="D70" s="137">
        <v>0</v>
      </c>
      <c r="E70" s="138">
        <v>0</v>
      </c>
    </row>
    <row r="71" spans="2:5">
      <c r="B71" s="154" t="s">
        <v>23</v>
      </c>
      <c r="C71" s="144" t="s">
        <v>61</v>
      </c>
      <c r="D71" s="145">
        <v>0</v>
      </c>
      <c r="E71" s="70">
        <v>0</v>
      </c>
    </row>
    <row r="72" spans="2:5">
      <c r="B72" s="155" t="s">
        <v>60</v>
      </c>
      <c r="C72" s="140" t="s">
        <v>63</v>
      </c>
      <c r="D72" s="141">
        <f>E14</f>
        <v>0</v>
      </c>
      <c r="E72" s="142">
        <v>0</v>
      </c>
    </row>
    <row r="73" spans="2:5">
      <c r="B73" s="156" t="s">
        <v>62</v>
      </c>
      <c r="C73" s="25" t="s">
        <v>65</v>
      </c>
      <c r="D73" s="26">
        <v>0</v>
      </c>
      <c r="E73" s="27">
        <v>0</v>
      </c>
    </row>
    <row r="74" spans="2:5">
      <c r="B74" s="154" t="s">
        <v>64</v>
      </c>
      <c r="C74" s="144" t="s">
        <v>66</v>
      </c>
      <c r="D74" s="145">
        <f>D58</f>
        <v>3764022.11</v>
      </c>
      <c r="E74" s="70">
        <f>E58+E72-E73</f>
        <v>1</v>
      </c>
    </row>
    <row r="75" spans="2:5">
      <c r="B75" s="125" t="s">
        <v>4</v>
      </c>
      <c r="C75" s="16" t="s">
        <v>67</v>
      </c>
      <c r="D75" s="93">
        <v>0</v>
      </c>
      <c r="E75" s="94">
        <v>0</v>
      </c>
    </row>
    <row r="76" spans="2:5">
      <c r="B76" s="125" t="s">
        <v>6</v>
      </c>
      <c r="C76" s="16" t="s">
        <v>225</v>
      </c>
      <c r="D76" s="93">
        <f>D74</f>
        <v>3764022.11</v>
      </c>
      <c r="E76" s="94">
        <f>E74</f>
        <v>1</v>
      </c>
    </row>
    <row r="77" spans="2:5" ht="13.5" thickBot="1">
      <c r="B77" s="126" t="s">
        <v>8</v>
      </c>
      <c r="C77" s="18" t="s">
        <v>226</v>
      </c>
      <c r="D77" s="97">
        <v>0</v>
      </c>
      <c r="E77" s="98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ageMargins left="0.7" right="0.7" top="0.75" bottom="0.75" header="0.3" footer="0.3"/>
</worksheet>
</file>

<file path=xl/worksheets/sheet76.xml><?xml version="1.0" encoding="utf-8"?>
<worksheet xmlns="http://schemas.openxmlformats.org/spreadsheetml/2006/main" xmlns:r="http://schemas.openxmlformats.org/officeDocument/2006/relationships">
  <sheetPr codeName="Arkusz76"/>
  <dimension ref="A1:L81"/>
  <sheetViews>
    <sheetView zoomScale="80" zoomScaleNormal="80" workbookViewId="0">
      <selection activeCell="K2" sqref="K2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99" customWidth="1"/>
    <col min="6" max="6" width="7.42578125" customWidth="1"/>
    <col min="7" max="7" width="17.28515625" customWidth="1"/>
    <col min="8" max="8" width="19" customWidth="1"/>
    <col min="9" max="9" width="13.28515625" customWidth="1"/>
    <col min="10" max="10" width="13.5703125" customWidth="1"/>
  </cols>
  <sheetData>
    <row r="1" spans="2:12">
      <c r="B1" s="1"/>
      <c r="C1" s="1"/>
      <c r="D1" s="2"/>
      <c r="E1" s="2"/>
    </row>
    <row r="2" spans="2:12" ht="15.75">
      <c r="B2" s="333" t="s">
        <v>0</v>
      </c>
      <c r="C2" s="333"/>
      <c r="D2" s="333"/>
      <c r="E2" s="333"/>
      <c r="H2" s="188"/>
      <c r="I2" s="188"/>
      <c r="J2" s="190"/>
      <c r="L2" s="78"/>
    </row>
    <row r="3" spans="2:12" ht="15.75">
      <c r="B3" s="333" t="s">
        <v>263</v>
      </c>
      <c r="C3" s="333"/>
      <c r="D3" s="333"/>
      <c r="E3" s="333"/>
      <c r="H3" s="188"/>
      <c r="I3" s="188"/>
      <c r="J3" s="190"/>
    </row>
    <row r="4" spans="2:12" ht="15">
      <c r="B4" s="158"/>
      <c r="C4" s="158"/>
      <c r="D4" s="158"/>
      <c r="E4" s="158"/>
      <c r="H4" s="187"/>
      <c r="I4" s="187"/>
      <c r="J4" s="190"/>
    </row>
    <row r="5" spans="2:12" ht="21" customHeight="1">
      <c r="B5" s="334" t="s">
        <v>1</v>
      </c>
      <c r="C5" s="334"/>
      <c r="D5" s="334"/>
      <c r="E5" s="334"/>
    </row>
    <row r="6" spans="2:12" ht="14.25">
      <c r="B6" s="335" t="s">
        <v>266</v>
      </c>
      <c r="C6" s="335"/>
      <c r="D6" s="335"/>
      <c r="E6" s="335"/>
    </row>
    <row r="7" spans="2:12" ht="14.25">
      <c r="B7" s="157"/>
      <c r="C7" s="157"/>
      <c r="D7" s="157"/>
      <c r="E7" s="157"/>
    </row>
    <row r="8" spans="2:12" ht="13.5">
      <c r="B8" s="337" t="s">
        <v>18</v>
      </c>
      <c r="C8" s="339"/>
      <c r="D8" s="339"/>
      <c r="E8" s="339"/>
    </row>
    <row r="9" spans="2:12" ht="16.5" thickBot="1">
      <c r="B9" s="336" t="s">
        <v>209</v>
      </c>
      <c r="C9" s="336"/>
      <c r="D9" s="336"/>
      <c r="E9" s="336"/>
    </row>
    <row r="10" spans="2:12" ht="13.5" thickBot="1">
      <c r="B10" s="159"/>
      <c r="C10" s="87" t="s">
        <v>2</v>
      </c>
      <c r="D10" s="75" t="s">
        <v>246</v>
      </c>
      <c r="E10" s="30" t="s">
        <v>262</v>
      </c>
    </row>
    <row r="11" spans="2:12">
      <c r="B11" s="110" t="s">
        <v>3</v>
      </c>
      <c r="C11" s="151" t="s">
        <v>215</v>
      </c>
      <c r="D11" s="74">
        <v>371176.07</v>
      </c>
      <c r="E11" s="9">
        <f>E12</f>
        <v>459289.47</v>
      </c>
    </row>
    <row r="12" spans="2:12">
      <c r="B12" s="129" t="s">
        <v>4</v>
      </c>
      <c r="C12" s="6" t="s">
        <v>5</v>
      </c>
      <c r="D12" s="89">
        <v>371176.07</v>
      </c>
      <c r="E12" s="100">
        <f>459291.43-1.96</f>
        <v>459289.47</v>
      </c>
    </row>
    <row r="13" spans="2:12">
      <c r="B13" s="129" t="s">
        <v>6</v>
      </c>
      <c r="C13" s="72" t="s">
        <v>7</v>
      </c>
      <c r="D13" s="89"/>
      <c r="E13" s="100"/>
    </row>
    <row r="14" spans="2:12">
      <c r="B14" s="129" t="s">
        <v>8</v>
      </c>
      <c r="C14" s="72" t="s">
        <v>10</v>
      </c>
      <c r="D14" s="89"/>
      <c r="E14" s="100"/>
      <c r="G14" s="71"/>
    </row>
    <row r="15" spans="2:12">
      <c r="B15" s="129" t="s">
        <v>212</v>
      </c>
      <c r="C15" s="72" t="s">
        <v>11</v>
      </c>
      <c r="D15" s="89"/>
      <c r="E15" s="100"/>
    </row>
    <row r="16" spans="2:12">
      <c r="B16" s="130" t="s">
        <v>213</v>
      </c>
      <c r="C16" s="111" t="s">
        <v>12</v>
      </c>
      <c r="D16" s="90"/>
      <c r="E16" s="101"/>
    </row>
    <row r="17" spans="2:10">
      <c r="B17" s="10" t="s">
        <v>13</v>
      </c>
      <c r="C17" s="12" t="s">
        <v>65</v>
      </c>
      <c r="D17" s="152"/>
      <c r="E17" s="113"/>
    </row>
    <row r="18" spans="2:10">
      <c r="B18" s="129" t="s">
        <v>4</v>
      </c>
      <c r="C18" s="6" t="s">
        <v>11</v>
      </c>
      <c r="D18" s="89"/>
      <c r="E18" s="101"/>
    </row>
    <row r="19" spans="2:10" ht="13.5" customHeight="1">
      <c r="B19" s="129" t="s">
        <v>6</v>
      </c>
      <c r="C19" s="72" t="s">
        <v>214</v>
      </c>
      <c r="D19" s="89"/>
      <c r="E19" s="100"/>
    </row>
    <row r="20" spans="2:10" ht="13.5" thickBot="1">
      <c r="B20" s="131" t="s">
        <v>8</v>
      </c>
      <c r="C20" s="73" t="s">
        <v>14</v>
      </c>
      <c r="D20" s="91"/>
      <c r="E20" s="102"/>
    </row>
    <row r="21" spans="2:10" ht="13.5" thickBot="1">
      <c r="B21" s="343" t="s">
        <v>216</v>
      </c>
      <c r="C21" s="344"/>
      <c r="D21" s="92">
        <f>D11</f>
        <v>371176.07</v>
      </c>
      <c r="E21" s="173">
        <f>E11</f>
        <v>459289.47</v>
      </c>
      <c r="F21" s="88"/>
      <c r="G21" s="88"/>
      <c r="H21" s="197"/>
      <c r="J21" s="71"/>
    </row>
    <row r="22" spans="2:10">
      <c r="B22" s="3"/>
      <c r="C22" s="7"/>
      <c r="D22" s="8"/>
      <c r="E22" s="8"/>
      <c r="G22" s="78"/>
    </row>
    <row r="23" spans="2:10" ht="13.5">
      <c r="B23" s="337" t="s">
        <v>210</v>
      </c>
      <c r="C23" s="345"/>
      <c r="D23" s="345"/>
      <c r="E23" s="345"/>
      <c r="G23" s="78"/>
    </row>
    <row r="24" spans="2:10" ht="15.75" customHeight="1" thickBot="1">
      <c r="B24" s="336" t="s">
        <v>211</v>
      </c>
      <c r="C24" s="346"/>
      <c r="D24" s="346"/>
      <c r="E24" s="346"/>
    </row>
    <row r="25" spans="2:10" ht="13.5" thickBot="1">
      <c r="B25" s="159"/>
      <c r="C25" s="5" t="s">
        <v>2</v>
      </c>
      <c r="D25" s="75" t="s">
        <v>264</v>
      </c>
      <c r="E25" s="30" t="s">
        <v>262</v>
      </c>
    </row>
    <row r="26" spans="2:10">
      <c r="B26" s="116" t="s">
        <v>15</v>
      </c>
      <c r="C26" s="117" t="s">
        <v>16</v>
      </c>
      <c r="D26" s="263">
        <v>372867.73</v>
      </c>
      <c r="E26" s="118">
        <f>D21</f>
        <v>371176.07</v>
      </c>
      <c r="G26" s="83"/>
    </row>
    <row r="27" spans="2:10">
      <c r="B27" s="10" t="s">
        <v>17</v>
      </c>
      <c r="C27" s="11" t="s">
        <v>217</v>
      </c>
      <c r="D27" s="264">
        <v>28946.420000000013</v>
      </c>
      <c r="E27" s="172">
        <f>E28-E32</f>
        <v>31441.039999999979</v>
      </c>
      <c r="F27" s="78"/>
      <c r="G27" s="83"/>
      <c r="H27" s="78"/>
      <c r="I27" s="78"/>
      <c r="J27" s="83"/>
    </row>
    <row r="28" spans="2:10">
      <c r="B28" s="10" t="s">
        <v>18</v>
      </c>
      <c r="C28" s="11" t="s">
        <v>19</v>
      </c>
      <c r="D28" s="264">
        <v>138564.63</v>
      </c>
      <c r="E28" s="80">
        <f>SUM(E29:E31)</f>
        <v>120798.51999999999</v>
      </c>
      <c r="F28" s="78"/>
      <c r="G28" s="78"/>
      <c r="H28" s="78"/>
      <c r="I28" s="78"/>
      <c r="J28" s="83"/>
    </row>
    <row r="29" spans="2:10">
      <c r="B29" s="127" t="s">
        <v>4</v>
      </c>
      <c r="C29" s="6" t="s">
        <v>20</v>
      </c>
      <c r="D29" s="265">
        <v>8862.93</v>
      </c>
      <c r="E29" s="103">
        <v>8028.82</v>
      </c>
      <c r="F29" s="78"/>
      <c r="G29" s="78"/>
      <c r="H29" s="78"/>
      <c r="I29" s="78"/>
      <c r="J29" s="83"/>
    </row>
    <row r="30" spans="2:10">
      <c r="B30" s="127" t="s">
        <v>6</v>
      </c>
      <c r="C30" s="6" t="s">
        <v>21</v>
      </c>
      <c r="D30" s="265"/>
      <c r="E30" s="103"/>
      <c r="F30" s="78"/>
      <c r="G30" s="78"/>
      <c r="H30" s="78"/>
      <c r="I30" s="78"/>
      <c r="J30" s="83"/>
    </row>
    <row r="31" spans="2:10">
      <c r="B31" s="127" t="s">
        <v>8</v>
      </c>
      <c r="C31" s="6" t="s">
        <v>22</v>
      </c>
      <c r="D31" s="265">
        <v>129701.7</v>
      </c>
      <c r="E31" s="103">
        <v>112769.7</v>
      </c>
      <c r="F31" s="78"/>
      <c r="G31" s="78"/>
      <c r="H31" s="78"/>
      <c r="I31" s="78"/>
      <c r="J31" s="83"/>
    </row>
    <row r="32" spans="2:10">
      <c r="B32" s="112" t="s">
        <v>23</v>
      </c>
      <c r="C32" s="12" t="s">
        <v>24</v>
      </c>
      <c r="D32" s="264">
        <v>109618.20999999999</v>
      </c>
      <c r="E32" s="80">
        <f>SUM(E33:E39)</f>
        <v>89357.48000000001</v>
      </c>
      <c r="F32" s="78"/>
      <c r="G32" s="83"/>
      <c r="H32" s="78"/>
      <c r="I32" s="78"/>
      <c r="J32" s="83"/>
    </row>
    <row r="33" spans="2:10">
      <c r="B33" s="127" t="s">
        <v>4</v>
      </c>
      <c r="C33" s="6" t="s">
        <v>25</v>
      </c>
      <c r="D33" s="265">
        <v>18448.98</v>
      </c>
      <c r="E33" s="103">
        <f>51053.79+1.96</f>
        <v>51055.75</v>
      </c>
      <c r="F33" s="78"/>
      <c r="G33" s="78"/>
      <c r="H33" s="78"/>
      <c r="I33" s="78"/>
      <c r="J33" s="83"/>
    </row>
    <row r="34" spans="2:10">
      <c r="B34" s="127" t="s">
        <v>6</v>
      </c>
      <c r="C34" s="6" t="s">
        <v>26</v>
      </c>
      <c r="D34" s="265"/>
      <c r="E34" s="103"/>
      <c r="F34" s="78"/>
      <c r="G34" s="78"/>
      <c r="H34" s="78"/>
      <c r="I34" s="78"/>
      <c r="J34" s="83"/>
    </row>
    <row r="35" spans="2:10">
      <c r="B35" s="127" t="s">
        <v>8</v>
      </c>
      <c r="C35" s="6" t="s">
        <v>27</v>
      </c>
      <c r="D35" s="265">
        <v>809.01</v>
      </c>
      <c r="E35" s="103">
        <v>572.42999999999995</v>
      </c>
      <c r="F35" s="78"/>
      <c r="G35" s="78"/>
      <c r="H35" s="78"/>
      <c r="I35" s="78"/>
      <c r="J35" s="83"/>
    </row>
    <row r="36" spans="2:10">
      <c r="B36" s="127" t="s">
        <v>9</v>
      </c>
      <c r="C36" s="6" t="s">
        <v>28</v>
      </c>
      <c r="D36" s="265"/>
      <c r="E36" s="103"/>
      <c r="F36" s="78"/>
      <c r="G36" s="78"/>
      <c r="H36" s="78"/>
      <c r="I36" s="78"/>
      <c r="J36" s="83"/>
    </row>
    <row r="37" spans="2:10" ht="25.5">
      <c r="B37" s="127" t="s">
        <v>29</v>
      </c>
      <c r="C37" s="6" t="s">
        <v>30</v>
      </c>
      <c r="D37" s="265">
        <v>4089.39</v>
      </c>
      <c r="E37" s="103">
        <v>3572.33</v>
      </c>
      <c r="F37" s="78"/>
      <c r="G37" s="78"/>
      <c r="H37" s="78"/>
      <c r="I37" s="78"/>
      <c r="J37" s="83"/>
    </row>
    <row r="38" spans="2:10">
      <c r="B38" s="127" t="s">
        <v>31</v>
      </c>
      <c r="C38" s="6" t="s">
        <v>32</v>
      </c>
      <c r="D38" s="265"/>
      <c r="E38" s="103"/>
      <c r="F38" s="78"/>
      <c r="G38" s="78"/>
      <c r="H38" s="78"/>
      <c r="I38" s="78"/>
      <c r="J38" s="83"/>
    </row>
    <row r="39" spans="2:10">
      <c r="B39" s="128" t="s">
        <v>33</v>
      </c>
      <c r="C39" s="13" t="s">
        <v>34</v>
      </c>
      <c r="D39" s="266">
        <v>86270.83</v>
      </c>
      <c r="E39" s="174">
        <v>34156.97</v>
      </c>
      <c r="F39" s="78"/>
      <c r="G39" s="78"/>
      <c r="H39" s="78"/>
      <c r="I39" s="78"/>
      <c r="J39" s="83"/>
    </row>
    <row r="40" spans="2:10" ht="13.5" thickBot="1">
      <c r="B40" s="119" t="s">
        <v>35</v>
      </c>
      <c r="C40" s="120" t="s">
        <v>36</v>
      </c>
      <c r="D40" s="267">
        <v>-5275.97</v>
      </c>
      <c r="E40" s="121">
        <v>56672.36</v>
      </c>
      <c r="G40" s="83"/>
    </row>
    <row r="41" spans="2:10" ht="13.5" thickBot="1">
      <c r="B41" s="122" t="s">
        <v>37</v>
      </c>
      <c r="C41" s="123" t="s">
        <v>38</v>
      </c>
      <c r="D41" s="268">
        <v>396538.18000000005</v>
      </c>
      <c r="E41" s="173">
        <f>E26+E27+E40</f>
        <v>459289.47</v>
      </c>
      <c r="F41" s="88"/>
      <c r="G41" s="83"/>
    </row>
    <row r="42" spans="2:10">
      <c r="B42" s="114"/>
      <c r="C42" s="114"/>
      <c r="D42" s="115"/>
      <c r="E42" s="115"/>
      <c r="F42" s="88"/>
      <c r="G42" s="71"/>
    </row>
    <row r="43" spans="2:10" ht="13.5">
      <c r="B43" s="338" t="s">
        <v>60</v>
      </c>
      <c r="C43" s="339"/>
      <c r="D43" s="339"/>
      <c r="E43" s="339"/>
      <c r="G43" s="78"/>
    </row>
    <row r="44" spans="2:10" ht="18" customHeight="1" thickBot="1">
      <c r="B44" s="336" t="s">
        <v>244</v>
      </c>
      <c r="C44" s="340"/>
      <c r="D44" s="340"/>
      <c r="E44" s="340"/>
      <c r="G44" s="78"/>
    </row>
    <row r="45" spans="2:10" ht="13.5" thickBot="1">
      <c r="B45" s="159"/>
      <c r="C45" s="31" t="s">
        <v>39</v>
      </c>
      <c r="D45" s="75" t="s">
        <v>264</v>
      </c>
      <c r="E45" s="30" t="s">
        <v>262</v>
      </c>
      <c r="G45" s="78"/>
    </row>
    <row r="46" spans="2:10">
      <c r="B46" s="14" t="s">
        <v>18</v>
      </c>
      <c r="C46" s="32" t="s">
        <v>218</v>
      </c>
      <c r="D46" s="124"/>
      <c r="E46" s="29"/>
      <c r="G46" s="78"/>
    </row>
    <row r="47" spans="2:10">
      <c r="B47" s="125" t="s">
        <v>4</v>
      </c>
      <c r="C47" s="16" t="s">
        <v>40</v>
      </c>
      <c r="D47" s="269">
        <v>1158.586</v>
      </c>
      <c r="E47" s="175">
        <v>1079.942</v>
      </c>
      <c r="G47" s="78"/>
    </row>
    <row r="48" spans="2:10">
      <c r="B48" s="146" t="s">
        <v>6</v>
      </c>
      <c r="C48" s="23" t="s">
        <v>41</v>
      </c>
      <c r="D48" s="270">
        <v>1234.7059999999999</v>
      </c>
      <c r="E48" s="175">
        <v>1170.0450145208131</v>
      </c>
      <c r="G48" s="78"/>
    </row>
    <row r="49" spans="2:7">
      <c r="B49" s="143" t="s">
        <v>23</v>
      </c>
      <c r="C49" s="147" t="s">
        <v>219</v>
      </c>
      <c r="D49" s="271"/>
      <c r="E49" s="175"/>
    </row>
    <row r="50" spans="2:7">
      <c r="B50" s="125" t="s">
        <v>4</v>
      </c>
      <c r="C50" s="16" t="s">
        <v>40</v>
      </c>
      <c r="D50" s="269">
        <v>321.83</v>
      </c>
      <c r="E50" s="175">
        <v>343.7</v>
      </c>
      <c r="G50" s="226"/>
    </row>
    <row r="51" spans="2:7">
      <c r="B51" s="125" t="s">
        <v>6</v>
      </c>
      <c r="C51" s="16" t="s">
        <v>220</v>
      </c>
      <c r="D51" s="272">
        <v>295.76</v>
      </c>
      <c r="E51" s="175">
        <v>343.7</v>
      </c>
      <c r="G51" s="226"/>
    </row>
    <row r="52" spans="2:7">
      <c r="B52" s="125" t="s">
        <v>8</v>
      </c>
      <c r="C52" s="16" t="s">
        <v>221</v>
      </c>
      <c r="D52" s="272">
        <v>339.49</v>
      </c>
      <c r="E52" s="84">
        <v>403.53</v>
      </c>
    </row>
    <row r="53" spans="2:7" ht="13.5" customHeight="1" thickBot="1">
      <c r="B53" s="126" t="s">
        <v>9</v>
      </c>
      <c r="C53" s="18" t="s">
        <v>41</v>
      </c>
      <c r="D53" s="273">
        <v>321.16000000000003</v>
      </c>
      <c r="E53" s="176">
        <v>392.54</v>
      </c>
    </row>
    <row r="54" spans="2:7">
      <c r="B54" s="132"/>
      <c r="C54" s="133"/>
      <c r="D54" s="134"/>
      <c r="E54" s="134"/>
    </row>
    <row r="55" spans="2:7" ht="13.5">
      <c r="B55" s="338" t="s">
        <v>62</v>
      </c>
      <c r="C55" s="339"/>
      <c r="D55" s="339"/>
      <c r="E55" s="339"/>
    </row>
    <row r="56" spans="2:7" ht="17.25" customHeight="1" thickBot="1">
      <c r="B56" s="336" t="s">
        <v>222</v>
      </c>
      <c r="C56" s="340"/>
      <c r="D56" s="340"/>
      <c r="E56" s="340"/>
    </row>
    <row r="57" spans="2:7" ht="23.25" thickBot="1">
      <c r="B57" s="331" t="s">
        <v>42</v>
      </c>
      <c r="C57" s="332"/>
      <c r="D57" s="19" t="s">
        <v>245</v>
      </c>
      <c r="E57" s="20" t="s">
        <v>223</v>
      </c>
    </row>
    <row r="58" spans="2:7">
      <c r="B58" s="21" t="s">
        <v>18</v>
      </c>
      <c r="C58" s="149" t="s">
        <v>43</v>
      </c>
      <c r="D58" s="150">
        <f>D64</f>
        <v>459289.47</v>
      </c>
      <c r="E58" s="33">
        <f>D58/E21</f>
        <v>1</v>
      </c>
    </row>
    <row r="59" spans="2:7" ht="25.5">
      <c r="B59" s="146" t="s">
        <v>4</v>
      </c>
      <c r="C59" s="23" t="s">
        <v>44</v>
      </c>
      <c r="D59" s="95">
        <v>0</v>
      </c>
      <c r="E59" s="96">
        <v>0</v>
      </c>
    </row>
    <row r="60" spans="2:7" ht="25.5">
      <c r="B60" s="125" t="s">
        <v>6</v>
      </c>
      <c r="C60" s="16" t="s">
        <v>45</v>
      </c>
      <c r="D60" s="93">
        <v>0</v>
      </c>
      <c r="E60" s="94">
        <v>0</v>
      </c>
    </row>
    <row r="61" spans="2:7">
      <c r="B61" s="125" t="s">
        <v>8</v>
      </c>
      <c r="C61" s="16" t="s">
        <v>46</v>
      </c>
      <c r="D61" s="93">
        <v>0</v>
      </c>
      <c r="E61" s="94">
        <v>0</v>
      </c>
    </row>
    <row r="62" spans="2:7">
      <c r="B62" s="125" t="s">
        <v>9</v>
      </c>
      <c r="C62" s="16" t="s">
        <v>47</v>
      </c>
      <c r="D62" s="93">
        <v>0</v>
      </c>
      <c r="E62" s="94">
        <v>0</v>
      </c>
    </row>
    <row r="63" spans="2:7">
      <c r="B63" s="125" t="s">
        <v>29</v>
      </c>
      <c r="C63" s="16" t="s">
        <v>48</v>
      </c>
      <c r="D63" s="93">
        <v>0</v>
      </c>
      <c r="E63" s="94">
        <v>0</v>
      </c>
    </row>
    <row r="64" spans="2:7">
      <c r="B64" s="146" t="s">
        <v>31</v>
      </c>
      <c r="C64" s="23" t="s">
        <v>49</v>
      </c>
      <c r="D64" s="95">
        <f>E21</f>
        <v>459289.47</v>
      </c>
      <c r="E64" s="96">
        <f>E58</f>
        <v>1</v>
      </c>
    </row>
    <row r="65" spans="2:5">
      <c r="B65" s="146" t="s">
        <v>33</v>
      </c>
      <c r="C65" s="23" t="s">
        <v>224</v>
      </c>
      <c r="D65" s="95">
        <v>0</v>
      </c>
      <c r="E65" s="96">
        <v>0</v>
      </c>
    </row>
    <row r="66" spans="2:5">
      <c r="B66" s="146" t="s">
        <v>50</v>
      </c>
      <c r="C66" s="23" t="s">
        <v>51</v>
      </c>
      <c r="D66" s="95">
        <v>0</v>
      </c>
      <c r="E66" s="96">
        <v>0</v>
      </c>
    </row>
    <row r="67" spans="2:5">
      <c r="B67" s="125" t="s">
        <v>52</v>
      </c>
      <c r="C67" s="16" t="s">
        <v>53</v>
      </c>
      <c r="D67" s="93">
        <v>0</v>
      </c>
      <c r="E67" s="94">
        <v>0</v>
      </c>
    </row>
    <row r="68" spans="2:5">
      <c r="B68" s="125" t="s">
        <v>54</v>
      </c>
      <c r="C68" s="16" t="s">
        <v>55</v>
      </c>
      <c r="D68" s="93">
        <v>0</v>
      </c>
      <c r="E68" s="94">
        <v>0</v>
      </c>
    </row>
    <row r="69" spans="2:5">
      <c r="B69" s="125" t="s">
        <v>56</v>
      </c>
      <c r="C69" s="16" t="s">
        <v>57</v>
      </c>
      <c r="D69" s="93">
        <v>0</v>
      </c>
      <c r="E69" s="94">
        <v>0</v>
      </c>
    </row>
    <row r="70" spans="2:5">
      <c r="B70" s="153" t="s">
        <v>58</v>
      </c>
      <c r="C70" s="136" t="s">
        <v>59</v>
      </c>
      <c r="D70" s="137">
        <v>0</v>
      </c>
      <c r="E70" s="138">
        <v>0</v>
      </c>
    </row>
    <row r="71" spans="2:5">
      <c r="B71" s="154" t="s">
        <v>23</v>
      </c>
      <c r="C71" s="144" t="s">
        <v>61</v>
      </c>
      <c r="D71" s="145">
        <v>0</v>
      </c>
      <c r="E71" s="70">
        <v>0</v>
      </c>
    </row>
    <row r="72" spans="2:5">
      <c r="B72" s="155" t="s">
        <v>60</v>
      </c>
      <c r="C72" s="140" t="s">
        <v>63</v>
      </c>
      <c r="D72" s="141">
        <f>E14</f>
        <v>0</v>
      </c>
      <c r="E72" s="142">
        <v>0</v>
      </c>
    </row>
    <row r="73" spans="2:5">
      <c r="B73" s="156" t="s">
        <v>62</v>
      </c>
      <c r="C73" s="25" t="s">
        <v>65</v>
      </c>
      <c r="D73" s="26">
        <v>0</v>
      </c>
      <c r="E73" s="27">
        <v>0</v>
      </c>
    </row>
    <row r="74" spans="2:5">
      <c r="B74" s="154" t="s">
        <v>64</v>
      </c>
      <c r="C74" s="144" t="s">
        <v>66</v>
      </c>
      <c r="D74" s="145">
        <f>D58</f>
        <v>459289.47</v>
      </c>
      <c r="E74" s="70">
        <f>E58+E72-E73</f>
        <v>1</v>
      </c>
    </row>
    <row r="75" spans="2:5">
      <c r="B75" s="125" t="s">
        <v>4</v>
      </c>
      <c r="C75" s="16" t="s">
        <v>67</v>
      </c>
      <c r="D75" s="93">
        <f>D74</f>
        <v>459289.47</v>
      </c>
      <c r="E75" s="94">
        <f>E74</f>
        <v>1</v>
      </c>
    </row>
    <row r="76" spans="2:5">
      <c r="B76" s="125" t="s">
        <v>6</v>
      </c>
      <c r="C76" s="16" t="s">
        <v>225</v>
      </c>
      <c r="D76" s="93">
        <v>0</v>
      </c>
      <c r="E76" s="94">
        <v>0</v>
      </c>
    </row>
    <row r="77" spans="2:5" ht="13.5" thickBot="1">
      <c r="B77" s="126" t="s">
        <v>8</v>
      </c>
      <c r="C77" s="18" t="s">
        <v>226</v>
      </c>
      <c r="D77" s="97">
        <v>0</v>
      </c>
      <c r="E77" s="98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ageMargins left="0.7" right="0.7" top="0.75" bottom="0.75" header="0.3" footer="0.3"/>
</worksheet>
</file>

<file path=xl/worksheets/sheet77.xml><?xml version="1.0" encoding="utf-8"?>
<worksheet xmlns="http://schemas.openxmlformats.org/spreadsheetml/2006/main" xmlns:r="http://schemas.openxmlformats.org/officeDocument/2006/relationships">
  <sheetPr codeName="Arkusz77"/>
  <dimension ref="A1:L81"/>
  <sheetViews>
    <sheetView zoomScale="80" zoomScaleNormal="80" workbookViewId="0">
      <selection activeCell="K2" sqref="K2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99" customWidth="1"/>
    <col min="6" max="6" width="7.42578125" customWidth="1"/>
    <col min="7" max="7" width="17.28515625" customWidth="1"/>
    <col min="8" max="8" width="19" customWidth="1"/>
    <col min="9" max="9" width="13.28515625" customWidth="1"/>
    <col min="10" max="10" width="13.5703125" customWidth="1"/>
  </cols>
  <sheetData>
    <row r="1" spans="2:12">
      <c r="B1" s="1"/>
      <c r="C1" s="1"/>
      <c r="D1" s="2"/>
      <c r="E1" s="2"/>
    </row>
    <row r="2" spans="2:12" ht="15.75">
      <c r="B2" s="333" t="s">
        <v>0</v>
      </c>
      <c r="C2" s="333"/>
      <c r="D2" s="333"/>
      <c r="E2" s="333"/>
      <c r="H2" s="188"/>
      <c r="I2" s="188"/>
      <c r="J2" s="190"/>
      <c r="L2" s="78"/>
    </row>
    <row r="3" spans="2:12" ht="15.75">
      <c r="B3" s="333" t="s">
        <v>263</v>
      </c>
      <c r="C3" s="333"/>
      <c r="D3" s="333"/>
      <c r="E3" s="333"/>
      <c r="H3" s="188"/>
      <c r="I3" s="188"/>
      <c r="J3" s="190"/>
    </row>
    <row r="4" spans="2:12" ht="15">
      <c r="B4" s="158"/>
      <c r="C4" s="158"/>
      <c r="D4" s="158"/>
      <c r="E4" s="158"/>
      <c r="H4" s="187"/>
      <c r="I4" s="187"/>
      <c r="J4" s="190"/>
    </row>
    <row r="5" spans="2:12" ht="21" customHeight="1">
      <c r="B5" s="334" t="s">
        <v>1</v>
      </c>
      <c r="C5" s="334"/>
      <c r="D5" s="334"/>
      <c r="E5" s="334"/>
    </row>
    <row r="6" spans="2:12" ht="14.25">
      <c r="B6" s="335" t="s">
        <v>267</v>
      </c>
      <c r="C6" s="335"/>
      <c r="D6" s="335"/>
      <c r="E6" s="335"/>
    </row>
    <row r="7" spans="2:12" ht="14.25">
      <c r="B7" s="157"/>
      <c r="C7" s="157"/>
      <c r="D7" s="157"/>
      <c r="E7" s="157"/>
    </row>
    <row r="8" spans="2:12" ht="13.5">
      <c r="B8" s="337" t="s">
        <v>18</v>
      </c>
      <c r="C8" s="339"/>
      <c r="D8" s="339"/>
      <c r="E8" s="339"/>
    </row>
    <row r="9" spans="2:12" ht="16.5" thickBot="1">
      <c r="B9" s="336" t="s">
        <v>209</v>
      </c>
      <c r="C9" s="336"/>
      <c r="D9" s="336"/>
      <c r="E9" s="336"/>
    </row>
    <row r="10" spans="2:12" ht="13.5" thickBot="1">
      <c r="B10" s="159"/>
      <c r="C10" s="87" t="s">
        <v>2</v>
      </c>
      <c r="D10" s="75" t="s">
        <v>246</v>
      </c>
      <c r="E10" s="30" t="s">
        <v>262</v>
      </c>
    </row>
    <row r="11" spans="2:12">
      <c r="B11" s="110" t="s">
        <v>3</v>
      </c>
      <c r="C11" s="151" t="s">
        <v>215</v>
      </c>
      <c r="D11" s="74">
        <v>2657924.13</v>
      </c>
      <c r="E11" s="9">
        <f>E12</f>
        <v>1831350.78</v>
      </c>
    </row>
    <row r="12" spans="2:12">
      <c r="B12" s="129" t="s">
        <v>4</v>
      </c>
      <c r="C12" s="6" t="s">
        <v>5</v>
      </c>
      <c r="D12" s="89">
        <v>2657924.13</v>
      </c>
      <c r="E12" s="100">
        <v>1831350.78</v>
      </c>
    </row>
    <row r="13" spans="2:12">
      <c r="B13" s="129" t="s">
        <v>6</v>
      </c>
      <c r="C13" s="72" t="s">
        <v>7</v>
      </c>
      <c r="D13" s="89"/>
      <c r="E13" s="100"/>
    </row>
    <row r="14" spans="2:12">
      <c r="B14" s="129" t="s">
        <v>8</v>
      </c>
      <c r="C14" s="72" t="s">
        <v>10</v>
      </c>
      <c r="D14" s="89"/>
      <c r="E14" s="100"/>
      <c r="G14" s="71"/>
    </row>
    <row r="15" spans="2:12">
      <c r="B15" s="129" t="s">
        <v>212</v>
      </c>
      <c r="C15" s="72" t="s">
        <v>11</v>
      </c>
      <c r="D15" s="89"/>
      <c r="E15" s="100"/>
    </row>
    <row r="16" spans="2:12">
      <c r="B16" s="130" t="s">
        <v>213</v>
      </c>
      <c r="C16" s="111" t="s">
        <v>12</v>
      </c>
      <c r="D16" s="90"/>
      <c r="E16" s="101"/>
    </row>
    <row r="17" spans="2:10">
      <c r="B17" s="10" t="s">
        <v>13</v>
      </c>
      <c r="C17" s="12" t="s">
        <v>65</v>
      </c>
      <c r="D17" s="152"/>
      <c r="E17" s="113"/>
    </row>
    <row r="18" spans="2:10">
      <c r="B18" s="129" t="s">
        <v>4</v>
      </c>
      <c r="C18" s="6" t="s">
        <v>11</v>
      </c>
      <c r="D18" s="89"/>
      <c r="E18" s="101"/>
    </row>
    <row r="19" spans="2:10" ht="13.5" customHeight="1">
      <c r="B19" s="129" t="s">
        <v>6</v>
      </c>
      <c r="C19" s="72" t="s">
        <v>214</v>
      </c>
      <c r="D19" s="89"/>
      <c r="E19" s="100"/>
    </row>
    <row r="20" spans="2:10" ht="13.5" thickBot="1">
      <c r="B20" s="131" t="s">
        <v>8</v>
      </c>
      <c r="C20" s="73" t="s">
        <v>14</v>
      </c>
      <c r="D20" s="91"/>
      <c r="E20" s="102"/>
    </row>
    <row r="21" spans="2:10" ht="13.5" thickBot="1">
      <c r="B21" s="343" t="s">
        <v>216</v>
      </c>
      <c r="C21" s="344"/>
      <c r="D21" s="92">
        <f>D11</f>
        <v>2657924.13</v>
      </c>
      <c r="E21" s="173">
        <f>E11</f>
        <v>1831350.78</v>
      </c>
      <c r="F21" s="88"/>
      <c r="G21" s="88"/>
      <c r="H21" s="197"/>
      <c r="J21" s="71"/>
    </row>
    <row r="22" spans="2:10">
      <c r="B22" s="3"/>
      <c r="C22" s="7"/>
      <c r="D22" s="8"/>
      <c r="E22" s="8"/>
      <c r="G22" s="78"/>
    </row>
    <row r="23" spans="2:10" ht="13.5">
      <c r="B23" s="337" t="s">
        <v>210</v>
      </c>
      <c r="C23" s="345"/>
      <c r="D23" s="345"/>
      <c r="E23" s="345"/>
      <c r="G23" s="78"/>
    </row>
    <row r="24" spans="2:10" ht="15.75" customHeight="1" thickBot="1">
      <c r="B24" s="336" t="s">
        <v>211</v>
      </c>
      <c r="C24" s="346"/>
      <c r="D24" s="346"/>
      <c r="E24" s="346"/>
    </row>
    <row r="25" spans="2:10" ht="13.5" thickBot="1">
      <c r="B25" s="159"/>
      <c r="C25" s="5" t="s">
        <v>2</v>
      </c>
      <c r="D25" s="75" t="s">
        <v>264</v>
      </c>
      <c r="E25" s="30" t="s">
        <v>262</v>
      </c>
    </row>
    <row r="26" spans="2:10">
      <c r="B26" s="116" t="s">
        <v>15</v>
      </c>
      <c r="C26" s="117" t="s">
        <v>16</v>
      </c>
      <c r="D26" s="263">
        <v>2775927.2</v>
      </c>
      <c r="E26" s="118">
        <f>D21</f>
        <v>2657924.13</v>
      </c>
      <c r="G26" s="83"/>
    </row>
    <row r="27" spans="2:10">
      <c r="B27" s="10" t="s">
        <v>17</v>
      </c>
      <c r="C27" s="11" t="s">
        <v>217</v>
      </c>
      <c r="D27" s="264">
        <v>-77373.86</v>
      </c>
      <c r="E27" s="172">
        <f>E28-E32</f>
        <v>-863526.73</v>
      </c>
      <c r="F27" s="78"/>
      <c r="G27" s="83"/>
      <c r="H27" s="78"/>
      <c r="I27" s="78"/>
      <c r="J27" s="83"/>
    </row>
    <row r="28" spans="2:10">
      <c r="B28" s="10" t="s">
        <v>18</v>
      </c>
      <c r="C28" s="11" t="s">
        <v>19</v>
      </c>
      <c r="D28" s="264">
        <v>44414.64</v>
      </c>
      <c r="E28" s="80">
        <f>SUM(E29:E31)</f>
        <v>37896.050000000003</v>
      </c>
      <c r="F28" s="78"/>
      <c r="G28" s="78"/>
      <c r="H28" s="78"/>
      <c r="I28" s="78"/>
      <c r="J28" s="83"/>
    </row>
    <row r="29" spans="2:10">
      <c r="B29" s="127" t="s">
        <v>4</v>
      </c>
      <c r="C29" s="6" t="s">
        <v>20</v>
      </c>
      <c r="D29" s="265">
        <v>11996.85</v>
      </c>
      <c r="E29" s="103">
        <v>4664.37</v>
      </c>
      <c r="F29" s="78"/>
      <c r="G29" s="78"/>
      <c r="H29" s="78"/>
      <c r="I29" s="78"/>
      <c r="J29" s="83"/>
    </row>
    <row r="30" spans="2:10">
      <c r="B30" s="127" t="s">
        <v>6</v>
      </c>
      <c r="C30" s="6" t="s">
        <v>21</v>
      </c>
      <c r="D30" s="265"/>
      <c r="E30" s="103"/>
      <c r="F30" s="78"/>
      <c r="G30" s="78"/>
      <c r="H30" s="78"/>
      <c r="I30" s="78"/>
      <c r="J30" s="83"/>
    </row>
    <row r="31" spans="2:10">
      <c r="B31" s="127" t="s">
        <v>8</v>
      </c>
      <c r="C31" s="6" t="s">
        <v>22</v>
      </c>
      <c r="D31" s="265">
        <v>32417.79</v>
      </c>
      <c r="E31" s="103">
        <v>33231.68</v>
      </c>
      <c r="F31" s="78"/>
      <c r="G31" s="78"/>
      <c r="H31" s="78"/>
      <c r="I31" s="78"/>
      <c r="J31" s="83"/>
    </row>
    <row r="32" spans="2:10">
      <c r="B32" s="112" t="s">
        <v>23</v>
      </c>
      <c r="C32" s="12" t="s">
        <v>24</v>
      </c>
      <c r="D32" s="264">
        <v>121788.5</v>
      </c>
      <c r="E32" s="80">
        <f>SUM(E33:E39)</f>
        <v>901422.78</v>
      </c>
      <c r="F32" s="78"/>
      <c r="G32" s="83"/>
      <c r="H32" s="78"/>
      <c r="I32" s="78"/>
      <c r="J32" s="83"/>
    </row>
    <row r="33" spans="2:10">
      <c r="B33" s="127" t="s">
        <v>4</v>
      </c>
      <c r="C33" s="6" t="s">
        <v>25</v>
      </c>
      <c r="D33" s="265">
        <v>8332.7000000000007</v>
      </c>
      <c r="E33" s="103">
        <v>23758.97</v>
      </c>
      <c r="F33" s="78"/>
      <c r="G33" s="78"/>
      <c r="H33" s="78"/>
      <c r="I33" s="78"/>
      <c r="J33" s="83"/>
    </row>
    <row r="34" spans="2:10">
      <c r="B34" s="127" t="s">
        <v>6</v>
      </c>
      <c r="C34" s="6" t="s">
        <v>26</v>
      </c>
      <c r="D34" s="265"/>
      <c r="E34" s="103"/>
      <c r="F34" s="78"/>
      <c r="G34" s="78"/>
      <c r="H34" s="78"/>
      <c r="I34" s="78"/>
      <c r="J34" s="83"/>
    </row>
    <row r="35" spans="2:10">
      <c r="B35" s="127" t="s">
        <v>8</v>
      </c>
      <c r="C35" s="6" t="s">
        <v>27</v>
      </c>
      <c r="D35" s="265">
        <v>634.25</v>
      </c>
      <c r="E35" s="103">
        <v>1137.3399999999999</v>
      </c>
      <c r="F35" s="78"/>
      <c r="G35" s="78"/>
      <c r="H35" s="78"/>
      <c r="I35" s="78"/>
      <c r="J35" s="83"/>
    </row>
    <row r="36" spans="2:10">
      <c r="B36" s="127" t="s">
        <v>9</v>
      </c>
      <c r="C36" s="6" t="s">
        <v>28</v>
      </c>
      <c r="D36" s="265"/>
      <c r="E36" s="103"/>
      <c r="F36" s="78"/>
      <c r="G36" s="78"/>
      <c r="H36" s="78"/>
      <c r="I36" s="78"/>
      <c r="J36" s="83"/>
    </row>
    <row r="37" spans="2:10" ht="25.5">
      <c r="B37" s="127" t="s">
        <v>29</v>
      </c>
      <c r="C37" s="6" t="s">
        <v>30</v>
      </c>
      <c r="D37" s="265">
        <v>26115.75</v>
      </c>
      <c r="E37" s="103">
        <v>19041.22</v>
      </c>
      <c r="F37" s="78"/>
      <c r="G37" s="78"/>
      <c r="H37" s="78"/>
      <c r="I37" s="78"/>
      <c r="J37" s="83"/>
    </row>
    <row r="38" spans="2:10">
      <c r="B38" s="127" t="s">
        <v>31</v>
      </c>
      <c r="C38" s="6" t="s">
        <v>32</v>
      </c>
      <c r="D38" s="265"/>
      <c r="E38" s="103"/>
      <c r="F38" s="78"/>
      <c r="G38" s="78"/>
      <c r="H38" s="78"/>
      <c r="I38" s="78"/>
      <c r="J38" s="83"/>
    </row>
    <row r="39" spans="2:10">
      <c r="B39" s="128" t="s">
        <v>33</v>
      </c>
      <c r="C39" s="13" t="s">
        <v>34</v>
      </c>
      <c r="D39" s="266">
        <v>86705.8</v>
      </c>
      <c r="E39" s="174">
        <v>857485.25</v>
      </c>
      <c r="F39" s="78"/>
      <c r="G39" s="78"/>
      <c r="H39" s="78"/>
      <c r="I39" s="78"/>
      <c r="J39" s="83"/>
    </row>
    <row r="40" spans="2:10" ht="13.5" thickBot="1">
      <c r="B40" s="119" t="s">
        <v>35</v>
      </c>
      <c r="C40" s="120" t="s">
        <v>36</v>
      </c>
      <c r="D40" s="267">
        <v>39611.89</v>
      </c>
      <c r="E40" s="121">
        <v>36953.379999999997</v>
      </c>
      <c r="G40" s="83"/>
    </row>
    <row r="41" spans="2:10" ht="13.5" thickBot="1">
      <c r="B41" s="122" t="s">
        <v>37</v>
      </c>
      <c r="C41" s="123" t="s">
        <v>38</v>
      </c>
      <c r="D41" s="268">
        <v>2738165.2300000004</v>
      </c>
      <c r="E41" s="173">
        <f>E26+E27+E40</f>
        <v>1831350.7799999998</v>
      </c>
      <c r="F41" s="88"/>
      <c r="G41" s="83"/>
    </row>
    <row r="42" spans="2:10">
      <c r="B42" s="114"/>
      <c r="C42" s="114"/>
      <c r="D42" s="115"/>
      <c r="E42" s="115"/>
      <c r="F42" s="88"/>
      <c r="G42" s="71"/>
    </row>
    <row r="43" spans="2:10" ht="13.5">
      <c r="B43" s="338" t="s">
        <v>60</v>
      </c>
      <c r="C43" s="339"/>
      <c r="D43" s="339"/>
      <c r="E43" s="339"/>
      <c r="G43" s="78"/>
    </row>
    <row r="44" spans="2:10" ht="18" customHeight="1" thickBot="1">
      <c r="B44" s="336" t="s">
        <v>244</v>
      </c>
      <c r="C44" s="340"/>
      <c r="D44" s="340"/>
      <c r="E44" s="340"/>
      <c r="G44" s="78"/>
    </row>
    <row r="45" spans="2:10" ht="13.5" thickBot="1">
      <c r="B45" s="159"/>
      <c r="C45" s="31" t="s">
        <v>39</v>
      </c>
      <c r="D45" s="75" t="s">
        <v>264</v>
      </c>
      <c r="E45" s="30" t="s">
        <v>262</v>
      </c>
      <c r="G45" s="78"/>
    </row>
    <row r="46" spans="2:10">
      <c r="B46" s="14" t="s">
        <v>18</v>
      </c>
      <c r="C46" s="32" t="s">
        <v>218</v>
      </c>
      <c r="D46" s="124"/>
      <c r="E46" s="29"/>
      <c r="G46" s="78"/>
    </row>
    <row r="47" spans="2:10">
      <c r="B47" s="125" t="s">
        <v>4</v>
      </c>
      <c r="C47" s="16" t="s">
        <v>40</v>
      </c>
      <c r="D47" s="269">
        <v>9983.1949999999997</v>
      </c>
      <c r="E47" s="175">
        <v>9696.9140000000007</v>
      </c>
      <c r="G47" s="78"/>
    </row>
    <row r="48" spans="2:10">
      <c r="B48" s="146" t="s">
        <v>6</v>
      </c>
      <c r="C48" s="23" t="s">
        <v>41</v>
      </c>
      <c r="D48" s="270">
        <v>9707.0519999999997</v>
      </c>
      <c r="E48" s="175">
        <v>6551.067</v>
      </c>
      <c r="G48" s="78"/>
    </row>
    <row r="49" spans="2:7">
      <c r="B49" s="143" t="s">
        <v>23</v>
      </c>
      <c r="C49" s="147" t="s">
        <v>219</v>
      </c>
      <c r="D49" s="271"/>
      <c r="E49" s="175"/>
    </row>
    <row r="50" spans="2:7">
      <c r="B50" s="125" t="s">
        <v>4</v>
      </c>
      <c r="C50" s="16" t="s">
        <v>40</v>
      </c>
      <c r="D50" s="269">
        <v>278.06</v>
      </c>
      <c r="E50" s="175">
        <v>274.10000000000002</v>
      </c>
      <c r="G50" s="226"/>
    </row>
    <row r="51" spans="2:7">
      <c r="B51" s="125" t="s">
        <v>6</v>
      </c>
      <c r="C51" s="16" t="s">
        <v>220</v>
      </c>
      <c r="D51" s="272">
        <v>276.67</v>
      </c>
      <c r="E51" s="84">
        <v>273.12</v>
      </c>
      <c r="G51" s="226"/>
    </row>
    <row r="52" spans="2:7">
      <c r="B52" s="125" t="s">
        <v>8</v>
      </c>
      <c r="C52" s="16" t="s">
        <v>221</v>
      </c>
      <c r="D52" s="272">
        <v>282.49</v>
      </c>
      <c r="E52" s="84">
        <v>280.87</v>
      </c>
    </row>
    <row r="53" spans="2:7" ht="14.25" customHeight="1" thickBot="1">
      <c r="B53" s="126" t="s">
        <v>9</v>
      </c>
      <c r="C53" s="18" t="s">
        <v>41</v>
      </c>
      <c r="D53" s="273">
        <v>282.08</v>
      </c>
      <c r="E53" s="176">
        <v>279.55</v>
      </c>
    </row>
    <row r="54" spans="2:7">
      <c r="B54" s="132"/>
      <c r="C54" s="133"/>
      <c r="D54" s="134"/>
      <c r="E54" s="134"/>
    </row>
    <row r="55" spans="2:7" ht="13.5">
      <c r="B55" s="338" t="s">
        <v>62</v>
      </c>
      <c r="C55" s="339"/>
      <c r="D55" s="339"/>
      <c r="E55" s="339"/>
    </row>
    <row r="56" spans="2:7" ht="16.5" customHeight="1" thickBot="1">
      <c r="B56" s="336" t="s">
        <v>222</v>
      </c>
      <c r="C56" s="340"/>
      <c r="D56" s="340"/>
      <c r="E56" s="340"/>
    </row>
    <row r="57" spans="2:7" ht="23.25" thickBot="1">
      <c r="B57" s="331" t="s">
        <v>42</v>
      </c>
      <c r="C57" s="332"/>
      <c r="D57" s="19" t="s">
        <v>245</v>
      </c>
      <c r="E57" s="20" t="s">
        <v>223</v>
      </c>
    </row>
    <row r="58" spans="2:7">
      <c r="B58" s="21" t="s">
        <v>18</v>
      </c>
      <c r="C58" s="149" t="s">
        <v>43</v>
      </c>
      <c r="D58" s="150">
        <f>D64</f>
        <v>1831350.78</v>
      </c>
      <c r="E58" s="33">
        <f>D58/E21</f>
        <v>1</v>
      </c>
    </row>
    <row r="59" spans="2:7" ht="25.5">
      <c r="B59" s="146" t="s">
        <v>4</v>
      </c>
      <c r="C59" s="23" t="s">
        <v>44</v>
      </c>
      <c r="D59" s="95">
        <v>0</v>
      </c>
      <c r="E59" s="96">
        <v>0</v>
      </c>
    </row>
    <row r="60" spans="2:7" ht="25.5">
      <c r="B60" s="125" t="s">
        <v>6</v>
      </c>
      <c r="C60" s="16" t="s">
        <v>45</v>
      </c>
      <c r="D60" s="93">
        <v>0</v>
      </c>
      <c r="E60" s="94">
        <v>0</v>
      </c>
    </row>
    <row r="61" spans="2:7" ht="12.75" customHeight="1">
      <c r="B61" s="125" t="s">
        <v>8</v>
      </c>
      <c r="C61" s="16" t="s">
        <v>46</v>
      </c>
      <c r="D61" s="93">
        <v>0</v>
      </c>
      <c r="E61" s="94">
        <v>0</v>
      </c>
    </row>
    <row r="62" spans="2:7">
      <c r="B62" s="125" t="s">
        <v>9</v>
      </c>
      <c r="C62" s="16" t="s">
        <v>47</v>
      </c>
      <c r="D62" s="93">
        <v>0</v>
      </c>
      <c r="E62" s="94">
        <v>0</v>
      </c>
    </row>
    <row r="63" spans="2:7">
      <c r="B63" s="125" t="s">
        <v>29</v>
      </c>
      <c r="C63" s="16" t="s">
        <v>48</v>
      </c>
      <c r="D63" s="93">
        <v>0</v>
      </c>
      <c r="E63" s="94">
        <v>0</v>
      </c>
    </row>
    <row r="64" spans="2:7">
      <c r="B64" s="146" t="s">
        <v>31</v>
      </c>
      <c r="C64" s="23" t="s">
        <v>49</v>
      </c>
      <c r="D64" s="95">
        <f>E21</f>
        <v>1831350.78</v>
      </c>
      <c r="E64" s="96">
        <f>E58</f>
        <v>1</v>
      </c>
    </row>
    <row r="65" spans="2:5">
      <c r="B65" s="146" t="s">
        <v>33</v>
      </c>
      <c r="C65" s="23" t="s">
        <v>224</v>
      </c>
      <c r="D65" s="95">
        <v>0</v>
      </c>
      <c r="E65" s="96">
        <v>0</v>
      </c>
    </row>
    <row r="66" spans="2:5">
      <c r="B66" s="146" t="s">
        <v>50</v>
      </c>
      <c r="C66" s="23" t="s">
        <v>51</v>
      </c>
      <c r="D66" s="95">
        <v>0</v>
      </c>
      <c r="E66" s="96">
        <v>0</v>
      </c>
    </row>
    <row r="67" spans="2:5">
      <c r="B67" s="125" t="s">
        <v>52</v>
      </c>
      <c r="C67" s="16" t="s">
        <v>53</v>
      </c>
      <c r="D67" s="93">
        <v>0</v>
      </c>
      <c r="E67" s="94">
        <v>0</v>
      </c>
    </row>
    <row r="68" spans="2:5">
      <c r="B68" s="125" t="s">
        <v>54</v>
      </c>
      <c r="C68" s="16" t="s">
        <v>55</v>
      </c>
      <c r="D68" s="93">
        <v>0</v>
      </c>
      <c r="E68" s="94">
        <v>0</v>
      </c>
    </row>
    <row r="69" spans="2:5">
      <c r="B69" s="125" t="s">
        <v>56</v>
      </c>
      <c r="C69" s="16" t="s">
        <v>57</v>
      </c>
      <c r="D69" s="93">
        <v>0</v>
      </c>
      <c r="E69" s="94">
        <v>0</v>
      </c>
    </row>
    <row r="70" spans="2:5">
      <c r="B70" s="153" t="s">
        <v>58</v>
      </c>
      <c r="C70" s="136" t="s">
        <v>59</v>
      </c>
      <c r="D70" s="137">
        <v>0</v>
      </c>
      <c r="E70" s="138">
        <v>0</v>
      </c>
    </row>
    <row r="71" spans="2:5">
      <c r="B71" s="154" t="s">
        <v>23</v>
      </c>
      <c r="C71" s="144" t="s">
        <v>61</v>
      </c>
      <c r="D71" s="145">
        <v>0</v>
      </c>
      <c r="E71" s="70">
        <v>0</v>
      </c>
    </row>
    <row r="72" spans="2:5">
      <c r="B72" s="155" t="s">
        <v>60</v>
      </c>
      <c r="C72" s="140" t="s">
        <v>63</v>
      </c>
      <c r="D72" s="141">
        <f>E14</f>
        <v>0</v>
      </c>
      <c r="E72" s="142">
        <v>0</v>
      </c>
    </row>
    <row r="73" spans="2:5">
      <c r="B73" s="156" t="s">
        <v>62</v>
      </c>
      <c r="C73" s="25" t="s">
        <v>65</v>
      </c>
      <c r="D73" s="26">
        <v>0</v>
      </c>
      <c r="E73" s="27">
        <v>0</v>
      </c>
    </row>
    <row r="74" spans="2:5">
      <c r="B74" s="154" t="s">
        <v>64</v>
      </c>
      <c r="C74" s="144" t="s">
        <v>66</v>
      </c>
      <c r="D74" s="145">
        <f>D58</f>
        <v>1831350.78</v>
      </c>
      <c r="E74" s="70">
        <f>E58+E72-E73</f>
        <v>1</v>
      </c>
    </row>
    <row r="75" spans="2:5">
      <c r="B75" s="125" t="s">
        <v>4</v>
      </c>
      <c r="C75" s="16" t="s">
        <v>67</v>
      </c>
      <c r="D75" s="93">
        <f>D74</f>
        <v>1831350.78</v>
      </c>
      <c r="E75" s="94">
        <f>E74</f>
        <v>1</v>
      </c>
    </row>
    <row r="76" spans="2:5">
      <c r="B76" s="125" t="s">
        <v>6</v>
      </c>
      <c r="C76" s="16" t="s">
        <v>225</v>
      </c>
      <c r="D76" s="93">
        <v>0</v>
      </c>
      <c r="E76" s="94">
        <v>0</v>
      </c>
    </row>
    <row r="77" spans="2:5" ht="13.5" thickBot="1">
      <c r="B77" s="126" t="s">
        <v>8</v>
      </c>
      <c r="C77" s="18" t="s">
        <v>226</v>
      </c>
      <c r="D77" s="97">
        <v>0</v>
      </c>
      <c r="E77" s="98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honeticPr fontId="7" type="noConversion"/>
  <pageMargins left="0.55000000000000004" right="0.75" top="0.56000000000000005" bottom="0.47" header="0.5" footer="0.5"/>
  <pageSetup paperSize="9" scale="70" orientation="portrait" r:id="rId1"/>
  <headerFooter alignWithMargins="0"/>
</worksheet>
</file>

<file path=xl/worksheets/sheet78.xml><?xml version="1.0" encoding="utf-8"?>
<worksheet xmlns="http://schemas.openxmlformats.org/spreadsheetml/2006/main" xmlns:r="http://schemas.openxmlformats.org/officeDocument/2006/relationships">
  <sheetPr codeName="Arkusz78"/>
  <dimension ref="A1:L81"/>
  <sheetViews>
    <sheetView zoomScale="80" zoomScaleNormal="80" workbookViewId="0">
      <selection activeCell="K2" sqref="K2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99" customWidth="1"/>
    <col min="6" max="6" width="7.42578125" customWidth="1"/>
    <col min="7" max="7" width="17.28515625" customWidth="1"/>
    <col min="8" max="8" width="19" customWidth="1"/>
    <col min="9" max="9" width="13.28515625" customWidth="1"/>
    <col min="10" max="10" width="13.5703125" customWidth="1"/>
  </cols>
  <sheetData>
    <row r="1" spans="2:12">
      <c r="B1" s="1"/>
      <c r="C1" s="1"/>
      <c r="D1" s="2"/>
      <c r="E1" s="2"/>
    </row>
    <row r="2" spans="2:12" ht="15.75">
      <c r="B2" s="333" t="s">
        <v>0</v>
      </c>
      <c r="C2" s="333"/>
      <c r="D2" s="333"/>
      <c r="E2" s="333"/>
      <c r="H2" s="188"/>
      <c r="I2" s="188"/>
      <c r="J2" s="190"/>
      <c r="L2" s="78"/>
    </row>
    <row r="3" spans="2:12" ht="15.75">
      <c r="B3" s="333" t="s">
        <v>263</v>
      </c>
      <c r="C3" s="333"/>
      <c r="D3" s="333"/>
      <c r="E3" s="333"/>
      <c r="H3" s="188"/>
      <c r="I3" s="188"/>
      <c r="J3" s="190"/>
    </row>
    <row r="4" spans="2:12" ht="15">
      <c r="B4" s="162"/>
      <c r="C4" s="162"/>
      <c r="D4" s="162"/>
      <c r="E4" s="162"/>
      <c r="H4" s="187"/>
      <c r="I4" s="187"/>
      <c r="J4" s="190"/>
    </row>
    <row r="5" spans="2:12" ht="21" customHeight="1">
      <c r="B5" s="334" t="s">
        <v>1</v>
      </c>
      <c r="C5" s="334"/>
      <c r="D5" s="334"/>
      <c r="E5" s="334"/>
    </row>
    <row r="6" spans="2:12" ht="14.25">
      <c r="B6" s="335" t="s">
        <v>268</v>
      </c>
      <c r="C6" s="335"/>
      <c r="D6" s="335"/>
      <c r="E6" s="335"/>
    </row>
    <row r="7" spans="2:12" ht="14.25">
      <c r="B7" s="160"/>
      <c r="C7" s="160"/>
      <c r="D7" s="160"/>
      <c r="E7" s="160"/>
    </row>
    <row r="8" spans="2:12" ht="13.5">
      <c r="B8" s="337" t="s">
        <v>18</v>
      </c>
      <c r="C8" s="339"/>
      <c r="D8" s="339"/>
      <c r="E8" s="339"/>
    </row>
    <row r="9" spans="2:12" ht="16.5" thickBot="1">
      <c r="B9" s="336" t="s">
        <v>209</v>
      </c>
      <c r="C9" s="336"/>
      <c r="D9" s="336"/>
      <c r="E9" s="336"/>
    </row>
    <row r="10" spans="2:12" ht="13.5" thickBot="1">
      <c r="B10" s="161"/>
      <c r="C10" s="87" t="s">
        <v>2</v>
      </c>
      <c r="D10" s="75" t="s">
        <v>246</v>
      </c>
      <c r="E10" s="30" t="s">
        <v>262</v>
      </c>
      <c r="G10" s="78"/>
    </row>
    <row r="11" spans="2:12">
      <c r="B11" s="110" t="s">
        <v>3</v>
      </c>
      <c r="C11" s="151" t="s">
        <v>215</v>
      </c>
      <c r="D11" s="74">
        <v>2109066.27</v>
      </c>
      <c r="E11" s="9">
        <f>E12</f>
        <v>885125.22</v>
      </c>
    </row>
    <row r="12" spans="2:12">
      <c r="B12" s="129" t="s">
        <v>4</v>
      </c>
      <c r="C12" s="6" t="s">
        <v>5</v>
      </c>
      <c r="D12" s="89">
        <v>2109066.27</v>
      </c>
      <c r="E12" s="100">
        <f>885157.36-32.14</f>
        <v>885125.22</v>
      </c>
    </row>
    <row r="13" spans="2:12">
      <c r="B13" s="129" t="s">
        <v>6</v>
      </c>
      <c r="C13" s="72" t="s">
        <v>7</v>
      </c>
      <c r="D13" s="89"/>
      <c r="E13" s="100"/>
    </row>
    <row r="14" spans="2:12">
      <c r="B14" s="129" t="s">
        <v>8</v>
      </c>
      <c r="C14" s="72" t="s">
        <v>10</v>
      </c>
      <c r="D14" s="89"/>
      <c r="E14" s="100"/>
      <c r="G14" s="71"/>
    </row>
    <row r="15" spans="2:12">
      <c r="B15" s="129" t="s">
        <v>212</v>
      </c>
      <c r="C15" s="72" t="s">
        <v>11</v>
      </c>
      <c r="D15" s="89"/>
      <c r="E15" s="100"/>
    </row>
    <row r="16" spans="2:12">
      <c r="B16" s="130" t="s">
        <v>213</v>
      </c>
      <c r="C16" s="111" t="s">
        <v>12</v>
      </c>
      <c r="D16" s="90"/>
      <c r="E16" s="101"/>
    </row>
    <row r="17" spans="2:10">
      <c r="B17" s="10" t="s">
        <v>13</v>
      </c>
      <c r="C17" s="12" t="s">
        <v>65</v>
      </c>
      <c r="D17" s="152"/>
      <c r="E17" s="113"/>
    </row>
    <row r="18" spans="2:10">
      <c r="B18" s="129" t="s">
        <v>4</v>
      </c>
      <c r="C18" s="6" t="s">
        <v>11</v>
      </c>
      <c r="D18" s="89"/>
      <c r="E18" s="101"/>
    </row>
    <row r="19" spans="2:10" ht="13.5" customHeight="1">
      <c r="B19" s="129" t="s">
        <v>6</v>
      </c>
      <c r="C19" s="72" t="s">
        <v>214</v>
      </c>
      <c r="D19" s="89"/>
      <c r="E19" s="100"/>
    </row>
    <row r="20" spans="2:10" ht="13.5" thickBot="1">
      <c r="B20" s="131" t="s">
        <v>8</v>
      </c>
      <c r="C20" s="73" t="s">
        <v>14</v>
      </c>
      <c r="D20" s="91"/>
      <c r="E20" s="102"/>
    </row>
    <row r="21" spans="2:10" ht="13.5" thickBot="1">
      <c r="B21" s="343" t="s">
        <v>216</v>
      </c>
      <c r="C21" s="344"/>
      <c r="D21" s="92">
        <f>D11</f>
        <v>2109066.27</v>
      </c>
      <c r="E21" s="173">
        <f>E11-E17</f>
        <v>885125.22</v>
      </c>
      <c r="F21" s="88"/>
      <c r="G21" s="88"/>
      <c r="H21" s="197"/>
      <c r="J21" s="71"/>
    </row>
    <row r="22" spans="2:10">
      <c r="B22" s="3"/>
      <c r="C22" s="7"/>
      <c r="D22" s="8"/>
      <c r="E22" s="8"/>
      <c r="G22" s="78"/>
    </row>
    <row r="23" spans="2:10" ht="13.5">
      <c r="B23" s="337" t="s">
        <v>210</v>
      </c>
      <c r="C23" s="345"/>
      <c r="D23" s="345"/>
      <c r="E23" s="345"/>
      <c r="G23" s="78"/>
    </row>
    <row r="24" spans="2:10" ht="15.75" customHeight="1" thickBot="1">
      <c r="B24" s="336" t="s">
        <v>211</v>
      </c>
      <c r="C24" s="346"/>
      <c r="D24" s="346"/>
      <c r="E24" s="346"/>
    </row>
    <row r="25" spans="2:10" ht="13.5" thickBot="1">
      <c r="B25" s="161"/>
      <c r="C25" s="5" t="s">
        <v>2</v>
      </c>
      <c r="D25" s="75" t="s">
        <v>264</v>
      </c>
      <c r="E25" s="30" t="s">
        <v>262</v>
      </c>
    </row>
    <row r="26" spans="2:10">
      <c r="B26" s="116" t="s">
        <v>15</v>
      </c>
      <c r="C26" s="117" t="s">
        <v>16</v>
      </c>
      <c r="D26" s="263">
        <v>1226011.1200000001</v>
      </c>
      <c r="E26" s="118">
        <f>D21</f>
        <v>2109066.27</v>
      </c>
      <c r="G26" s="83"/>
    </row>
    <row r="27" spans="2:10">
      <c r="B27" s="10" t="s">
        <v>17</v>
      </c>
      <c r="C27" s="11" t="s">
        <v>217</v>
      </c>
      <c r="D27" s="264">
        <v>616754.17000000004</v>
      </c>
      <c r="E27" s="172">
        <f>E28-E32</f>
        <v>-1238377.8300000003</v>
      </c>
      <c r="F27" s="78"/>
      <c r="G27" s="83"/>
      <c r="H27" s="78"/>
      <c r="I27" s="78"/>
      <c r="J27" s="83"/>
    </row>
    <row r="28" spans="2:10">
      <c r="B28" s="10" t="s">
        <v>18</v>
      </c>
      <c r="C28" s="11" t="s">
        <v>19</v>
      </c>
      <c r="D28" s="264">
        <v>953187.04</v>
      </c>
      <c r="E28" s="80">
        <f>SUM(E29:E31)</f>
        <v>146396.66</v>
      </c>
      <c r="F28" s="78"/>
      <c r="G28" s="78"/>
      <c r="H28" s="78"/>
      <c r="I28" s="78"/>
      <c r="J28" s="83"/>
    </row>
    <row r="29" spans="2:10">
      <c r="B29" s="127" t="s">
        <v>4</v>
      </c>
      <c r="C29" s="6" t="s">
        <v>20</v>
      </c>
      <c r="D29" s="265">
        <v>101116.38</v>
      </c>
      <c r="E29" s="103">
        <v>15328.53</v>
      </c>
      <c r="F29" s="78"/>
      <c r="G29" s="78"/>
      <c r="H29" s="78"/>
      <c r="I29" s="78"/>
      <c r="J29" s="83"/>
    </row>
    <row r="30" spans="2:10">
      <c r="B30" s="127" t="s">
        <v>6</v>
      </c>
      <c r="C30" s="6" t="s">
        <v>21</v>
      </c>
      <c r="D30" s="265"/>
      <c r="E30" s="103"/>
      <c r="F30" s="78"/>
      <c r="G30" s="78"/>
      <c r="H30" s="78"/>
      <c r="I30" s="78"/>
      <c r="J30" s="83"/>
    </row>
    <row r="31" spans="2:10">
      <c r="B31" s="127" t="s">
        <v>8</v>
      </c>
      <c r="C31" s="6" t="s">
        <v>22</v>
      </c>
      <c r="D31" s="265">
        <v>852070.66</v>
      </c>
      <c r="E31" s="103">
        <v>131068.13</v>
      </c>
      <c r="F31" s="78"/>
      <c r="G31" s="78"/>
      <c r="H31" s="78"/>
      <c r="I31" s="78"/>
      <c r="J31" s="83"/>
    </row>
    <row r="32" spans="2:10">
      <c r="B32" s="112" t="s">
        <v>23</v>
      </c>
      <c r="C32" s="12" t="s">
        <v>24</v>
      </c>
      <c r="D32" s="264">
        <v>336432.87</v>
      </c>
      <c r="E32" s="80">
        <f>SUM(E33:E39)</f>
        <v>1384774.4900000002</v>
      </c>
      <c r="F32" s="78"/>
      <c r="G32" s="83"/>
      <c r="H32" s="78"/>
      <c r="I32" s="78"/>
      <c r="J32" s="83"/>
    </row>
    <row r="33" spans="2:10">
      <c r="B33" s="127" t="s">
        <v>4</v>
      </c>
      <c r="C33" s="6" t="s">
        <v>25</v>
      </c>
      <c r="D33" s="265">
        <v>74139.38</v>
      </c>
      <c r="E33" s="103">
        <f>1036783.31+32.14</f>
        <v>1036815.4500000001</v>
      </c>
      <c r="F33" s="78"/>
      <c r="G33" s="78"/>
      <c r="H33" s="78"/>
      <c r="I33" s="78"/>
      <c r="J33" s="83"/>
    </row>
    <row r="34" spans="2:10">
      <c r="B34" s="127" t="s">
        <v>6</v>
      </c>
      <c r="C34" s="6" t="s">
        <v>26</v>
      </c>
      <c r="D34" s="265"/>
      <c r="E34" s="103"/>
      <c r="F34" s="78"/>
      <c r="G34" s="78"/>
      <c r="H34" s="78"/>
      <c r="I34" s="78"/>
      <c r="J34" s="83"/>
    </row>
    <row r="35" spans="2:10">
      <c r="B35" s="127" t="s">
        <v>8</v>
      </c>
      <c r="C35" s="6" t="s">
        <v>27</v>
      </c>
      <c r="D35" s="265">
        <v>1825.28</v>
      </c>
      <c r="E35" s="103">
        <v>1981.67</v>
      </c>
      <c r="F35" s="78"/>
      <c r="G35" s="78"/>
      <c r="H35" s="78"/>
      <c r="I35" s="78"/>
      <c r="J35" s="83"/>
    </row>
    <row r="36" spans="2:10">
      <c r="B36" s="127" t="s">
        <v>9</v>
      </c>
      <c r="C36" s="6" t="s">
        <v>28</v>
      </c>
      <c r="D36" s="265"/>
      <c r="E36" s="103"/>
      <c r="F36" s="78"/>
      <c r="G36" s="78"/>
      <c r="H36" s="78"/>
      <c r="I36" s="78"/>
      <c r="J36" s="83"/>
    </row>
    <row r="37" spans="2:10" ht="25.5">
      <c r="B37" s="127" t="s">
        <v>29</v>
      </c>
      <c r="C37" s="6" t="s">
        <v>30</v>
      </c>
      <c r="D37" s="265">
        <v>14402.08</v>
      </c>
      <c r="E37" s="103">
        <v>13567.26</v>
      </c>
      <c r="F37" s="78"/>
      <c r="G37" s="78"/>
      <c r="H37" s="78"/>
      <c r="I37" s="78"/>
      <c r="J37" s="83"/>
    </row>
    <row r="38" spans="2:10">
      <c r="B38" s="127" t="s">
        <v>31</v>
      </c>
      <c r="C38" s="6" t="s">
        <v>32</v>
      </c>
      <c r="D38" s="265"/>
      <c r="E38" s="103"/>
      <c r="F38" s="78"/>
      <c r="G38" s="78"/>
      <c r="H38" s="78"/>
      <c r="I38" s="78"/>
      <c r="J38" s="83"/>
    </row>
    <row r="39" spans="2:10">
      <c r="B39" s="128" t="s">
        <v>33</v>
      </c>
      <c r="C39" s="13" t="s">
        <v>34</v>
      </c>
      <c r="D39" s="266">
        <v>246066.13</v>
      </c>
      <c r="E39" s="174">
        <v>332410.11</v>
      </c>
      <c r="F39" s="78"/>
      <c r="G39" s="78"/>
      <c r="H39" s="78"/>
      <c r="I39" s="78"/>
      <c r="J39" s="83"/>
    </row>
    <row r="40" spans="2:10" ht="13.5" thickBot="1">
      <c r="B40" s="119" t="s">
        <v>35</v>
      </c>
      <c r="C40" s="120" t="s">
        <v>36</v>
      </c>
      <c r="D40" s="267">
        <v>10730.5</v>
      </c>
      <c r="E40" s="121">
        <v>14436.78</v>
      </c>
      <c r="G40" s="83"/>
    </row>
    <row r="41" spans="2:10" ht="13.5" thickBot="1">
      <c r="B41" s="122" t="s">
        <v>37</v>
      </c>
      <c r="C41" s="123" t="s">
        <v>38</v>
      </c>
      <c r="D41" s="268">
        <v>1853495.79</v>
      </c>
      <c r="E41" s="173">
        <f>E26+E27+E40</f>
        <v>885125.21999999974</v>
      </c>
      <c r="F41" s="88"/>
      <c r="G41" s="83"/>
    </row>
    <row r="42" spans="2:10">
      <c r="B42" s="114"/>
      <c r="C42" s="114"/>
      <c r="D42" s="115"/>
      <c r="E42" s="115"/>
      <c r="F42" s="88"/>
      <c r="G42" s="71"/>
    </row>
    <row r="43" spans="2:10" ht="13.5">
      <c r="B43" s="338" t="s">
        <v>60</v>
      </c>
      <c r="C43" s="339"/>
      <c r="D43" s="339"/>
      <c r="E43" s="339"/>
      <c r="G43" s="78"/>
    </row>
    <row r="44" spans="2:10" ht="18" customHeight="1" thickBot="1">
      <c r="B44" s="336" t="s">
        <v>244</v>
      </c>
      <c r="C44" s="340"/>
      <c r="D44" s="340"/>
      <c r="E44" s="340"/>
      <c r="G44" s="78"/>
    </row>
    <row r="45" spans="2:10" ht="13.5" thickBot="1">
      <c r="B45" s="161"/>
      <c r="C45" s="31" t="s">
        <v>39</v>
      </c>
      <c r="D45" s="75" t="s">
        <v>264</v>
      </c>
      <c r="E45" s="30" t="s">
        <v>262</v>
      </c>
      <c r="G45" s="78"/>
    </row>
    <row r="46" spans="2:10">
      <c r="B46" s="14" t="s">
        <v>18</v>
      </c>
      <c r="C46" s="32" t="s">
        <v>218</v>
      </c>
      <c r="D46" s="124"/>
      <c r="E46" s="29"/>
      <c r="G46" s="78"/>
    </row>
    <row r="47" spans="2:10">
      <c r="B47" s="125" t="s">
        <v>4</v>
      </c>
      <c r="C47" s="16" t="s">
        <v>40</v>
      </c>
      <c r="D47" s="269">
        <v>4678.8959999999997</v>
      </c>
      <c r="E47" s="175">
        <v>7959.0410000000002</v>
      </c>
      <c r="G47" s="78"/>
    </row>
    <row r="48" spans="2:10">
      <c r="B48" s="146" t="s">
        <v>6</v>
      </c>
      <c r="C48" s="23" t="s">
        <v>41</v>
      </c>
      <c r="D48" s="270">
        <v>7025.0749999999998</v>
      </c>
      <c r="E48" s="175">
        <v>3304.6789874551973</v>
      </c>
      <c r="G48" s="186"/>
    </row>
    <row r="49" spans="2:7">
      <c r="B49" s="143" t="s">
        <v>23</v>
      </c>
      <c r="C49" s="147" t="s">
        <v>219</v>
      </c>
      <c r="D49" s="271"/>
      <c r="E49" s="175"/>
    </row>
    <row r="50" spans="2:7">
      <c r="B50" s="125" t="s">
        <v>4</v>
      </c>
      <c r="C50" s="16" t="s">
        <v>40</v>
      </c>
      <c r="D50" s="269">
        <v>262.02999999999997</v>
      </c>
      <c r="E50" s="175">
        <v>264.99</v>
      </c>
      <c r="G50" s="226"/>
    </row>
    <row r="51" spans="2:7">
      <c r="B51" s="125" t="s">
        <v>6</v>
      </c>
      <c r="C51" s="16" t="s">
        <v>220</v>
      </c>
      <c r="D51" s="272">
        <v>262.03000000000003</v>
      </c>
      <c r="E51" s="175">
        <v>264.95999999999998</v>
      </c>
      <c r="G51" s="226"/>
    </row>
    <row r="52" spans="2:7">
      <c r="B52" s="125" t="s">
        <v>8</v>
      </c>
      <c r="C52" s="16" t="s">
        <v>221</v>
      </c>
      <c r="D52" s="272">
        <v>263.84000000000003</v>
      </c>
      <c r="E52" s="84">
        <v>267.83999999999997</v>
      </c>
    </row>
    <row r="53" spans="2:7" ht="13.5" customHeight="1" thickBot="1">
      <c r="B53" s="126" t="s">
        <v>9</v>
      </c>
      <c r="C53" s="18" t="s">
        <v>41</v>
      </c>
      <c r="D53" s="273">
        <v>263.83999999999997</v>
      </c>
      <c r="E53" s="176">
        <v>267.83999999999997</v>
      </c>
    </row>
    <row r="54" spans="2:7">
      <c r="B54" s="132"/>
      <c r="C54" s="133"/>
      <c r="D54" s="134"/>
      <c r="E54" s="134"/>
    </row>
    <row r="55" spans="2:7" ht="13.5">
      <c r="B55" s="338" t="s">
        <v>62</v>
      </c>
      <c r="C55" s="339"/>
      <c r="D55" s="339"/>
      <c r="E55" s="339"/>
    </row>
    <row r="56" spans="2:7" ht="16.5" customHeight="1" thickBot="1">
      <c r="B56" s="336" t="s">
        <v>222</v>
      </c>
      <c r="C56" s="340"/>
      <c r="D56" s="340"/>
      <c r="E56" s="340"/>
    </row>
    <row r="57" spans="2:7" ht="23.25" thickBot="1">
      <c r="B57" s="331" t="s">
        <v>42</v>
      </c>
      <c r="C57" s="332"/>
      <c r="D57" s="19" t="s">
        <v>245</v>
      </c>
      <c r="E57" s="20" t="s">
        <v>223</v>
      </c>
    </row>
    <row r="58" spans="2:7">
      <c r="B58" s="21" t="s">
        <v>18</v>
      </c>
      <c r="C58" s="149" t="s">
        <v>43</v>
      </c>
      <c r="D58" s="150">
        <f>D64</f>
        <v>885125.22</v>
      </c>
      <c r="E58" s="33">
        <f>D58/E21</f>
        <v>1</v>
      </c>
    </row>
    <row r="59" spans="2:7" ht="25.5">
      <c r="B59" s="146" t="s">
        <v>4</v>
      </c>
      <c r="C59" s="23" t="s">
        <v>44</v>
      </c>
      <c r="D59" s="95">
        <v>0</v>
      </c>
      <c r="E59" s="96">
        <v>0</v>
      </c>
    </row>
    <row r="60" spans="2:7" ht="25.5">
      <c r="B60" s="125" t="s">
        <v>6</v>
      </c>
      <c r="C60" s="16" t="s">
        <v>45</v>
      </c>
      <c r="D60" s="93">
        <v>0</v>
      </c>
      <c r="E60" s="94">
        <v>0</v>
      </c>
    </row>
    <row r="61" spans="2:7">
      <c r="B61" s="125" t="s">
        <v>8</v>
      </c>
      <c r="C61" s="16" t="s">
        <v>46</v>
      </c>
      <c r="D61" s="93">
        <v>0</v>
      </c>
      <c r="E61" s="94">
        <v>0</v>
      </c>
    </row>
    <row r="62" spans="2:7">
      <c r="B62" s="125" t="s">
        <v>9</v>
      </c>
      <c r="C62" s="16" t="s">
        <v>47</v>
      </c>
      <c r="D62" s="93">
        <v>0</v>
      </c>
      <c r="E62" s="94">
        <v>0</v>
      </c>
    </row>
    <row r="63" spans="2:7">
      <c r="B63" s="125" t="s">
        <v>29</v>
      </c>
      <c r="C63" s="16" t="s">
        <v>48</v>
      </c>
      <c r="D63" s="93">
        <v>0</v>
      </c>
      <c r="E63" s="94">
        <v>0</v>
      </c>
    </row>
    <row r="64" spans="2:7">
      <c r="B64" s="146" t="s">
        <v>31</v>
      </c>
      <c r="C64" s="23" t="s">
        <v>49</v>
      </c>
      <c r="D64" s="95">
        <f>E12</f>
        <v>885125.22</v>
      </c>
      <c r="E64" s="96">
        <f>E58</f>
        <v>1</v>
      </c>
    </row>
    <row r="65" spans="2:5">
      <c r="B65" s="146" t="s">
        <v>33</v>
      </c>
      <c r="C65" s="23" t="s">
        <v>224</v>
      </c>
      <c r="D65" s="95">
        <v>0</v>
      </c>
      <c r="E65" s="96">
        <v>0</v>
      </c>
    </row>
    <row r="66" spans="2:5">
      <c r="B66" s="146" t="s">
        <v>50</v>
      </c>
      <c r="C66" s="23" t="s">
        <v>51</v>
      </c>
      <c r="D66" s="95">
        <v>0</v>
      </c>
      <c r="E66" s="96">
        <v>0</v>
      </c>
    </row>
    <row r="67" spans="2:5">
      <c r="B67" s="125" t="s">
        <v>52</v>
      </c>
      <c r="C67" s="16" t="s">
        <v>53</v>
      </c>
      <c r="D67" s="93">
        <v>0</v>
      </c>
      <c r="E67" s="94">
        <v>0</v>
      </c>
    </row>
    <row r="68" spans="2:5">
      <c r="B68" s="125" t="s">
        <v>54</v>
      </c>
      <c r="C68" s="16" t="s">
        <v>55</v>
      </c>
      <c r="D68" s="93">
        <v>0</v>
      </c>
      <c r="E68" s="94">
        <v>0</v>
      </c>
    </row>
    <row r="69" spans="2:5">
      <c r="B69" s="125" t="s">
        <v>56</v>
      </c>
      <c r="C69" s="16" t="s">
        <v>57</v>
      </c>
      <c r="D69" s="93">
        <v>0</v>
      </c>
      <c r="E69" s="94">
        <v>0</v>
      </c>
    </row>
    <row r="70" spans="2:5">
      <c r="B70" s="153" t="s">
        <v>58</v>
      </c>
      <c r="C70" s="136" t="s">
        <v>59</v>
      </c>
      <c r="D70" s="137">
        <v>0</v>
      </c>
      <c r="E70" s="138">
        <v>0</v>
      </c>
    </row>
    <row r="71" spans="2:5">
      <c r="B71" s="154" t="s">
        <v>23</v>
      </c>
      <c r="C71" s="144" t="s">
        <v>61</v>
      </c>
      <c r="D71" s="145">
        <v>0</v>
      </c>
      <c r="E71" s="70">
        <v>0</v>
      </c>
    </row>
    <row r="72" spans="2:5">
      <c r="B72" s="155" t="s">
        <v>60</v>
      </c>
      <c r="C72" s="140" t="s">
        <v>63</v>
      </c>
      <c r="D72" s="141">
        <f>E14</f>
        <v>0</v>
      </c>
      <c r="E72" s="142">
        <v>0</v>
      </c>
    </row>
    <row r="73" spans="2:5">
      <c r="B73" s="156" t="s">
        <v>62</v>
      </c>
      <c r="C73" s="25" t="s">
        <v>65</v>
      </c>
      <c r="D73" s="26">
        <f>E17</f>
        <v>0</v>
      </c>
      <c r="E73" s="27">
        <f>D73/E21</f>
        <v>0</v>
      </c>
    </row>
    <row r="74" spans="2:5">
      <c r="B74" s="154" t="s">
        <v>64</v>
      </c>
      <c r="C74" s="144" t="s">
        <v>66</v>
      </c>
      <c r="D74" s="145">
        <f>D58-D73</f>
        <v>885125.22</v>
      </c>
      <c r="E74" s="70">
        <f>E58+E72-E73</f>
        <v>1</v>
      </c>
    </row>
    <row r="75" spans="2:5">
      <c r="B75" s="125" t="s">
        <v>4</v>
      </c>
      <c r="C75" s="16" t="s">
        <v>67</v>
      </c>
      <c r="D75" s="93">
        <f>D74</f>
        <v>885125.22</v>
      </c>
      <c r="E75" s="94">
        <f>E74</f>
        <v>1</v>
      </c>
    </row>
    <row r="76" spans="2:5">
      <c r="B76" s="125" t="s">
        <v>6</v>
      </c>
      <c r="C76" s="16" t="s">
        <v>225</v>
      </c>
      <c r="D76" s="93">
        <v>0</v>
      </c>
      <c r="E76" s="94">
        <v>0</v>
      </c>
    </row>
    <row r="77" spans="2:5" ht="13.5" thickBot="1">
      <c r="B77" s="126" t="s">
        <v>8</v>
      </c>
      <c r="C77" s="18" t="s">
        <v>226</v>
      </c>
      <c r="D77" s="97">
        <v>0</v>
      </c>
      <c r="E77" s="98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ageMargins left="0.7" right="0.7" top="0.75" bottom="0.75" header="0.3" footer="0.3"/>
</worksheet>
</file>

<file path=xl/worksheets/sheet79.xml><?xml version="1.0" encoding="utf-8"?>
<worksheet xmlns="http://schemas.openxmlformats.org/spreadsheetml/2006/main" xmlns:r="http://schemas.openxmlformats.org/officeDocument/2006/relationships">
  <sheetPr codeName="Arkusz79"/>
  <dimension ref="A1:L81"/>
  <sheetViews>
    <sheetView zoomScale="80" zoomScaleNormal="80" workbookViewId="0">
      <selection activeCell="K2" sqref="K2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99" customWidth="1"/>
    <col min="6" max="6" width="7.42578125" customWidth="1"/>
    <col min="7" max="7" width="17.28515625" customWidth="1"/>
    <col min="8" max="8" width="19" customWidth="1"/>
    <col min="9" max="9" width="13.28515625" customWidth="1"/>
    <col min="10" max="10" width="13.5703125" customWidth="1"/>
  </cols>
  <sheetData>
    <row r="1" spans="2:12">
      <c r="B1" s="1"/>
      <c r="C1" s="1"/>
      <c r="D1" s="2"/>
      <c r="E1" s="2"/>
    </row>
    <row r="2" spans="2:12" ht="15.75">
      <c r="B2" s="333" t="s">
        <v>0</v>
      </c>
      <c r="C2" s="333"/>
      <c r="D2" s="333"/>
      <c r="E2" s="333"/>
      <c r="H2" s="188"/>
      <c r="I2" s="188"/>
      <c r="J2" s="190"/>
      <c r="L2" s="78"/>
    </row>
    <row r="3" spans="2:12" ht="15.75">
      <c r="B3" s="333" t="s">
        <v>263</v>
      </c>
      <c r="C3" s="333"/>
      <c r="D3" s="333"/>
      <c r="E3" s="333"/>
      <c r="H3" s="188"/>
      <c r="I3" s="188"/>
      <c r="J3" s="190"/>
    </row>
    <row r="4" spans="2:12" ht="15">
      <c r="B4" s="162"/>
      <c r="C4" s="162"/>
      <c r="D4" s="162"/>
      <c r="E4" s="162"/>
      <c r="H4" s="187"/>
      <c r="I4" s="187"/>
      <c r="J4" s="190"/>
    </row>
    <row r="5" spans="2:12" ht="21" customHeight="1">
      <c r="B5" s="334" t="s">
        <v>1</v>
      </c>
      <c r="C5" s="334"/>
      <c r="D5" s="334"/>
      <c r="E5" s="334"/>
      <c r="H5" s="187"/>
      <c r="I5" s="187"/>
      <c r="J5" s="187"/>
    </row>
    <row r="6" spans="2:12" ht="14.25">
      <c r="B6" s="335" t="s">
        <v>269</v>
      </c>
      <c r="C6" s="335"/>
      <c r="D6" s="335"/>
      <c r="E6" s="335"/>
    </row>
    <row r="7" spans="2:12" ht="14.25">
      <c r="B7" s="160"/>
      <c r="C7" s="160"/>
      <c r="D7" s="160"/>
      <c r="E7" s="160"/>
    </row>
    <row r="8" spans="2:12" ht="13.5">
      <c r="B8" s="337" t="s">
        <v>18</v>
      </c>
      <c r="C8" s="339"/>
      <c r="D8" s="339"/>
      <c r="E8" s="339"/>
    </row>
    <row r="9" spans="2:12" ht="16.5" thickBot="1">
      <c r="B9" s="336" t="s">
        <v>209</v>
      </c>
      <c r="C9" s="336"/>
      <c r="D9" s="336"/>
      <c r="E9" s="336"/>
    </row>
    <row r="10" spans="2:12" ht="13.5" thickBot="1">
      <c r="B10" s="161"/>
      <c r="C10" s="87" t="s">
        <v>2</v>
      </c>
      <c r="D10" s="75" t="s">
        <v>246</v>
      </c>
      <c r="E10" s="30" t="s">
        <v>262</v>
      </c>
    </row>
    <row r="11" spans="2:12">
      <c r="B11" s="110" t="s">
        <v>3</v>
      </c>
      <c r="C11" s="151" t="s">
        <v>215</v>
      </c>
      <c r="D11" s="74">
        <v>221682.71</v>
      </c>
      <c r="E11" s="9">
        <f>E12</f>
        <v>192242.24</v>
      </c>
    </row>
    <row r="12" spans="2:12">
      <c r="B12" s="129" t="s">
        <v>4</v>
      </c>
      <c r="C12" s="6" t="s">
        <v>5</v>
      </c>
      <c r="D12" s="89">
        <v>221682.71</v>
      </c>
      <c r="E12" s="100">
        <v>192242.24</v>
      </c>
    </row>
    <row r="13" spans="2:12">
      <c r="B13" s="129" t="s">
        <v>6</v>
      </c>
      <c r="C13" s="72" t="s">
        <v>7</v>
      </c>
      <c r="D13" s="89"/>
      <c r="E13" s="100"/>
    </row>
    <row r="14" spans="2:12">
      <c r="B14" s="129" t="s">
        <v>8</v>
      </c>
      <c r="C14" s="72" t="s">
        <v>10</v>
      </c>
      <c r="D14" s="89"/>
      <c r="E14" s="100"/>
      <c r="G14" s="71"/>
    </row>
    <row r="15" spans="2:12">
      <c r="B15" s="129" t="s">
        <v>212</v>
      </c>
      <c r="C15" s="72" t="s">
        <v>11</v>
      </c>
      <c r="D15" s="89"/>
      <c r="E15" s="100"/>
    </row>
    <row r="16" spans="2:12">
      <c r="B16" s="130" t="s">
        <v>213</v>
      </c>
      <c r="C16" s="111" t="s">
        <v>12</v>
      </c>
      <c r="D16" s="90"/>
      <c r="E16" s="101"/>
    </row>
    <row r="17" spans="2:10">
      <c r="B17" s="10" t="s">
        <v>13</v>
      </c>
      <c r="C17" s="12" t="s">
        <v>65</v>
      </c>
      <c r="D17" s="152"/>
      <c r="E17" s="113"/>
    </row>
    <row r="18" spans="2:10">
      <c r="B18" s="129" t="s">
        <v>4</v>
      </c>
      <c r="C18" s="6" t="s">
        <v>11</v>
      </c>
      <c r="D18" s="89"/>
      <c r="E18" s="101"/>
    </row>
    <row r="19" spans="2:10" ht="13.5" customHeight="1">
      <c r="B19" s="129" t="s">
        <v>6</v>
      </c>
      <c r="C19" s="72" t="s">
        <v>214</v>
      </c>
      <c r="D19" s="89"/>
      <c r="E19" s="100"/>
    </row>
    <row r="20" spans="2:10" ht="13.5" thickBot="1">
      <c r="B20" s="131" t="s">
        <v>8</v>
      </c>
      <c r="C20" s="73" t="s">
        <v>14</v>
      </c>
      <c r="D20" s="91"/>
      <c r="E20" s="102"/>
    </row>
    <row r="21" spans="2:10" ht="13.5" thickBot="1">
      <c r="B21" s="343" t="s">
        <v>216</v>
      </c>
      <c r="C21" s="344"/>
      <c r="D21" s="92">
        <f>D11</f>
        <v>221682.71</v>
      </c>
      <c r="E21" s="173">
        <f>E11</f>
        <v>192242.24</v>
      </c>
      <c r="F21" s="88"/>
      <c r="G21" s="88"/>
      <c r="H21" s="197"/>
      <c r="J21" s="71"/>
    </row>
    <row r="22" spans="2:10">
      <c r="B22" s="3"/>
      <c r="C22" s="7"/>
      <c r="D22" s="8"/>
      <c r="E22" s="8"/>
      <c r="G22" s="78"/>
    </row>
    <row r="23" spans="2:10" ht="13.5">
      <c r="B23" s="337" t="s">
        <v>210</v>
      </c>
      <c r="C23" s="345"/>
      <c r="D23" s="345"/>
      <c r="E23" s="345"/>
      <c r="G23" s="78"/>
    </row>
    <row r="24" spans="2:10" ht="15.75" customHeight="1" thickBot="1">
      <c r="B24" s="336" t="s">
        <v>211</v>
      </c>
      <c r="C24" s="346"/>
      <c r="D24" s="346"/>
      <c r="E24" s="346"/>
    </row>
    <row r="25" spans="2:10" ht="13.5" thickBot="1">
      <c r="B25" s="161"/>
      <c r="C25" s="5" t="s">
        <v>2</v>
      </c>
      <c r="D25" s="75" t="s">
        <v>264</v>
      </c>
      <c r="E25" s="30" t="s">
        <v>262</v>
      </c>
    </row>
    <row r="26" spans="2:10">
      <c r="B26" s="116" t="s">
        <v>15</v>
      </c>
      <c r="C26" s="117" t="s">
        <v>16</v>
      </c>
      <c r="D26" s="263">
        <v>231061.05</v>
      </c>
      <c r="E26" s="118">
        <f>D21</f>
        <v>221682.71</v>
      </c>
      <c r="G26" s="83"/>
    </row>
    <row r="27" spans="2:10">
      <c r="B27" s="10" t="s">
        <v>17</v>
      </c>
      <c r="C27" s="11" t="s">
        <v>217</v>
      </c>
      <c r="D27" s="264">
        <v>-1884.5099999999993</v>
      </c>
      <c r="E27" s="172">
        <f>E28-E32</f>
        <v>-37865.270000000004</v>
      </c>
      <c r="F27" s="78"/>
      <c r="G27" s="83"/>
      <c r="H27" s="78"/>
      <c r="I27" s="78"/>
      <c r="J27" s="83"/>
    </row>
    <row r="28" spans="2:10">
      <c r="B28" s="10" t="s">
        <v>18</v>
      </c>
      <c r="C28" s="11" t="s">
        <v>19</v>
      </c>
      <c r="D28" s="264">
        <v>4225.29</v>
      </c>
      <c r="E28" s="80">
        <f>SUM(E29:E31)</f>
        <v>3952.81</v>
      </c>
      <c r="F28" s="78"/>
      <c r="G28" s="78"/>
      <c r="H28" s="78"/>
      <c r="I28" s="78"/>
      <c r="J28" s="83"/>
    </row>
    <row r="29" spans="2:10">
      <c r="B29" s="127" t="s">
        <v>4</v>
      </c>
      <c r="C29" s="6" t="s">
        <v>20</v>
      </c>
      <c r="D29" s="265">
        <v>4225.29</v>
      </c>
      <c r="E29" s="103">
        <v>3952.81</v>
      </c>
      <c r="F29" s="78"/>
      <c r="G29" s="78"/>
      <c r="H29" s="78"/>
      <c r="I29" s="78"/>
      <c r="J29" s="83"/>
    </row>
    <row r="30" spans="2:10">
      <c r="B30" s="127" t="s">
        <v>6</v>
      </c>
      <c r="C30" s="6" t="s">
        <v>21</v>
      </c>
      <c r="D30" s="265"/>
      <c r="E30" s="103"/>
      <c r="F30" s="78"/>
      <c r="G30" s="78"/>
      <c r="H30" s="78"/>
      <c r="I30" s="78"/>
      <c r="J30" s="83"/>
    </row>
    <row r="31" spans="2:10">
      <c r="B31" s="127" t="s">
        <v>8</v>
      </c>
      <c r="C31" s="6" t="s">
        <v>22</v>
      </c>
      <c r="D31" s="265"/>
      <c r="E31" s="103"/>
      <c r="F31" s="78"/>
      <c r="G31" s="78"/>
      <c r="H31" s="78"/>
      <c r="I31" s="78"/>
      <c r="J31" s="83"/>
    </row>
    <row r="32" spans="2:10">
      <c r="B32" s="112" t="s">
        <v>23</v>
      </c>
      <c r="C32" s="12" t="s">
        <v>24</v>
      </c>
      <c r="D32" s="264">
        <v>6109.7999999999993</v>
      </c>
      <c r="E32" s="80">
        <f>SUM(E33:E39)</f>
        <v>41818.080000000002</v>
      </c>
      <c r="F32" s="78"/>
      <c r="G32" s="83"/>
      <c r="H32" s="78"/>
      <c r="I32" s="78"/>
      <c r="J32" s="83"/>
    </row>
    <row r="33" spans="2:10">
      <c r="B33" s="127" t="s">
        <v>4</v>
      </c>
      <c r="C33" s="6" t="s">
        <v>25</v>
      </c>
      <c r="D33" s="265"/>
      <c r="E33" s="103">
        <v>17443.7</v>
      </c>
      <c r="F33" s="78"/>
      <c r="G33" s="78"/>
      <c r="H33" s="78"/>
      <c r="I33" s="78"/>
      <c r="J33" s="83"/>
    </row>
    <row r="34" spans="2:10">
      <c r="B34" s="127" t="s">
        <v>6</v>
      </c>
      <c r="C34" s="6" t="s">
        <v>26</v>
      </c>
      <c r="D34" s="265"/>
      <c r="E34" s="103"/>
      <c r="F34" s="78"/>
      <c r="G34" s="78"/>
      <c r="H34" s="78"/>
      <c r="I34" s="78"/>
      <c r="J34" s="83"/>
    </row>
    <row r="35" spans="2:10">
      <c r="B35" s="127" t="s">
        <v>8</v>
      </c>
      <c r="C35" s="6" t="s">
        <v>27</v>
      </c>
      <c r="D35" s="265">
        <v>326.74</v>
      </c>
      <c r="E35" s="103">
        <v>299.57</v>
      </c>
      <c r="F35" s="78"/>
      <c r="G35" s="78"/>
      <c r="H35" s="78"/>
      <c r="I35" s="78"/>
      <c r="J35" s="83"/>
    </row>
    <row r="36" spans="2:10">
      <c r="B36" s="127" t="s">
        <v>9</v>
      </c>
      <c r="C36" s="6" t="s">
        <v>28</v>
      </c>
      <c r="D36" s="265"/>
      <c r="E36" s="103"/>
      <c r="F36" s="78"/>
      <c r="G36" s="78"/>
      <c r="H36" s="78"/>
      <c r="I36" s="78"/>
      <c r="J36" s="83"/>
    </row>
    <row r="37" spans="2:10" ht="25.5">
      <c r="B37" s="127" t="s">
        <v>29</v>
      </c>
      <c r="C37" s="6" t="s">
        <v>30</v>
      </c>
      <c r="D37" s="265">
        <v>2066</v>
      </c>
      <c r="E37" s="103">
        <v>1856.35</v>
      </c>
      <c r="F37" s="78"/>
      <c r="G37" s="78"/>
      <c r="H37" s="78"/>
      <c r="I37" s="78"/>
      <c r="J37" s="83"/>
    </row>
    <row r="38" spans="2:10">
      <c r="B38" s="127" t="s">
        <v>31</v>
      </c>
      <c r="C38" s="6" t="s">
        <v>32</v>
      </c>
      <c r="D38" s="265"/>
      <c r="E38" s="103"/>
      <c r="F38" s="78"/>
      <c r="G38" s="78"/>
      <c r="H38" s="78"/>
      <c r="I38" s="78"/>
      <c r="J38" s="83"/>
    </row>
    <row r="39" spans="2:10">
      <c r="B39" s="128" t="s">
        <v>33</v>
      </c>
      <c r="C39" s="13" t="s">
        <v>34</v>
      </c>
      <c r="D39" s="266">
        <v>3717.06</v>
      </c>
      <c r="E39" s="174">
        <v>22218.46</v>
      </c>
      <c r="F39" s="78"/>
      <c r="G39" s="78"/>
      <c r="H39" s="78"/>
      <c r="I39" s="78"/>
      <c r="J39" s="83"/>
    </row>
    <row r="40" spans="2:10" ht="13.5" thickBot="1">
      <c r="B40" s="119" t="s">
        <v>35</v>
      </c>
      <c r="C40" s="120" t="s">
        <v>36</v>
      </c>
      <c r="D40" s="267">
        <v>-4476.2700000000004</v>
      </c>
      <c r="E40" s="121">
        <v>8424.7999999999993</v>
      </c>
      <c r="G40" s="83"/>
    </row>
    <row r="41" spans="2:10" ht="13.5" thickBot="1">
      <c r="B41" s="122" t="s">
        <v>37</v>
      </c>
      <c r="C41" s="123" t="s">
        <v>38</v>
      </c>
      <c r="D41" s="268">
        <v>224700.27</v>
      </c>
      <c r="E41" s="173">
        <f>E26+E27+E40</f>
        <v>192242.24</v>
      </c>
      <c r="F41" s="88"/>
      <c r="G41" s="83"/>
    </row>
    <row r="42" spans="2:10">
      <c r="B42" s="114"/>
      <c r="C42" s="114"/>
      <c r="D42" s="115"/>
      <c r="E42" s="115"/>
      <c r="F42" s="88"/>
      <c r="G42" s="71"/>
    </row>
    <row r="43" spans="2:10" ht="13.5">
      <c r="B43" s="338" t="s">
        <v>60</v>
      </c>
      <c r="C43" s="339"/>
      <c r="D43" s="339"/>
      <c r="E43" s="339"/>
      <c r="G43" s="78"/>
    </row>
    <row r="44" spans="2:10" ht="18" customHeight="1" thickBot="1">
      <c r="B44" s="336" t="s">
        <v>244</v>
      </c>
      <c r="C44" s="340"/>
      <c r="D44" s="340"/>
      <c r="E44" s="340"/>
      <c r="G44" s="78"/>
    </row>
    <row r="45" spans="2:10" ht="13.5" thickBot="1">
      <c r="B45" s="161"/>
      <c r="C45" s="31" t="s">
        <v>39</v>
      </c>
      <c r="D45" s="75" t="s">
        <v>264</v>
      </c>
      <c r="E45" s="30" t="s">
        <v>262</v>
      </c>
      <c r="G45" s="78"/>
    </row>
    <row r="46" spans="2:10">
      <c r="B46" s="14" t="s">
        <v>18</v>
      </c>
      <c r="C46" s="32" t="s">
        <v>218</v>
      </c>
      <c r="D46" s="124"/>
      <c r="E46" s="29"/>
      <c r="G46" s="78"/>
    </row>
    <row r="47" spans="2:10">
      <c r="B47" s="125" t="s">
        <v>4</v>
      </c>
      <c r="C47" s="16" t="s">
        <v>40</v>
      </c>
      <c r="D47" s="269">
        <v>1070.173</v>
      </c>
      <c r="E47" s="175">
        <v>1049.038</v>
      </c>
      <c r="G47" s="78"/>
    </row>
    <row r="48" spans="2:10">
      <c r="B48" s="146" t="s">
        <v>6</v>
      </c>
      <c r="C48" s="23" t="s">
        <v>41</v>
      </c>
      <c r="D48" s="270">
        <v>1061.008</v>
      </c>
      <c r="E48" s="175">
        <v>876.25800000000004</v>
      </c>
      <c r="G48" s="78"/>
    </row>
    <row r="49" spans="2:7">
      <c r="B49" s="143" t="s">
        <v>23</v>
      </c>
      <c r="C49" s="147" t="s">
        <v>219</v>
      </c>
      <c r="D49" s="271"/>
      <c r="E49" s="175"/>
    </row>
    <row r="50" spans="2:7">
      <c r="B50" s="125" t="s">
        <v>4</v>
      </c>
      <c r="C50" s="16" t="s">
        <v>40</v>
      </c>
      <c r="D50" s="269">
        <v>215.91</v>
      </c>
      <c r="E50" s="175">
        <v>211.32</v>
      </c>
      <c r="G50" s="226"/>
    </row>
    <row r="51" spans="2:7">
      <c r="B51" s="125" t="s">
        <v>6</v>
      </c>
      <c r="C51" s="16" t="s">
        <v>220</v>
      </c>
      <c r="D51" s="272">
        <v>210.85</v>
      </c>
      <c r="E51" s="84">
        <v>211.32</v>
      </c>
      <c r="G51" s="226"/>
    </row>
    <row r="52" spans="2:7">
      <c r="B52" s="125" t="s">
        <v>8</v>
      </c>
      <c r="C52" s="16" t="s">
        <v>221</v>
      </c>
      <c r="D52" s="272">
        <v>230.86</v>
      </c>
      <c r="E52" s="84">
        <v>222.47</v>
      </c>
    </row>
    <row r="53" spans="2:7" ht="13.5" thickBot="1">
      <c r="B53" s="126" t="s">
        <v>9</v>
      </c>
      <c r="C53" s="18" t="s">
        <v>41</v>
      </c>
      <c r="D53" s="273">
        <v>211.78</v>
      </c>
      <c r="E53" s="176">
        <v>219.39</v>
      </c>
    </row>
    <row r="54" spans="2:7">
      <c r="B54" s="132"/>
      <c r="C54" s="133"/>
      <c r="D54" s="134"/>
      <c r="E54" s="134"/>
    </row>
    <row r="55" spans="2:7" ht="13.5">
      <c r="B55" s="338" t="s">
        <v>62</v>
      </c>
      <c r="C55" s="339"/>
      <c r="D55" s="339"/>
      <c r="E55" s="339"/>
    </row>
    <row r="56" spans="2:7" ht="14.25" thickBot="1">
      <c r="B56" s="336" t="s">
        <v>222</v>
      </c>
      <c r="C56" s="340"/>
      <c r="D56" s="340"/>
      <c r="E56" s="340"/>
    </row>
    <row r="57" spans="2:7" ht="23.25" thickBot="1">
      <c r="B57" s="331" t="s">
        <v>42</v>
      </c>
      <c r="C57" s="332"/>
      <c r="D57" s="19" t="s">
        <v>245</v>
      </c>
      <c r="E57" s="20" t="s">
        <v>223</v>
      </c>
    </row>
    <row r="58" spans="2:7">
      <c r="B58" s="21" t="s">
        <v>18</v>
      </c>
      <c r="C58" s="149" t="s">
        <v>43</v>
      </c>
      <c r="D58" s="150">
        <f>D64</f>
        <v>192242.24</v>
      </c>
      <c r="E58" s="33">
        <f>D58/E21</f>
        <v>1</v>
      </c>
    </row>
    <row r="59" spans="2:7" ht="25.5">
      <c r="B59" s="146" t="s">
        <v>4</v>
      </c>
      <c r="C59" s="23" t="s">
        <v>44</v>
      </c>
      <c r="D59" s="95">
        <v>0</v>
      </c>
      <c r="E59" s="96">
        <v>0</v>
      </c>
    </row>
    <row r="60" spans="2:7" ht="25.5">
      <c r="B60" s="125" t="s">
        <v>6</v>
      </c>
      <c r="C60" s="16" t="s">
        <v>45</v>
      </c>
      <c r="D60" s="93">
        <v>0</v>
      </c>
      <c r="E60" s="94">
        <v>0</v>
      </c>
    </row>
    <row r="61" spans="2:7" ht="24" customHeight="1">
      <c r="B61" s="125" t="s">
        <v>8</v>
      </c>
      <c r="C61" s="16" t="s">
        <v>46</v>
      </c>
      <c r="D61" s="93">
        <v>0</v>
      </c>
      <c r="E61" s="94">
        <v>0</v>
      </c>
    </row>
    <row r="62" spans="2:7">
      <c r="B62" s="125" t="s">
        <v>9</v>
      </c>
      <c r="C62" s="16" t="s">
        <v>47</v>
      </c>
      <c r="D62" s="93">
        <v>0</v>
      </c>
      <c r="E62" s="94">
        <v>0</v>
      </c>
    </row>
    <row r="63" spans="2:7">
      <c r="B63" s="125" t="s">
        <v>29</v>
      </c>
      <c r="C63" s="16" t="s">
        <v>48</v>
      </c>
      <c r="D63" s="93">
        <v>0</v>
      </c>
      <c r="E63" s="94">
        <v>0</v>
      </c>
    </row>
    <row r="64" spans="2:7">
      <c r="B64" s="146" t="s">
        <v>31</v>
      </c>
      <c r="C64" s="23" t="s">
        <v>49</v>
      </c>
      <c r="D64" s="95">
        <f>E21</f>
        <v>192242.24</v>
      </c>
      <c r="E64" s="96">
        <f>E58</f>
        <v>1</v>
      </c>
    </row>
    <row r="65" spans="2:5">
      <c r="B65" s="146" t="s">
        <v>33</v>
      </c>
      <c r="C65" s="23" t="s">
        <v>224</v>
      </c>
      <c r="D65" s="95">
        <v>0</v>
      </c>
      <c r="E65" s="96">
        <v>0</v>
      </c>
    </row>
    <row r="66" spans="2:5">
      <c r="B66" s="146" t="s">
        <v>50</v>
      </c>
      <c r="C66" s="23" t="s">
        <v>51</v>
      </c>
      <c r="D66" s="95">
        <v>0</v>
      </c>
      <c r="E66" s="96">
        <v>0</v>
      </c>
    </row>
    <row r="67" spans="2:5">
      <c r="B67" s="125" t="s">
        <v>52</v>
      </c>
      <c r="C67" s="16" t="s">
        <v>53</v>
      </c>
      <c r="D67" s="93">
        <v>0</v>
      </c>
      <c r="E67" s="94">
        <v>0</v>
      </c>
    </row>
    <row r="68" spans="2:5">
      <c r="B68" s="125" t="s">
        <v>54</v>
      </c>
      <c r="C68" s="16" t="s">
        <v>55</v>
      </c>
      <c r="D68" s="93">
        <v>0</v>
      </c>
      <c r="E68" s="94">
        <v>0</v>
      </c>
    </row>
    <row r="69" spans="2:5">
      <c r="B69" s="125" t="s">
        <v>56</v>
      </c>
      <c r="C69" s="16" t="s">
        <v>57</v>
      </c>
      <c r="D69" s="93">
        <v>0</v>
      </c>
      <c r="E69" s="94">
        <v>0</v>
      </c>
    </row>
    <row r="70" spans="2:5">
      <c r="B70" s="153" t="s">
        <v>58</v>
      </c>
      <c r="C70" s="136" t="s">
        <v>59</v>
      </c>
      <c r="D70" s="137">
        <v>0</v>
      </c>
      <c r="E70" s="138">
        <v>0</v>
      </c>
    </row>
    <row r="71" spans="2:5">
      <c r="B71" s="154" t="s">
        <v>23</v>
      </c>
      <c r="C71" s="144" t="s">
        <v>61</v>
      </c>
      <c r="D71" s="145">
        <v>0</v>
      </c>
      <c r="E71" s="70">
        <v>0</v>
      </c>
    </row>
    <row r="72" spans="2:5">
      <c r="B72" s="155" t="s">
        <v>60</v>
      </c>
      <c r="C72" s="140" t="s">
        <v>63</v>
      </c>
      <c r="D72" s="141">
        <f>E14</f>
        <v>0</v>
      </c>
      <c r="E72" s="142">
        <v>0</v>
      </c>
    </row>
    <row r="73" spans="2:5">
      <c r="B73" s="156" t="s">
        <v>62</v>
      </c>
      <c r="C73" s="25" t="s">
        <v>65</v>
      </c>
      <c r="D73" s="26">
        <v>0</v>
      </c>
      <c r="E73" s="27">
        <v>0</v>
      </c>
    </row>
    <row r="74" spans="2:5">
      <c r="B74" s="154" t="s">
        <v>64</v>
      </c>
      <c r="C74" s="144" t="s">
        <v>66</v>
      </c>
      <c r="D74" s="145">
        <f>D58</f>
        <v>192242.24</v>
      </c>
      <c r="E74" s="70">
        <f>E58+E72-E73</f>
        <v>1</v>
      </c>
    </row>
    <row r="75" spans="2:5">
      <c r="B75" s="125" t="s">
        <v>4</v>
      </c>
      <c r="C75" s="16" t="s">
        <v>67</v>
      </c>
      <c r="D75" s="93">
        <f>D74</f>
        <v>192242.24</v>
      </c>
      <c r="E75" s="94">
        <f>E74</f>
        <v>1</v>
      </c>
    </row>
    <row r="76" spans="2:5">
      <c r="B76" s="125" t="s">
        <v>6</v>
      </c>
      <c r="C76" s="16" t="s">
        <v>225</v>
      </c>
      <c r="D76" s="93">
        <v>0</v>
      </c>
      <c r="E76" s="94">
        <v>0</v>
      </c>
    </row>
    <row r="77" spans="2:5" ht="13.5" thickBot="1">
      <c r="B77" s="126" t="s">
        <v>8</v>
      </c>
      <c r="C77" s="18" t="s">
        <v>226</v>
      </c>
      <c r="D77" s="97">
        <v>0</v>
      </c>
      <c r="E77" s="98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honeticPr fontId="7" type="noConversion"/>
  <pageMargins left="0.56000000000000005" right="0.75" top="0.53" bottom="0.55000000000000004" header="0.5" footer="0.5"/>
  <pageSetup paperSize="9" scale="70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sheetPr codeName="Arkusz8"/>
  <dimension ref="A1:L81"/>
  <sheetViews>
    <sheetView zoomScale="80" zoomScaleNormal="80" workbookViewId="0">
      <selection activeCell="K26" sqref="K26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99" customWidth="1"/>
    <col min="6" max="6" width="7.42578125" customWidth="1"/>
    <col min="7" max="7" width="17.28515625" customWidth="1"/>
    <col min="8" max="8" width="19" customWidth="1"/>
    <col min="9" max="9" width="13.28515625" customWidth="1"/>
    <col min="10" max="10" width="14.140625" customWidth="1"/>
    <col min="11" max="11" width="6.42578125" customWidth="1"/>
    <col min="12" max="12" width="11.28515625" customWidth="1"/>
  </cols>
  <sheetData>
    <row r="1" spans="2:12">
      <c r="B1" s="1"/>
      <c r="C1" s="1"/>
      <c r="D1" s="2"/>
      <c r="E1" s="2"/>
    </row>
    <row r="2" spans="2:12" ht="15.75">
      <c r="B2" s="333" t="s">
        <v>0</v>
      </c>
      <c r="C2" s="333"/>
      <c r="D2" s="333"/>
      <c r="E2" s="333"/>
      <c r="H2" s="188"/>
      <c r="I2" s="188"/>
      <c r="J2" s="190"/>
      <c r="L2" s="78"/>
    </row>
    <row r="3" spans="2:12" ht="15.75">
      <c r="B3" s="333" t="s">
        <v>263</v>
      </c>
      <c r="C3" s="333"/>
      <c r="D3" s="333"/>
      <c r="E3" s="333"/>
      <c r="H3" s="188"/>
      <c r="I3" s="188"/>
      <c r="J3" s="190"/>
    </row>
    <row r="4" spans="2:12" ht="15">
      <c r="B4" s="105"/>
      <c r="C4" s="105"/>
      <c r="D4" s="105"/>
      <c r="E4" s="105"/>
      <c r="H4" s="187"/>
      <c r="I4" s="187"/>
      <c r="J4" s="190"/>
    </row>
    <row r="5" spans="2:12" ht="21" customHeight="1">
      <c r="B5" s="334" t="s">
        <v>1</v>
      </c>
      <c r="C5" s="334"/>
      <c r="D5" s="334"/>
      <c r="E5" s="334"/>
    </row>
    <row r="6" spans="2:12" ht="14.25">
      <c r="B6" s="335" t="s">
        <v>100</v>
      </c>
      <c r="C6" s="335"/>
      <c r="D6" s="335"/>
      <c r="E6" s="335"/>
    </row>
    <row r="7" spans="2:12" ht="14.25">
      <c r="B7" s="109"/>
      <c r="C7" s="109"/>
      <c r="D7" s="109"/>
      <c r="E7" s="109"/>
    </row>
    <row r="8" spans="2:12" ht="13.5">
      <c r="B8" s="337" t="s">
        <v>18</v>
      </c>
      <c r="C8" s="339"/>
      <c r="D8" s="339"/>
      <c r="E8" s="339"/>
    </row>
    <row r="9" spans="2:12" ht="16.5" thickBot="1">
      <c r="B9" s="336" t="s">
        <v>209</v>
      </c>
      <c r="C9" s="336"/>
      <c r="D9" s="336"/>
      <c r="E9" s="336"/>
    </row>
    <row r="10" spans="2:12" ht="13.5" thickBot="1">
      <c r="B10" s="106"/>
      <c r="C10" s="87" t="s">
        <v>2</v>
      </c>
      <c r="D10" s="75" t="s">
        <v>246</v>
      </c>
      <c r="E10" s="30" t="s">
        <v>262</v>
      </c>
      <c r="G10" s="78"/>
    </row>
    <row r="11" spans="2:12">
      <c r="B11" s="110" t="s">
        <v>3</v>
      </c>
      <c r="C11" s="151" t="s">
        <v>215</v>
      </c>
      <c r="D11" s="74">
        <v>47370249.57</v>
      </c>
      <c r="E11" s="9">
        <f>E12+E13+E14</f>
        <v>56466447.379999995</v>
      </c>
    </row>
    <row r="12" spans="2:12">
      <c r="B12" s="129" t="s">
        <v>4</v>
      </c>
      <c r="C12" s="6" t="s">
        <v>5</v>
      </c>
      <c r="D12" s="89">
        <v>47130782.640000001</v>
      </c>
      <c r="E12" s="100">
        <f>55964190.58+583579.75-288432.81</f>
        <v>56259337.519999996</v>
      </c>
    </row>
    <row r="13" spans="2:12">
      <c r="B13" s="129" t="s">
        <v>6</v>
      </c>
      <c r="C13" s="72" t="s">
        <v>7</v>
      </c>
      <c r="D13" s="89">
        <v>71.91</v>
      </c>
      <c r="E13" s="100"/>
    </row>
    <row r="14" spans="2:12">
      <c r="B14" s="129" t="s">
        <v>8</v>
      </c>
      <c r="C14" s="72" t="s">
        <v>10</v>
      </c>
      <c r="D14" s="89">
        <v>239395.02</v>
      </c>
      <c r="E14" s="100">
        <f>E15</f>
        <v>207109.86</v>
      </c>
    </row>
    <row r="15" spans="2:12">
      <c r="B15" s="129" t="s">
        <v>212</v>
      </c>
      <c r="C15" s="72" t="s">
        <v>11</v>
      </c>
      <c r="D15" s="89">
        <v>239395.02</v>
      </c>
      <c r="E15" s="100">
        <v>207109.86</v>
      </c>
    </row>
    <row r="16" spans="2:12">
      <c r="B16" s="130" t="s">
        <v>213</v>
      </c>
      <c r="C16" s="111" t="s">
        <v>12</v>
      </c>
      <c r="D16" s="90"/>
      <c r="E16" s="101"/>
    </row>
    <row r="17" spans="2:10">
      <c r="B17" s="10" t="s">
        <v>13</v>
      </c>
      <c r="C17" s="12" t="s">
        <v>65</v>
      </c>
      <c r="D17" s="152">
        <v>19902.04</v>
      </c>
      <c r="E17" s="113">
        <f>SUM(E18:E19)</f>
        <v>23406</v>
      </c>
    </row>
    <row r="18" spans="2:10">
      <c r="B18" s="129" t="s">
        <v>4</v>
      </c>
      <c r="C18" s="6" t="s">
        <v>11</v>
      </c>
      <c r="D18" s="89">
        <v>19902.04</v>
      </c>
      <c r="E18" s="101">
        <v>23406</v>
      </c>
    </row>
    <row r="19" spans="2:10" ht="13.5" customHeight="1">
      <c r="B19" s="129" t="s">
        <v>6</v>
      </c>
      <c r="C19" s="72" t="s">
        <v>214</v>
      </c>
      <c r="D19" s="89"/>
      <c r="E19" s="100"/>
    </row>
    <row r="20" spans="2:10" ht="13.5" thickBot="1">
      <c r="B20" s="131" t="s">
        <v>8</v>
      </c>
      <c r="C20" s="73" t="s">
        <v>14</v>
      </c>
      <c r="D20" s="91"/>
      <c r="E20" s="102"/>
    </row>
    <row r="21" spans="2:10" ht="13.5" thickBot="1">
      <c r="B21" s="343" t="s">
        <v>216</v>
      </c>
      <c r="C21" s="344"/>
      <c r="D21" s="92">
        <f>D11-D17</f>
        <v>47350347.530000001</v>
      </c>
      <c r="E21" s="173">
        <f>E11-E17</f>
        <v>56443041.379999995</v>
      </c>
      <c r="F21" s="88"/>
      <c r="G21" s="88"/>
      <c r="H21" s="197"/>
      <c r="J21" s="71"/>
    </row>
    <row r="22" spans="2:10">
      <c r="B22" s="3"/>
      <c r="C22" s="7"/>
      <c r="D22" s="8"/>
      <c r="E22" s="8"/>
      <c r="G22" s="78"/>
    </row>
    <row r="23" spans="2:10" ht="13.5">
      <c r="B23" s="337" t="s">
        <v>210</v>
      </c>
      <c r="C23" s="345"/>
      <c r="D23" s="345"/>
      <c r="E23" s="345"/>
      <c r="G23" s="78"/>
    </row>
    <row r="24" spans="2:10" ht="17.25" customHeight="1" thickBot="1">
      <c r="B24" s="336" t="s">
        <v>211</v>
      </c>
      <c r="C24" s="346"/>
      <c r="D24" s="346"/>
      <c r="E24" s="346"/>
    </row>
    <row r="25" spans="2:10" ht="13.5" thickBot="1">
      <c r="B25" s="106"/>
      <c r="C25" s="5" t="s">
        <v>2</v>
      </c>
      <c r="D25" s="75" t="s">
        <v>264</v>
      </c>
      <c r="E25" s="30" t="s">
        <v>262</v>
      </c>
    </row>
    <row r="26" spans="2:10">
      <c r="B26" s="116" t="s">
        <v>15</v>
      </c>
      <c r="C26" s="117" t="s">
        <v>16</v>
      </c>
      <c r="D26" s="263">
        <v>20723782.070000004</v>
      </c>
      <c r="E26" s="118">
        <f>D21</f>
        <v>47350347.530000001</v>
      </c>
      <c r="G26" s="83"/>
    </row>
    <row r="27" spans="2:10">
      <c r="B27" s="10" t="s">
        <v>17</v>
      </c>
      <c r="C27" s="11" t="s">
        <v>217</v>
      </c>
      <c r="D27" s="264">
        <v>14560438.119999997</v>
      </c>
      <c r="E27" s="172">
        <f>E28-E32</f>
        <v>8366628.5299999993</v>
      </c>
      <c r="F27" s="78"/>
      <c r="G27" s="83"/>
      <c r="H27" s="78"/>
      <c r="I27" s="83"/>
      <c r="J27" s="83"/>
    </row>
    <row r="28" spans="2:10">
      <c r="B28" s="10" t="s">
        <v>18</v>
      </c>
      <c r="C28" s="11" t="s">
        <v>19</v>
      </c>
      <c r="D28" s="264">
        <v>18079415.259999998</v>
      </c>
      <c r="E28" s="80">
        <f>SUM(E29:E31)</f>
        <v>14373196.359999999</v>
      </c>
      <c r="F28" s="78"/>
      <c r="G28" s="78"/>
      <c r="H28" s="78"/>
      <c r="I28" s="83"/>
      <c r="J28" s="83"/>
    </row>
    <row r="29" spans="2:10">
      <c r="B29" s="127" t="s">
        <v>4</v>
      </c>
      <c r="C29" s="6" t="s">
        <v>20</v>
      </c>
      <c r="D29" s="265">
        <v>12412887.75</v>
      </c>
      <c r="E29" s="103">
        <v>10775205.99</v>
      </c>
      <c r="F29" s="78"/>
      <c r="G29" s="78"/>
      <c r="H29" s="78"/>
      <c r="I29" s="83"/>
      <c r="J29" s="83"/>
    </row>
    <row r="30" spans="2:10">
      <c r="B30" s="127" t="s">
        <v>6</v>
      </c>
      <c r="C30" s="6" t="s">
        <v>21</v>
      </c>
      <c r="D30" s="265"/>
      <c r="E30" s="103"/>
      <c r="F30" s="78"/>
      <c r="G30" s="78"/>
      <c r="H30" s="78"/>
      <c r="I30" s="83"/>
      <c r="J30" s="83"/>
    </row>
    <row r="31" spans="2:10">
      <c r="B31" s="127" t="s">
        <v>8</v>
      </c>
      <c r="C31" s="6" t="s">
        <v>22</v>
      </c>
      <c r="D31" s="265">
        <v>5666527.5099999998</v>
      </c>
      <c r="E31" s="103">
        <v>3597990.37</v>
      </c>
      <c r="F31" s="78"/>
      <c r="G31" s="78"/>
      <c r="H31" s="78"/>
      <c r="I31" s="83"/>
      <c r="J31" s="83"/>
    </row>
    <row r="32" spans="2:10">
      <c r="B32" s="112" t="s">
        <v>23</v>
      </c>
      <c r="C32" s="12" t="s">
        <v>24</v>
      </c>
      <c r="D32" s="264">
        <v>3518977.14</v>
      </c>
      <c r="E32" s="80">
        <f>SUM(E33:E39)</f>
        <v>6006567.8300000001</v>
      </c>
      <c r="F32" s="78"/>
      <c r="G32" s="83"/>
      <c r="H32" s="78"/>
      <c r="I32" s="83"/>
      <c r="J32" s="83"/>
    </row>
    <row r="33" spans="2:10">
      <c r="B33" s="127" t="s">
        <v>4</v>
      </c>
      <c r="C33" s="6" t="s">
        <v>25</v>
      </c>
      <c r="D33" s="265">
        <v>2448506.6</v>
      </c>
      <c r="E33" s="103">
        <f>3993052.41+106116.74</f>
        <v>4099169.1500000004</v>
      </c>
      <c r="F33" s="78"/>
      <c r="G33" s="78"/>
      <c r="H33" s="78"/>
      <c r="I33" s="83"/>
      <c r="J33" s="83"/>
    </row>
    <row r="34" spans="2:10">
      <c r="B34" s="127" t="s">
        <v>6</v>
      </c>
      <c r="C34" s="6" t="s">
        <v>26</v>
      </c>
      <c r="D34" s="265"/>
      <c r="E34" s="103"/>
      <c r="F34" s="78"/>
      <c r="G34" s="78"/>
      <c r="H34" s="78"/>
      <c r="I34" s="83"/>
      <c r="J34" s="83"/>
    </row>
    <row r="35" spans="2:10">
      <c r="B35" s="127" t="s">
        <v>8</v>
      </c>
      <c r="C35" s="6" t="s">
        <v>27</v>
      </c>
      <c r="D35" s="265">
        <v>390138.7</v>
      </c>
      <c r="E35" s="103">
        <v>573850.24</v>
      </c>
      <c r="F35" s="78"/>
      <c r="G35" s="78"/>
      <c r="H35" s="78"/>
      <c r="I35" s="83"/>
      <c r="J35" s="83"/>
    </row>
    <row r="36" spans="2:10">
      <c r="B36" s="127" t="s">
        <v>9</v>
      </c>
      <c r="C36" s="6" t="s">
        <v>28</v>
      </c>
      <c r="D36" s="265"/>
      <c r="E36" s="103"/>
      <c r="F36" s="78"/>
      <c r="G36" s="78"/>
      <c r="H36" s="78"/>
      <c r="I36" s="83"/>
      <c r="J36" s="83"/>
    </row>
    <row r="37" spans="2:10" ht="25.5">
      <c r="B37" s="127" t="s">
        <v>29</v>
      </c>
      <c r="C37" s="6" t="s">
        <v>30</v>
      </c>
      <c r="D37" s="265"/>
      <c r="E37" s="103"/>
      <c r="F37" s="78"/>
      <c r="G37" s="78"/>
      <c r="H37" s="78"/>
      <c r="I37" s="83"/>
      <c r="J37" s="83"/>
    </row>
    <row r="38" spans="2:10">
      <c r="B38" s="127" t="s">
        <v>31</v>
      </c>
      <c r="C38" s="6" t="s">
        <v>32</v>
      </c>
      <c r="D38" s="265"/>
      <c r="E38" s="103"/>
      <c r="F38" s="78"/>
      <c r="G38" s="78"/>
      <c r="H38" s="78"/>
      <c r="I38" s="83"/>
      <c r="J38" s="83"/>
    </row>
    <row r="39" spans="2:10">
      <c r="B39" s="128" t="s">
        <v>33</v>
      </c>
      <c r="C39" s="13" t="s">
        <v>34</v>
      </c>
      <c r="D39" s="266">
        <v>680331.84</v>
      </c>
      <c r="E39" s="174">
        <v>1333548.44</v>
      </c>
      <c r="F39" s="78"/>
      <c r="G39" s="78"/>
      <c r="H39" s="78"/>
      <c r="I39" s="83"/>
      <c r="J39" s="83"/>
    </row>
    <row r="40" spans="2:10" ht="13.5" thickBot="1">
      <c r="B40" s="119" t="s">
        <v>35</v>
      </c>
      <c r="C40" s="120" t="s">
        <v>36</v>
      </c>
      <c r="D40" s="267">
        <v>374359.74</v>
      </c>
      <c r="E40" s="121">
        <v>726065.32</v>
      </c>
      <c r="G40" s="83"/>
    </row>
    <row r="41" spans="2:10" ht="13.5" thickBot="1">
      <c r="B41" s="122" t="s">
        <v>37</v>
      </c>
      <c r="C41" s="123" t="s">
        <v>38</v>
      </c>
      <c r="D41" s="268">
        <v>35658579.93</v>
      </c>
      <c r="E41" s="173">
        <f>E26+E27+E40</f>
        <v>56443041.380000003</v>
      </c>
      <c r="F41" s="88"/>
      <c r="G41" s="83"/>
    </row>
    <row r="42" spans="2:10">
      <c r="B42" s="114"/>
      <c r="C42" s="114"/>
      <c r="D42" s="115"/>
      <c r="E42" s="115"/>
      <c r="F42" s="88"/>
      <c r="G42" s="71"/>
    </row>
    <row r="43" spans="2:10" ht="13.5">
      <c r="B43" s="338" t="s">
        <v>60</v>
      </c>
      <c r="C43" s="339"/>
      <c r="D43" s="339"/>
      <c r="E43" s="339"/>
      <c r="G43" s="78"/>
    </row>
    <row r="44" spans="2:10" ht="17.25" customHeight="1" thickBot="1">
      <c r="B44" s="336" t="s">
        <v>244</v>
      </c>
      <c r="C44" s="340"/>
      <c r="D44" s="340"/>
      <c r="E44" s="340"/>
      <c r="G44" s="78"/>
    </row>
    <row r="45" spans="2:10" ht="13.5" thickBot="1">
      <c r="B45" s="106"/>
      <c r="C45" s="31" t="s">
        <v>39</v>
      </c>
      <c r="D45" s="75" t="s">
        <v>264</v>
      </c>
      <c r="E45" s="30" t="s">
        <v>262</v>
      </c>
      <c r="G45" s="78"/>
    </row>
    <row r="46" spans="2:10">
      <c r="B46" s="14" t="s">
        <v>18</v>
      </c>
      <c r="C46" s="32" t="s">
        <v>218</v>
      </c>
      <c r="D46" s="124"/>
      <c r="E46" s="29"/>
      <c r="G46" s="78"/>
    </row>
    <row r="47" spans="2:10">
      <c r="B47" s="125" t="s">
        <v>4</v>
      </c>
      <c r="C47" s="16" t="s">
        <v>40</v>
      </c>
      <c r="D47" s="269">
        <v>1929194.7215</v>
      </c>
      <c r="E47" s="82">
        <v>4327373.3824351626</v>
      </c>
      <c r="G47" s="246"/>
    </row>
    <row r="48" spans="2:10">
      <c r="B48" s="146" t="s">
        <v>6</v>
      </c>
      <c r="C48" s="23" t="s">
        <v>41</v>
      </c>
      <c r="D48" s="270">
        <v>3277639.1515000002</v>
      </c>
      <c r="E48" s="82">
        <v>5086634.6696066782</v>
      </c>
      <c r="G48" s="249"/>
    </row>
    <row r="49" spans="2:7">
      <c r="B49" s="143" t="s">
        <v>23</v>
      </c>
      <c r="C49" s="147" t="s">
        <v>219</v>
      </c>
      <c r="D49" s="271"/>
      <c r="E49" s="148"/>
    </row>
    <row r="50" spans="2:7">
      <c r="B50" s="125" t="s">
        <v>4</v>
      </c>
      <c r="C50" s="16" t="s">
        <v>40</v>
      </c>
      <c r="D50" s="269">
        <v>10.742193019213</v>
      </c>
      <c r="E50" s="82">
        <v>10.9420526830884</v>
      </c>
      <c r="G50" s="329"/>
    </row>
    <row r="51" spans="2:7">
      <c r="B51" s="125" t="s">
        <v>6</v>
      </c>
      <c r="C51" s="16" t="s">
        <v>220</v>
      </c>
      <c r="D51" s="275">
        <v>10.738200000000001</v>
      </c>
      <c r="E51" s="298">
        <v>10.9329</v>
      </c>
      <c r="G51" s="226"/>
    </row>
    <row r="52" spans="2:7" ht="12.75" customHeight="1">
      <c r="B52" s="125" t="s">
        <v>8</v>
      </c>
      <c r="C52" s="16" t="s">
        <v>221</v>
      </c>
      <c r="D52" s="275">
        <v>10.879300000000001</v>
      </c>
      <c r="E52" s="298">
        <v>11.096399999999999</v>
      </c>
    </row>
    <row r="53" spans="2:7" ht="13.5" thickBot="1">
      <c r="B53" s="126" t="s">
        <v>9</v>
      </c>
      <c r="C53" s="18" t="s">
        <v>41</v>
      </c>
      <c r="D53" s="273">
        <v>10.8793489099253</v>
      </c>
      <c r="E53" s="300">
        <v>11.096342679621699</v>
      </c>
    </row>
    <row r="54" spans="2:7">
      <c r="B54" s="132"/>
      <c r="C54" s="133"/>
      <c r="D54" s="134"/>
      <c r="E54" s="134"/>
    </row>
    <row r="55" spans="2:7" ht="13.5">
      <c r="B55" s="338" t="s">
        <v>62</v>
      </c>
      <c r="C55" s="339"/>
      <c r="D55" s="339"/>
      <c r="E55" s="339"/>
    </row>
    <row r="56" spans="2:7" ht="16.5" customHeight="1" thickBot="1">
      <c r="B56" s="336" t="s">
        <v>222</v>
      </c>
      <c r="C56" s="340"/>
      <c r="D56" s="340"/>
      <c r="E56" s="340"/>
    </row>
    <row r="57" spans="2:7" ht="23.25" thickBot="1">
      <c r="B57" s="331" t="s">
        <v>42</v>
      </c>
      <c r="C57" s="332"/>
      <c r="D57" s="19" t="s">
        <v>245</v>
      </c>
      <c r="E57" s="20" t="s">
        <v>223</v>
      </c>
    </row>
    <row r="58" spans="2:7">
      <c r="B58" s="21" t="s">
        <v>18</v>
      </c>
      <c r="C58" s="149" t="s">
        <v>43</v>
      </c>
      <c r="D58" s="150">
        <f>SUM(D59:D70)</f>
        <v>56259337.519999996</v>
      </c>
      <c r="E58" s="33">
        <f>D58/E21</f>
        <v>0.99674532315218056</v>
      </c>
    </row>
    <row r="59" spans="2:7" ht="25.5">
      <c r="B59" s="22" t="s">
        <v>4</v>
      </c>
      <c r="C59" s="23" t="s">
        <v>44</v>
      </c>
      <c r="D59" s="95">
        <v>0</v>
      </c>
      <c r="E59" s="96">
        <v>0</v>
      </c>
    </row>
    <row r="60" spans="2:7" ht="24" customHeight="1">
      <c r="B60" s="15" t="s">
        <v>6</v>
      </c>
      <c r="C60" s="16" t="s">
        <v>45</v>
      </c>
      <c r="D60" s="93">
        <v>0</v>
      </c>
      <c r="E60" s="94">
        <v>0</v>
      </c>
    </row>
    <row r="61" spans="2:7">
      <c r="B61" s="15" t="s">
        <v>8</v>
      </c>
      <c r="C61" s="16" t="s">
        <v>46</v>
      </c>
      <c r="D61" s="93">
        <v>0</v>
      </c>
      <c r="E61" s="94">
        <v>0</v>
      </c>
    </row>
    <row r="62" spans="2:7">
      <c r="B62" s="15" t="s">
        <v>9</v>
      </c>
      <c r="C62" s="16" t="s">
        <v>47</v>
      </c>
      <c r="D62" s="93">
        <v>0</v>
      </c>
      <c r="E62" s="94">
        <v>0</v>
      </c>
    </row>
    <row r="63" spans="2:7">
      <c r="B63" s="15" t="s">
        <v>29</v>
      </c>
      <c r="C63" s="16" t="s">
        <v>48</v>
      </c>
      <c r="D63" s="93">
        <v>0</v>
      </c>
      <c r="E63" s="94">
        <v>0</v>
      </c>
    </row>
    <row r="64" spans="2:7">
      <c r="B64" s="22" t="s">
        <v>31</v>
      </c>
      <c r="C64" s="23" t="s">
        <v>49</v>
      </c>
      <c r="D64" s="95">
        <f>55964190.58-288432.81</f>
        <v>55675757.769999996</v>
      </c>
      <c r="E64" s="96">
        <f>D64/E21</f>
        <v>0.98640605482553112</v>
      </c>
    </row>
    <row r="65" spans="2:5">
      <c r="B65" s="22" t="s">
        <v>33</v>
      </c>
      <c r="C65" s="23" t="s">
        <v>224</v>
      </c>
      <c r="D65" s="95">
        <v>0</v>
      </c>
      <c r="E65" s="96">
        <v>0</v>
      </c>
    </row>
    <row r="66" spans="2:5">
      <c r="B66" s="22" t="s">
        <v>50</v>
      </c>
      <c r="C66" s="23" t="s">
        <v>51</v>
      </c>
      <c r="D66" s="95">
        <v>0</v>
      </c>
      <c r="E66" s="96">
        <v>0</v>
      </c>
    </row>
    <row r="67" spans="2:5">
      <c r="B67" s="15" t="s">
        <v>52</v>
      </c>
      <c r="C67" s="16" t="s">
        <v>53</v>
      </c>
      <c r="D67" s="93">
        <v>0</v>
      </c>
      <c r="E67" s="94">
        <v>0</v>
      </c>
    </row>
    <row r="68" spans="2:5">
      <c r="B68" s="15" t="s">
        <v>54</v>
      </c>
      <c r="C68" s="16" t="s">
        <v>55</v>
      </c>
      <c r="D68" s="93">
        <v>0</v>
      </c>
      <c r="E68" s="94">
        <v>0</v>
      </c>
    </row>
    <row r="69" spans="2:5">
      <c r="B69" s="15" t="s">
        <v>56</v>
      </c>
      <c r="C69" s="16" t="s">
        <v>57</v>
      </c>
      <c r="D69" s="93">
        <v>583579.75</v>
      </c>
      <c r="E69" s="94">
        <f>D69/E21</f>
        <v>1.0339268326649482E-2</v>
      </c>
    </row>
    <row r="70" spans="2:5">
      <c r="B70" s="135" t="s">
        <v>58</v>
      </c>
      <c r="C70" s="136" t="s">
        <v>59</v>
      </c>
      <c r="D70" s="137">
        <v>0</v>
      </c>
      <c r="E70" s="138">
        <v>0</v>
      </c>
    </row>
    <row r="71" spans="2:5">
      <c r="B71" s="143" t="s">
        <v>23</v>
      </c>
      <c r="C71" s="144" t="s">
        <v>61</v>
      </c>
      <c r="D71" s="145">
        <f>E13</f>
        <v>0</v>
      </c>
      <c r="E71" s="70">
        <v>0</v>
      </c>
    </row>
    <row r="72" spans="2:5">
      <c r="B72" s="139" t="s">
        <v>60</v>
      </c>
      <c r="C72" s="140" t="s">
        <v>63</v>
      </c>
      <c r="D72" s="141">
        <f>E14</f>
        <v>207109.86</v>
      </c>
      <c r="E72" s="142">
        <f>D72/E21</f>
        <v>3.6693603841374007E-3</v>
      </c>
    </row>
    <row r="73" spans="2:5">
      <c r="B73" s="24" t="s">
        <v>62</v>
      </c>
      <c r="C73" s="25" t="s">
        <v>65</v>
      </c>
      <c r="D73" s="26">
        <f>E17</f>
        <v>23406</v>
      </c>
      <c r="E73" s="27">
        <f>D73/E21</f>
        <v>4.1468353631797159E-4</v>
      </c>
    </row>
    <row r="74" spans="2:5">
      <c r="B74" s="143" t="s">
        <v>64</v>
      </c>
      <c r="C74" s="144" t="s">
        <v>66</v>
      </c>
      <c r="D74" s="145">
        <f>D58+D71+D72-D73</f>
        <v>56443041.379999995</v>
      </c>
      <c r="E74" s="70">
        <f>E58+E72-E73</f>
        <v>0.99999999999999989</v>
      </c>
    </row>
    <row r="75" spans="2:5">
      <c r="B75" s="15" t="s">
        <v>4</v>
      </c>
      <c r="C75" s="16" t="s">
        <v>67</v>
      </c>
      <c r="D75" s="93">
        <f>D74</f>
        <v>56443041.379999995</v>
      </c>
      <c r="E75" s="94">
        <f>E74</f>
        <v>0.99999999999999989</v>
      </c>
    </row>
    <row r="76" spans="2:5">
      <c r="B76" s="15" t="s">
        <v>6</v>
      </c>
      <c r="C76" s="16" t="s">
        <v>225</v>
      </c>
      <c r="D76" s="93">
        <v>0</v>
      </c>
      <c r="E76" s="94">
        <v>0</v>
      </c>
    </row>
    <row r="77" spans="2:5" ht="13.5" thickBot="1">
      <c r="B77" s="17" t="s">
        <v>8</v>
      </c>
      <c r="C77" s="18" t="s">
        <v>226</v>
      </c>
      <c r="D77" s="97">
        <v>0</v>
      </c>
      <c r="E77" s="98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honeticPr fontId="7" type="noConversion"/>
  <pageMargins left="0.5" right="0.75" top="0.61" bottom="0.55000000000000004" header="0.5" footer="0.5"/>
  <pageSetup paperSize="9" scale="70" orientation="portrait" r:id="rId1"/>
  <headerFooter alignWithMargins="0"/>
</worksheet>
</file>

<file path=xl/worksheets/sheet80.xml><?xml version="1.0" encoding="utf-8"?>
<worksheet xmlns="http://schemas.openxmlformats.org/spreadsheetml/2006/main" xmlns:r="http://schemas.openxmlformats.org/officeDocument/2006/relationships">
  <sheetPr codeName="Arkusz80"/>
  <dimension ref="A1:L81"/>
  <sheetViews>
    <sheetView zoomScale="80" zoomScaleNormal="80" workbookViewId="0">
      <selection activeCell="K2" sqref="K2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99" customWidth="1"/>
    <col min="6" max="6" width="7.42578125" customWidth="1"/>
    <col min="7" max="7" width="17.28515625" customWidth="1"/>
    <col min="8" max="8" width="19" customWidth="1"/>
    <col min="9" max="9" width="13.28515625" customWidth="1"/>
    <col min="10" max="10" width="13.5703125" customWidth="1"/>
  </cols>
  <sheetData>
    <row r="1" spans="2:12">
      <c r="B1" s="1"/>
      <c r="C1" s="1"/>
      <c r="D1" s="2"/>
      <c r="E1" s="2"/>
    </row>
    <row r="2" spans="2:12" ht="15.75">
      <c r="B2" s="333" t="s">
        <v>0</v>
      </c>
      <c r="C2" s="333"/>
      <c r="D2" s="333"/>
      <c r="E2" s="333"/>
      <c r="H2" s="188"/>
      <c r="I2" s="188"/>
      <c r="J2" s="190"/>
      <c r="L2" s="78"/>
    </row>
    <row r="3" spans="2:12" ht="15.75">
      <c r="B3" s="333" t="s">
        <v>263</v>
      </c>
      <c r="C3" s="333"/>
      <c r="D3" s="333"/>
      <c r="E3" s="333"/>
      <c r="H3" s="188"/>
      <c r="I3" s="188"/>
      <c r="J3" s="190"/>
    </row>
    <row r="4" spans="2:12" ht="15">
      <c r="B4" s="162"/>
      <c r="C4" s="162"/>
      <c r="D4" s="162"/>
      <c r="E4" s="162"/>
      <c r="H4" s="187"/>
      <c r="I4" s="187"/>
      <c r="J4" s="190"/>
    </row>
    <row r="5" spans="2:12" ht="21" customHeight="1">
      <c r="B5" s="334" t="s">
        <v>1</v>
      </c>
      <c r="C5" s="334"/>
      <c r="D5" s="334"/>
      <c r="E5" s="334"/>
    </row>
    <row r="6" spans="2:12" ht="14.25">
      <c r="B6" s="335" t="s">
        <v>77</v>
      </c>
      <c r="C6" s="335"/>
      <c r="D6" s="335"/>
      <c r="E6" s="335"/>
    </row>
    <row r="7" spans="2:12" ht="14.25">
      <c r="B7" s="160"/>
      <c r="C7" s="160"/>
      <c r="D7" s="160"/>
      <c r="E7" s="160"/>
    </row>
    <row r="8" spans="2:12" ht="13.5">
      <c r="B8" s="337" t="s">
        <v>18</v>
      </c>
      <c r="C8" s="339"/>
      <c r="D8" s="339"/>
      <c r="E8" s="339"/>
    </row>
    <row r="9" spans="2:12" ht="16.5" thickBot="1">
      <c r="B9" s="336" t="s">
        <v>209</v>
      </c>
      <c r="C9" s="336"/>
      <c r="D9" s="336"/>
      <c r="E9" s="336"/>
    </row>
    <row r="10" spans="2:12" ht="13.5" thickBot="1">
      <c r="B10" s="161"/>
      <c r="C10" s="87" t="s">
        <v>2</v>
      </c>
      <c r="D10" s="75" t="s">
        <v>246</v>
      </c>
      <c r="E10" s="30" t="s">
        <v>262</v>
      </c>
    </row>
    <row r="11" spans="2:12">
      <c r="B11" s="110" t="s">
        <v>3</v>
      </c>
      <c r="C11" s="151" t="s">
        <v>215</v>
      </c>
      <c r="D11" s="74">
        <v>29956217.23</v>
      </c>
      <c r="E11" s="9">
        <f>E12</f>
        <v>28721535.84</v>
      </c>
    </row>
    <row r="12" spans="2:12">
      <c r="B12" s="227" t="s">
        <v>4</v>
      </c>
      <c r="C12" s="228" t="s">
        <v>5</v>
      </c>
      <c r="D12" s="89">
        <v>29956217.23</v>
      </c>
      <c r="E12" s="315">
        <f>28732936.39-11400.55</f>
        <v>28721535.84</v>
      </c>
    </row>
    <row r="13" spans="2:12">
      <c r="B13" s="227" t="s">
        <v>6</v>
      </c>
      <c r="C13" s="229" t="s">
        <v>7</v>
      </c>
      <c r="D13" s="89"/>
      <c r="E13" s="100"/>
    </row>
    <row r="14" spans="2:12">
      <c r="B14" s="227" t="s">
        <v>8</v>
      </c>
      <c r="C14" s="229" t="s">
        <v>10</v>
      </c>
      <c r="D14" s="89"/>
      <c r="E14" s="100"/>
      <c r="G14" s="71"/>
    </row>
    <row r="15" spans="2:12">
      <c r="B15" s="227" t="s">
        <v>212</v>
      </c>
      <c r="C15" s="229" t="s">
        <v>11</v>
      </c>
      <c r="D15" s="89"/>
      <c r="E15" s="100"/>
    </row>
    <row r="16" spans="2:12">
      <c r="B16" s="230" t="s">
        <v>213</v>
      </c>
      <c r="C16" s="231" t="s">
        <v>12</v>
      </c>
      <c r="D16" s="90"/>
      <c r="E16" s="101"/>
    </row>
    <row r="17" spans="2:10">
      <c r="B17" s="10" t="s">
        <v>13</v>
      </c>
      <c r="C17" s="12" t="s">
        <v>65</v>
      </c>
      <c r="D17" s="152"/>
      <c r="E17" s="113"/>
    </row>
    <row r="18" spans="2:10">
      <c r="B18" s="227" t="s">
        <v>4</v>
      </c>
      <c r="C18" s="228" t="s">
        <v>11</v>
      </c>
      <c r="D18" s="89"/>
      <c r="E18" s="101"/>
    </row>
    <row r="19" spans="2:10" ht="13.5" customHeight="1">
      <c r="B19" s="227" t="s">
        <v>6</v>
      </c>
      <c r="C19" s="229" t="s">
        <v>214</v>
      </c>
      <c r="D19" s="89"/>
      <c r="E19" s="100"/>
    </row>
    <row r="20" spans="2:10" ht="13.5" thickBot="1">
      <c r="B20" s="232" t="s">
        <v>8</v>
      </c>
      <c r="C20" s="233" t="s">
        <v>14</v>
      </c>
      <c r="D20" s="91"/>
      <c r="E20" s="102"/>
    </row>
    <row r="21" spans="2:10" ht="13.5" thickBot="1">
      <c r="B21" s="343" t="s">
        <v>216</v>
      </c>
      <c r="C21" s="344"/>
      <c r="D21" s="92">
        <f>D11</f>
        <v>29956217.23</v>
      </c>
      <c r="E21" s="173">
        <f>E11</f>
        <v>28721535.84</v>
      </c>
      <c r="F21" s="88"/>
      <c r="G21" s="88"/>
      <c r="H21" s="197"/>
      <c r="J21" s="71"/>
    </row>
    <row r="22" spans="2:10">
      <c r="B22" s="3"/>
      <c r="C22" s="7"/>
      <c r="D22" s="8"/>
      <c r="E22" s="8"/>
      <c r="G22" s="78"/>
    </row>
    <row r="23" spans="2:10" ht="13.5">
      <c r="B23" s="337" t="s">
        <v>210</v>
      </c>
      <c r="C23" s="349"/>
      <c r="D23" s="349"/>
      <c r="E23" s="349"/>
      <c r="G23" s="78"/>
    </row>
    <row r="24" spans="2:10" ht="15.75" customHeight="1" thickBot="1">
      <c r="B24" s="336" t="s">
        <v>211</v>
      </c>
      <c r="C24" s="350"/>
      <c r="D24" s="350"/>
      <c r="E24" s="350"/>
    </row>
    <row r="25" spans="2:10" ht="13.5" thickBot="1">
      <c r="B25" s="224"/>
      <c r="C25" s="234" t="s">
        <v>2</v>
      </c>
      <c r="D25" s="75" t="s">
        <v>264</v>
      </c>
      <c r="E25" s="30" t="s">
        <v>262</v>
      </c>
    </row>
    <row r="26" spans="2:10">
      <c r="B26" s="116" t="s">
        <v>15</v>
      </c>
      <c r="C26" s="117" t="s">
        <v>16</v>
      </c>
      <c r="D26" s="263">
        <v>27589233.719999999</v>
      </c>
      <c r="E26" s="118">
        <f>D21</f>
        <v>29956217.23</v>
      </c>
      <c r="G26" s="83"/>
    </row>
    <row r="27" spans="2:10">
      <c r="B27" s="10" t="s">
        <v>17</v>
      </c>
      <c r="C27" s="11" t="s">
        <v>217</v>
      </c>
      <c r="D27" s="264">
        <v>-513112.29000000027</v>
      </c>
      <c r="E27" s="172">
        <f>E28-E32</f>
        <v>-3392871.47</v>
      </c>
      <c r="F27" s="78"/>
      <c r="G27" s="83"/>
      <c r="H27" s="78"/>
      <c r="I27" s="78"/>
      <c r="J27" s="83"/>
    </row>
    <row r="28" spans="2:10">
      <c r="B28" s="10" t="s">
        <v>18</v>
      </c>
      <c r="C28" s="11" t="s">
        <v>19</v>
      </c>
      <c r="D28" s="264">
        <v>2001470.43</v>
      </c>
      <c r="E28" s="80">
        <f>SUM(E29:E31)</f>
        <v>1594073.65</v>
      </c>
      <c r="F28" s="78"/>
      <c r="G28" s="78"/>
      <c r="H28" s="78"/>
      <c r="I28" s="78"/>
      <c r="J28" s="83"/>
    </row>
    <row r="29" spans="2:10">
      <c r="B29" s="235" t="s">
        <v>4</v>
      </c>
      <c r="C29" s="228" t="s">
        <v>20</v>
      </c>
      <c r="D29" s="265">
        <v>2001470.43</v>
      </c>
      <c r="E29" s="103">
        <v>1594073.65</v>
      </c>
      <c r="F29" s="78"/>
      <c r="G29" s="78"/>
      <c r="H29" s="78"/>
      <c r="I29" s="78"/>
      <c r="J29" s="83"/>
    </row>
    <row r="30" spans="2:10">
      <c r="B30" s="235" t="s">
        <v>6</v>
      </c>
      <c r="C30" s="228" t="s">
        <v>21</v>
      </c>
      <c r="D30" s="265"/>
      <c r="E30" s="103"/>
      <c r="F30" s="78"/>
      <c r="G30" s="78"/>
      <c r="H30" s="78"/>
      <c r="I30" s="78"/>
      <c r="J30" s="83"/>
    </row>
    <row r="31" spans="2:10">
      <c r="B31" s="235" t="s">
        <v>8</v>
      </c>
      <c r="C31" s="228" t="s">
        <v>22</v>
      </c>
      <c r="D31" s="265"/>
      <c r="E31" s="103"/>
      <c r="F31" s="78"/>
      <c r="G31" s="78"/>
      <c r="H31" s="78"/>
      <c r="I31" s="78"/>
      <c r="J31" s="83"/>
    </row>
    <row r="32" spans="2:10">
      <c r="B32" s="112" t="s">
        <v>23</v>
      </c>
      <c r="C32" s="12" t="s">
        <v>24</v>
      </c>
      <c r="D32" s="264">
        <v>2514582.7200000002</v>
      </c>
      <c r="E32" s="80">
        <f>SUM(E33:E39)</f>
        <v>4986945.12</v>
      </c>
      <c r="F32" s="78"/>
      <c r="G32" s="83"/>
      <c r="H32" s="78"/>
      <c r="I32" s="78"/>
      <c r="J32" s="83"/>
    </row>
    <row r="33" spans="2:10">
      <c r="B33" s="235" t="s">
        <v>4</v>
      </c>
      <c r="C33" s="228" t="s">
        <v>25</v>
      </c>
      <c r="D33" s="265">
        <v>2514582.7200000002</v>
      </c>
      <c r="E33" s="103">
        <f>4975544.57+11400.55</f>
        <v>4986945.12</v>
      </c>
      <c r="F33" s="78"/>
      <c r="G33" s="78"/>
      <c r="H33" s="78"/>
      <c r="I33" s="78"/>
      <c r="J33" s="83"/>
    </row>
    <row r="34" spans="2:10">
      <c r="B34" s="235" t="s">
        <v>6</v>
      </c>
      <c r="C34" s="228" t="s">
        <v>26</v>
      </c>
      <c r="D34" s="265"/>
      <c r="E34" s="103"/>
      <c r="F34" s="78"/>
      <c r="G34" s="78"/>
      <c r="H34" s="78"/>
      <c r="I34" s="78"/>
      <c r="J34" s="83"/>
    </row>
    <row r="35" spans="2:10">
      <c r="B35" s="235" t="s">
        <v>8</v>
      </c>
      <c r="C35" s="228" t="s">
        <v>27</v>
      </c>
      <c r="D35" s="265"/>
      <c r="E35" s="103"/>
      <c r="F35" s="78"/>
      <c r="G35" s="78"/>
      <c r="H35" s="78"/>
      <c r="I35" s="78"/>
      <c r="J35" s="83"/>
    </row>
    <row r="36" spans="2:10">
      <c r="B36" s="235" t="s">
        <v>9</v>
      </c>
      <c r="C36" s="228" t="s">
        <v>28</v>
      </c>
      <c r="D36" s="265"/>
      <c r="E36" s="103"/>
      <c r="F36" s="78"/>
      <c r="G36" s="78"/>
      <c r="H36" s="78"/>
      <c r="I36" s="78"/>
      <c r="J36" s="83"/>
    </row>
    <row r="37" spans="2:10" ht="25.5">
      <c r="B37" s="235" t="s">
        <v>29</v>
      </c>
      <c r="C37" s="228" t="s">
        <v>30</v>
      </c>
      <c r="D37" s="265"/>
      <c r="E37" s="103"/>
      <c r="F37" s="78"/>
      <c r="G37" s="78"/>
      <c r="H37" s="78"/>
      <c r="I37" s="78"/>
      <c r="J37" s="83"/>
    </row>
    <row r="38" spans="2:10">
      <c r="B38" s="235" t="s">
        <v>31</v>
      </c>
      <c r="C38" s="228" t="s">
        <v>32</v>
      </c>
      <c r="D38" s="265"/>
      <c r="E38" s="103"/>
      <c r="F38" s="78"/>
      <c r="G38" s="78"/>
      <c r="H38" s="78"/>
      <c r="I38" s="78"/>
      <c r="J38" s="83"/>
    </row>
    <row r="39" spans="2:10">
      <c r="B39" s="236" t="s">
        <v>33</v>
      </c>
      <c r="C39" s="237" t="s">
        <v>34</v>
      </c>
      <c r="D39" s="266"/>
      <c r="E39" s="174"/>
      <c r="F39" s="78"/>
      <c r="G39" s="78"/>
      <c r="H39" s="78"/>
      <c r="I39" s="78"/>
      <c r="J39" s="83"/>
    </row>
    <row r="40" spans="2:10" ht="13.5" thickBot="1">
      <c r="B40" s="119" t="s">
        <v>35</v>
      </c>
      <c r="C40" s="120" t="s">
        <v>36</v>
      </c>
      <c r="D40" s="267">
        <v>4979464.07</v>
      </c>
      <c r="E40" s="121">
        <v>2158190.08</v>
      </c>
      <c r="G40" s="83"/>
    </row>
    <row r="41" spans="2:10" ht="13.5" thickBot="1">
      <c r="B41" s="122" t="s">
        <v>37</v>
      </c>
      <c r="C41" s="123" t="s">
        <v>38</v>
      </c>
      <c r="D41" s="268">
        <v>32055585.5</v>
      </c>
      <c r="E41" s="173">
        <f>E26+E27+E40</f>
        <v>28721535.840000004</v>
      </c>
      <c r="F41" s="88"/>
      <c r="G41" s="83"/>
    </row>
    <row r="42" spans="2:10">
      <c r="B42" s="114"/>
      <c r="C42" s="114"/>
      <c r="D42" s="115"/>
      <c r="E42" s="115"/>
      <c r="F42" s="88"/>
      <c r="G42" s="71"/>
    </row>
    <row r="43" spans="2:10" ht="13.5">
      <c r="B43" s="338" t="s">
        <v>60</v>
      </c>
      <c r="C43" s="339"/>
      <c r="D43" s="339"/>
      <c r="E43" s="339"/>
      <c r="G43" s="78"/>
    </row>
    <row r="44" spans="2:10" ht="18" customHeight="1" thickBot="1">
      <c r="B44" s="336" t="s">
        <v>244</v>
      </c>
      <c r="C44" s="340"/>
      <c r="D44" s="340"/>
      <c r="E44" s="340"/>
      <c r="G44" s="78"/>
    </row>
    <row r="45" spans="2:10" ht="13.5" thickBot="1">
      <c r="B45" s="161"/>
      <c r="C45" s="31" t="s">
        <v>39</v>
      </c>
      <c r="D45" s="75" t="s">
        <v>264</v>
      </c>
      <c r="E45" s="30" t="s">
        <v>262</v>
      </c>
      <c r="G45" s="78"/>
    </row>
    <row r="46" spans="2:10">
      <c r="B46" s="14" t="s">
        <v>18</v>
      </c>
      <c r="C46" s="32" t="s">
        <v>218</v>
      </c>
      <c r="D46" s="124"/>
      <c r="E46" s="29"/>
      <c r="G46" s="78"/>
    </row>
    <row r="47" spans="2:10">
      <c r="B47" s="125" t="s">
        <v>4</v>
      </c>
      <c r="C47" s="16" t="s">
        <v>40</v>
      </c>
      <c r="D47" s="269">
        <v>1788802.2483000001</v>
      </c>
      <c r="E47" s="175">
        <v>1707714.6018000001</v>
      </c>
      <c r="G47" s="78"/>
    </row>
    <row r="48" spans="2:10">
      <c r="B48" s="146" t="s">
        <v>6</v>
      </c>
      <c r="C48" s="23" t="s">
        <v>41</v>
      </c>
      <c r="D48" s="270">
        <v>1756114.4043000001</v>
      </c>
      <c r="E48" s="175">
        <v>1518380.6131349816</v>
      </c>
      <c r="G48" s="78"/>
    </row>
    <row r="49" spans="2:7">
      <c r="B49" s="143" t="s">
        <v>23</v>
      </c>
      <c r="C49" s="147" t="s">
        <v>219</v>
      </c>
      <c r="D49" s="271"/>
      <c r="E49" s="175"/>
    </row>
    <row r="50" spans="2:7">
      <c r="B50" s="125" t="s">
        <v>4</v>
      </c>
      <c r="C50" s="16" t="s">
        <v>40</v>
      </c>
      <c r="D50" s="269">
        <v>15.423299999999999</v>
      </c>
      <c r="E50" s="175">
        <v>17.541699999999999</v>
      </c>
      <c r="G50" s="226"/>
    </row>
    <row r="51" spans="2:7">
      <c r="B51" s="125" t="s">
        <v>6</v>
      </c>
      <c r="C51" s="16" t="s">
        <v>220</v>
      </c>
      <c r="D51" s="272">
        <v>15.141200000000001</v>
      </c>
      <c r="E51" s="84">
        <v>16.956099999999999</v>
      </c>
      <c r="G51" s="226"/>
    </row>
    <row r="52" spans="2:7">
      <c r="B52" s="125" t="s">
        <v>8</v>
      </c>
      <c r="C52" s="16" t="s">
        <v>221</v>
      </c>
      <c r="D52" s="272">
        <v>18.3582</v>
      </c>
      <c r="E52" s="84">
        <v>20.0794</v>
      </c>
    </row>
    <row r="53" spans="2:7" ht="13.5" customHeight="1" thickBot="1">
      <c r="B53" s="126" t="s">
        <v>9</v>
      </c>
      <c r="C53" s="18" t="s">
        <v>41</v>
      </c>
      <c r="D53" s="273">
        <v>18.253699999999998</v>
      </c>
      <c r="E53" s="176">
        <v>18.915900000000001</v>
      </c>
    </row>
    <row r="54" spans="2:7">
      <c r="B54" s="132"/>
      <c r="C54" s="133"/>
      <c r="D54" s="134"/>
      <c r="E54" s="134"/>
    </row>
    <row r="55" spans="2:7" ht="13.5">
      <c r="B55" s="338" t="s">
        <v>62</v>
      </c>
      <c r="C55" s="339"/>
      <c r="D55" s="339"/>
      <c r="E55" s="339"/>
    </row>
    <row r="56" spans="2:7" ht="16.5" customHeight="1" thickBot="1">
      <c r="B56" s="336" t="s">
        <v>222</v>
      </c>
      <c r="C56" s="340"/>
      <c r="D56" s="340"/>
      <c r="E56" s="340"/>
    </row>
    <row r="57" spans="2:7" ht="23.25" thickBot="1">
      <c r="B57" s="331" t="s">
        <v>42</v>
      </c>
      <c r="C57" s="332"/>
      <c r="D57" s="19" t="s">
        <v>245</v>
      </c>
      <c r="E57" s="20" t="s">
        <v>223</v>
      </c>
    </row>
    <row r="58" spans="2:7">
      <c r="B58" s="21" t="s">
        <v>18</v>
      </c>
      <c r="C58" s="149" t="s">
        <v>43</v>
      </c>
      <c r="D58" s="150">
        <f>D64</f>
        <v>28721535.84</v>
      </c>
      <c r="E58" s="33">
        <f>D58/E21</f>
        <v>1</v>
      </c>
    </row>
    <row r="59" spans="2:7" ht="25.5">
      <c r="B59" s="146" t="s">
        <v>4</v>
      </c>
      <c r="C59" s="23" t="s">
        <v>44</v>
      </c>
      <c r="D59" s="95">
        <v>0</v>
      </c>
      <c r="E59" s="96">
        <v>0</v>
      </c>
    </row>
    <row r="60" spans="2:7" ht="25.5">
      <c r="B60" s="125" t="s">
        <v>6</v>
      </c>
      <c r="C60" s="16" t="s">
        <v>45</v>
      </c>
      <c r="D60" s="93">
        <v>0</v>
      </c>
      <c r="E60" s="94">
        <v>0</v>
      </c>
    </row>
    <row r="61" spans="2:7" ht="12.75" customHeight="1">
      <c r="B61" s="125" t="s">
        <v>8</v>
      </c>
      <c r="C61" s="16" t="s">
        <v>46</v>
      </c>
      <c r="D61" s="93">
        <v>0</v>
      </c>
      <c r="E61" s="94">
        <v>0</v>
      </c>
    </row>
    <row r="62" spans="2:7">
      <c r="B62" s="125" t="s">
        <v>9</v>
      </c>
      <c r="C62" s="16" t="s">
        <v>47</v>
      </c>
      <c r="D62" s="93">
        <v>0</v>
      </c>
      <c r="E62" s="94">
        <v>0</v>
      </c>
    </row>
    <row r="63" spans="2:7">
      <c r="B63" s="125" t="s">
        <v>29</v>
      </c>
      <c r="C63" s="16" t="s">
        <v>48</v>
      </c>
      <c r="D63" s="93">
        <v>0</v>
      </c>
      <c r="E63" s="94">
        <v>0</v>
      </c>
    </row>
    <row r="64" spans="2:7">
      <c r="B64" s="146" t="s">
        <v>31</v>
      </c>
      <c r="C64" s="23" t="s">
        <v>49</v>
      </c>
      <c r="D64" s="95">
        <f>E21</f>
        <v>28721535.84</v>
      </c>
      <c r="E64" s="96">
        <f>E58</f>
        <v>1</v>
      </c>
    </row>
    <row r="65" spans="2:5">
      <c r="B65" s="146" t="s">
        <v>33</v>
      </c>
      <c r="C65" s="23" t="s">
        <v>224</v>
      </c>
      <c r="D65" s="95">
        <v>0</v>
      </c>
      <c r="E65" s="96">
        <v>0</v>
      </c>
    </row>
    <row r="66" spans="2:5">
      <c r="B66" s="146" t="s">
        <v>50</v>
      </c>
      <c r="C66" s="23" t="s">
        <v>51</v>
      </c>
      <c r="D66" s="95">
        <v>0</v>
      </c>
      <c r="E66" s="96">
        <v>0</v>
      </c>
    </row>
    <row r="67" spans="2:5">
      <c r="B67" s="125" t="s">
        <v>52</v>
      </c>
      <c r="C67" s="16" t="s">
        <v>53</v>
      </c>
      <c r="D67" s="93">
        <v>0</v>
      </c>
      <c r="E67" s="94">
        <v>0</v>
      </c>
    </row>
    <row r="68" spans="2:5">
      <c r="B68" s="125" t="s">
        <v>54</v>
      </c>
      <c r="C68" s="16" t="s">
        <v>55</v>
      </c>
      <c r="D68" s="93">
        <v>0</v>
      </c>
      <c r="E68" s="94">
        <v>0</v>
      </c>
    </row>
    <row r="69" spans="2:5">
      <c r="B69" s="125" t="s">
        <v>56</v>
      </c>
      <c r="C69" s="16" t="s">
        <v>57</v>
      </c>
      <c r="D69" s="93">
        <v>0</v>
      </c>
      <c r="E69" s="94">
        <v>0</v>
      </c>
    </row>
    <row r="70" spans="2:5">
      <c r="B70" s="153" t="s">
        <v>58</v>
      </c>
      <c r="C70" s="136" t="s">
        <v>59</v>
      </c>
      <c r="D70" s="137">
        <v>0</v>
      </c>
      <c r="E70" s="138">
        <v>0</v>
      </c>
    </row>
    <row r="71" spans="2:5">
      <c r="B71" s="154" t="s">
        <v>23</v>
      </c>
      <c r="C71" s="144" t="s">
        <v>61</v>
      </c>
      <c r="D71" s="145">
        <v>0</v>
      </c>
      <c r="E71" s="70">
        <v>0</v>
      </c>
    </row>
    <row r="72" spans="2:5">
      <c r="B72" s="155" t="s">
        <v>60</v>
      </c>
      <c r="C72" s="140" t="s">
        <v>63</v>
      </c>
      <c r="D72" s="141">
        <f>E14</f>
        <v>0</v>
      </c>
      <c r="E72" s="142">
        <v>0</v>
      </c>
    </row>
    <row r="73" spans="2:5">
      <c r="B73" s="156" t="s">
        <v>62</v>
      </c>
      <c r="C73" s="25" t="s">
        <v>65</v>
      </c>
      <c r="D73" s="26">
        <v>0</v>
      </c>
      <c r="E73" s="27">
        <v>0</v>
      </c>
    </row>
    <row r="74" spans="2:5">
      <c r="B74" s="154" t="s">
        <v>64</v>
      </c>
      <c r="C74" s="144" t="s">
        <v>66</v>
      </c>
      <c r="D74" s="145">
        <f>D58</f>
        <v>28721535.84</v>
      </c>
      <c r="E74" s="70">
        <f>E58+E72-E73</f>
        <v>1</v>
      </c>
    </row>
    <row r="75" spans="2:5">
      <c r="B75" s="125" t="s">
        <v>4</v>
      </c>
      <c r="C75" s="16" t="s">
        <v>67</v>
      </c>
      <c r="D75" s="93">
        <v>0</v>
      </c>
      <c r="E75" s="94">
        <v>0</v>
      </c>
    </row>
    <row r="76" spans="2:5">
      <c r="B76" s="125" t="s">
        <v>6</v>
      </c>
      <c r="C76" s="16" t="s">
        <v>225</v>
      </c>
      <c r="D76" s="93">
        <f>D74</f>
        <v>28721535.84</v>
      </c>
      <c r="E76" s="94">
        <f>E74</f>
        <v>1</v>
      </c>
    </row>
    <row r="77" spans="2:5" ht="13.5" thickBot="1">
      <c r="B77" s="126" t="s">
        <v>8</v>
      </c>
      <c r="C77" s="18" t="s">
        <v>226</v>
      </c>
      <c r="D77" s="97">
        <v>0</v>
      </c>
      <c r="E77" s="98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honeticPr fontId="7" type="noConversion"/>
  <pageMargins left="0.56000000000000005" right="0.75" top="0.62" bottom="0.52" header="0.5" footer="0.5"/>
  <pageSetup paperSize="9" scale="70" orientation="portrait" r:id="rId1"/>
  <headerFooter alignWithMargins="0"/>
</worksheet>
</file>

<file path=xl/worksheets/sheet81.xml><?xml version="1.0" encoding="utf-8"?>
<worksheet xmlns="http://schemas.openxmlformats.org/spreadsheetml/2006/main" xmlns:r="http://schemas.openxmlformats.org/officeDocument/2006/relationships">
  <sheetPr codeName="Arkusz81"/>
  <dimension ref="A1:L81"/>
  <sheetViews>
    <sheetView zoomScale="80" zoomScaleNormal="80" workbookViewId="0">
      <selection activeCell="K2" sqref="K2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99" customWidth="1"/>
    <col min="6" max="6" width="7.42578125" customWidth="1"/>
    <col min="7" max="7" width="17.28515625" customWidth="1"/>
    <col min="8" max="8" width="19" customWidth="1"/>
    <col min="9" max="9" width="13.28515625" customWidth="1"/>
    <col min="10" max="10" width="13.5703125" customWidth="1"/>
  </cols>
  <sheetData>
    <row r="1" spans="2:12">
      <c r="B1" s="1"/>
      <c r="C1" s="1"/>
      <c r="D1" s="2"/>
      <c r="E1" s="2"/>
    </row>
    <row r="2" spans="2:12" ht="15.75">
      <c r="B2" s="333" t="s">
        <v>0</v>
      </c>
      <c r="C2" s="333"/>
      <c r="D2" s="333"/>
      <c r="E2" s="333"/>
      <c r="H2" s="188"/>
      <c r="I2" s="188"/>
      <c r="J2" s="190"/>
      <c r="L2" s="78"/>
    </row>
    <row r="3" spans="2:12" ht="15.75">
      <c r="B3" s="333" t="s">
        <v>263</v>
      </c>
      <c r="C3" s="333"/>
      <c r="D3" s="333"/>
      <c r="E3" s="333"/>
      <c r="H3" s="188"/>
      <c r="I3" s="188"/>
      <c r="J3" s="190"/>
    </row>
    <row r="4" spans="2:12" ht="15">
      <c r="B4" s="162"/>
      <c r="C4" s="162"/>
      <c r="D4" s="162"/>
      <c r="E4" s="162"/>
      <c r="H4" s="187"/>
      <c r="I4" s="187"/>
      <c r="J4" s="190"/>
    </row>
    <row r="5" spans="2:12" ht="21" customHeight="1">
      <c r="B5" s="334" t="s">
        <v>1</v>
      </c>
      <c r="C5" s="334"/>
      <c r="D5" s="334"/>
      <c r="E5" s="334"/>
    </row>
    <row r="6" spans="2:12" ht="14.25">
      <c r="B6" s="335" t="s">
        <v>78</v>
      </c>
      <c r="C6" s="335"/>
      <c r="D6" s="335"/>
      <c r="E6" s="335"/>
    </row>
    <row r="7" spans="2:12" ht="14.25">
      <c r="B7" s="160"/>
      <c r="C7" s="160"/>
      <c r="D7" s="160"/>
      <c r="E7" s="160"/>
    </row>
    <row r="8" spans="2:12" ht="13.5">
      <c r="B8" s="337" t="s">
        <v>18</v>
      </c>
      <c r="C8" s="339"/>
      <c r="D8" s="339"/>
      <c r="E8" s="339"/>
    </row>
    <row r="9" spans="2:12" ht="16.5" thickBot="1">
      <c r="B9" s="336" t="s">
        <v>209</v>
      </c>
      <c r="C9" s="336"/>
      <c r="D9" s="336"/>
      <c r="E9" s="336"/>
    </row>
    <row r="10" spans="2:12" ht="13.5" thickBot="1">
      <c r="B10" s="161"/>
      <c r="C10" s="87" t="s">
        <v>2</v>
      </c>
      <c r="D10" s="75" t="s">
        <v>246</v>
      </c>
      <c r="E10" s="30" t="s">
        <v>262</v>
      </c>
      <c r="G10" s="78"/>
    </row>
    <row r="11" spans="2:12">
      <c r="B11" s="110" t="s">
        <v>3</v>
      </c>
      <c r="C11" s="151" t="s">
        <v>215</v>
      </c>
      <c r="D11" s="74">
        <v>43513565.350000001</v>
      </c>
      <c r="E11" s="9">
        <f>E12</f>
        <v>41406316.700000003</v>
      </c>
    </row>
    <row r="12" spans="2:12">
      <c r="B12" s="227" t="s">
        <v>4</v>
      </c>
      <c r="C12" s="228" t="s">
        <v>5</v>
      </c>
      <c r="D12" s="89">
        <v>43513565.350000001</v>
      </c>
      <c r="E12" s="100">
        <f>41531751.46-125434.76</f>
        <v>41406316.700000003</v>
      </c>
    </row>
    <row r="13" spans="2:12">
      <c r="B13" s="227" t="s">
        <v>6</v>
      </c>
      <c r="C13" s="229" t="s">
        <v>7</v>
      </c>
      <c r="D13" s="89"/>
      <c r="E13" s="100"/>
    </row>
    <row r="14" spans="2:12">
      <c r="B14" s="227" t="s">
        <v>8</v>
      </c>
      <c r="C14" s="229" t="s">
        <v>10</v>
      </c>
      <c r="D14" s="89"/>
      <c r="E14" s="100"/>
      <c r="G14" s="71"/>
    </row>
    <row r="15" spans="2:12">
      <c r="B15" s="227" t="s">
        <v>212</v>
      </c>
      <c r="C15" s="229" t="s">
        <v>11</v>
      </c>
      <c r="D15" s="89"/>
      <c r="E15" s="100"/>
    </row>
    <row r="16" spans="2:12">
      <c r="B16" s="230" t="s">
        <v>213</v>
      </c>
      <c r="C16" s="231" t="s">
        <v>12</v>
      </c>
      <c r="D16" s="90"/>
      <c r="E16" s="101"/>
    </row>
    <row r="17" spans="2:10">
      <c r="B17" s="10" t="s">
        <v>13</v>
      </c>
      <c r="C17" s="12" t="s">
        <v>65</v>
      </c>
      <c r="D17" s="152"/>
      <c r="E17" s="113"/>
    </row>
    <row r="18" spans="2:10">
      <c r="B18" s="227" t="s">
        <v>4</v>
      </c>
      <c r="C18" s="228" t="s">
        <v>11</v>
      </c>
      <c r="D18" s="89"/>
      <c r="E18" s="101"/>
    </row>
    <row r="19" spans="2:10" ht="13.5" customHeight="1">
      <c r="B19" s="227" t="s">
        <v>6</v>
      </c>
      <c r="C19" s="229" t="s">
        <v>214</v>
      </c>
      <c r="D19" s="89"/>
      <c r="E19" s="100"/>
    </row>
    <row r="20" spans="2:10" ht="13.5" thickBot="1">
      <c r="B20" s="232" t="s">
        <v>8</v>
      </c>
      <c r="C20" s="233" t="s">
        <v>14</v>
      </c>
      <c r="D20" s="91"/>
      <c r="E20" s="102"/>
    </row>
    <row r="21" spans="2:10" ht="13.5" thickBot="1">
      <c r="B21" s="343" t="s">
        <v>216</v>
      </c>
      <c r="C21" s="344"/>
      <c r="D21" s="92">
        <f>D11</f>
        <v>43513565.350000001</v>
      </c>
      <c r="E21" s="173">
        <f>E11-E17</f>
        <v>41406316.700000003</v>
      </c>
      <c r="F21" s="88"/>
      <c r="G21" s="88"/>
      <c r="H21" s="197"/>
      <c r="J21" s="71"/>
    </row>
    <row r="22" spans="2:10">
      <c r="B22" s="3"/>
      <c r="C22" s="7"/>
      <c r="D22" s="8"/>
      <c r="E22" s="8"/>
      <c r="G22" s="78"/>
    </row>
    <row r="23" spans="2:10" ht="13.5">
      <c r="B23" s="337" t="s">
        <v>210</v>
      </c>
      <c r="C23" s="349"/>
      <c r="D23" s="349"/>
      <c r="E23" s="349"/>
      <c r="G23" s="78"/>
    </row>
    <row r="24" spans="2:10" ht="15.75" customHeight="1" thickBot="1">
      <c r="B24" s="336" t="s">
        <v>211</v>
      </c>
      <c r="C24" s="350"/>
      <c r="D24" s="350"/>
      <c r="E24" s="350"/>
    </row>
    <row r="25" spans="2:10" ht="13.5" thickBot="1">
      <c r="B25" s="224"/>
      <c r="C25" s="234" t="s">
        <v>2</v>
      </c>
      <c r="D25" s="75" t="s">
        <v>264</v>
      </c>
      <c r="E25" s="30" t="s">
        <v>262</v>
      </c>
    </row>
    <row r="26" spans="2:10">
      <c r="B26" s="116" t="s">
        <v>15</v>
      </c>
      <c r="C26" s="117" t="s">
        <v>16</v>
      </c>
      <c r="D26" s="263">
        <v>40134178.359999999</v>
      </c>
      <c r="E26" s="118">
        <f>D21</f>
        <v>43513565.350000001</v>
      </c>
      <c r="G26" s="83"/>
    </row>
    <row r="27" spans="2:10">
      <c r="B27" s="10" t="s">
        <v>17</v>
      </c>
      <c r="C27" s="11" t="s">
        <v>217</v>
      </c>
      <c r="D27" s="264">
        <v>-197447.70999999996</v>
      </c>
      <c r="E27" s="172">
        <f>E28-E32</f>
        <v>-4264465.8900000006</v>
      </c>
      <c r="F27" s="78"/>
      <c r="G27" s="83"/>
      <c r="H27" s="78"/>
      <c r="I27" s="78"/>
      <c r="J27" s="83"/>
    </row>
    <row r="28" spans="2:10">
      <c r="B28" s="10" t="s">
        <v>18</v>
      </c>
      <c r="C28" s="11" t="s">
        <v>19</v>
      </c>
      <c r="D28" s="264">
        <v>2644027.56</v>
      </c>
      <c r="E28" s="80">
        <f>SUM(E29:E31)</f>
        <v>2166452.04</v>
      </c>
      <c r="F28" s="78"/>
      <c r="G28" s="78"/>
      <c r="H28" s="78"/>
      <c r="I28" s="78"/>
      <c r="J28" s="83"/>
    </row>
    <row r="29" spans="2:10">
      <c r="B29" s="235" t="s">
        <v>4</v>
      </c>
      <c r="C29" s="228" t="s">
        <v>20</v>
      </c>
      <c r="D29" s="265">
        <v>2644027.56</v>
      </c>
      <c r="E29" s="103">
        <v>2166452.04</v>
      </c>
      <c r="F29" s="78"/>
      <c r="G29" s="78"/>
      <c r="H29" s="78"/>
      <c r="I29" s="78"/>
      <c r="J29" s="83"/>
    </row>
    <row r="30" spans="2:10">
      <c r="B30" s="235" t="s">
        <v>6</v>
      </c>
      <c r="C30" s="228" t="s">
        <v>21</v>
      </c>
      <c r="D30" s="265"/>
      <c r="E30" s="103"/>
      <c r="F30" s="78"/>
      <c r="G30" s="78"/>
      <c r="H30" s="78"/>
      <c r="I30" s="78"/>
      <c r="J30" s="83"/>
    </row>
    <row r="31" spans="2:10">
      <c r="B31" s="235" t="s">
        <v>8</v>
      </c>
      <c r="C31" s="228" t="s">
        <v>22</v>
      </c>
      <c r="D31" s="265"/>
      <c r="E31" s="103"/>
      <c r="F31" s="78"/>
      <c r="G31" s="78"/>
      <c r="H31" s="78"/>
      <c r="I31" s="78"/>
      <c r="J31" s="83"/>
    </row>
    <row r="32" spans="2:10">
      <c r="B32" s="112" t="s">
        <v>23</v>
      </c>
      <c r="C32" s="12" t="s">
        <v>24</v>
      </c>
      <c r="D32" s="264">
        <v>2841475.27</v>
      </c>
      <c r="E32" s="80">
        <f>SUM(E33:E39)</f>
        <v>6430917.9300000006</v>
      </c>
      <c r="F32" s="78"/>
      <c r="G32" s="83"/>
      <c r="H32" s="78"/>
      <c r="I32" s="78"/>
      <c r="J32" s="83"/>
    </row>
    <row r="33" spans="2:10">
      <c r="B33" s="235" t="s">
        <v>4</v>
      </c>
      <c r="C33" s="228" t="s">
        <v>25</v>
      </c>
      <c r="D33" s="265">
        <v>2841475.27</v>
      </c>
      <c r="E33" s="103">
        <f>6338092.07+92825.86</f>
        <v>6430917.9300000006</v>
      </c>
      <c r="F33" s="78"/>
      <c r="G33" s="78"/>
      <c r="H33" s="78"/>
      <c r="I33" s="78"/>
      <c r="J33" s="83"/>
    </row>
    <row r="34" spans="2:10">
      <c r="B34" s="235" t="s">
        <v>6</v>
      </c>
      <c r="C34" s="228" t="s">
        <v>26</v>
      </c>
      <c r="D34" s="265"/>
      <c r="E34" s="103"/>
      <c r="F34" s="78"/>
      <c r="G34" s="78"/>
      <c r="H34" s="78"/>
      <c r="I34" s="78"/>
      <c r="J34" s="83"/>
    </row>
    <row r="35" spans="2:10">
      <c r="B35" s="235" t="s">
        <v>8</v>
      </c>
      <c r="C35" s="228" t="s">
        <v>27</v>
      </c>
      <c r="D35" s="265"/>
      <c r="E35" s="103"/>
      <c r="F35" s="78"/>
      <c r="G35" s="78"/>
      <c r="H35" s="78"/>
      <c r="I35" s="78"/>
      <c r="J35" s="83"/>
    </row>
    <row r="36" spans="2:10">
      <c r="B36" s="235" t="s">
        <v>9</v>
      </c>
      <c r="C36" s="228" t="s">
        <v>28</v>
      </c>
      <c r="D36" s="265"/>
      <c r="E36" s="103"/>
      <c r="F36" s="78"/>
      <c r="G36" s="78"/>
      <c r="H36" s="78"/>
      <c r="I36" s="78"/>
      <c r="J36" s="83"/>
    </row>
    <row r="37" spans="2:10" ht="25.5">
      <c r="B37" s="235" t="s">
        <v>29</v>
      </c>
      <c r="C37" s="228" t="s">
        <v>30</v>
      </c>
      <c r="D37" s="265"/>
      <c r="E37" s="103"/>
      <c r="F37" s="78"/>
      <c r="G37" s="78"/>
      <c r="H37" s="78"/>
      <c r="I37" s="78"/>
      <c r="J37" s="83"/>
    </row>
    <row r="38" spans="2:10">
      <c r="B38" s="235" t="s">
        <v>31</v>
      </c>
      <c r="C38" s="228" t="s">
        <v>32</v>
      </c>
      <c r="D38" s="265"/>
      <c r="E38" s="103"/>
      <c r="F38" s="78"/>
      <c r="G38" s="78"/>
      <c r="H38" s="78"/>
      <c r="I38" s="78"/>
      <c r="J38" s="83"/>
    </row>
    <row r="39" spans="2:10">
      <c r="B39" s="236" t="s">
        <v>33</v>
      </c>
      <c r="C39" s="237" t="s">
        <v>34</v>
      </c>
      <c r="D39" s="266"/>
      <c r="E39" s="174"/>
      <c r="F39" s="78"/>
      <c r="G39" s="78"/>
      <c r="H39" s="78"/>
      <c r="I39" s="78"/>
      <c r="J39" s="83"/>
    </row>
    <row r="40" spans="2:10" ht="13.5" thickBot="1">
      <c r="B40" s="119" t="s">
        <v>35</v>
      </c>
      <c r="C40" s="120" t="s">
        <v>36</v>
      </c>
      <c r="D40" s="267">
        <v>4277247.8099999996</v>
      </c>
      <c r="E40" s="121">
        <v>2157217.2400000002</v>
      </c>
      <c r="G40" s="83"/>
    </row>
    <row r="41" spans="2:10" ht="13.5" thickBot="1">
      <c r="B41" s="122" t="s">
        <v>37</v>
      </c>
      <c r="C41" s="123" t="s">
        <v>38</v>
      </c>
      <c r="D41" s="268">
        <v>44213978.460000001</v>
      </c>
      <c r="E41" s="173">
        <f>E26+E27+E40</f>
        <v>41406316.700000003</v>
      </c>
      <c r="F41" s="88"/>
      <c r="G41" s="83"/>
    </row>
    <row r="42" spans="2:10">
      <c r="B42" s="114"/>
      <c r="C42" s="114"/>
      <c r="D42" s="115"/>
      <c r="E42" s="115"/>
      <c r="F42" s="88"/>
      <c r="G42" s="71"/>
    </row>
    <row r="43" spans="2:10" ht="13.5">
      <c r="B43" s="338" t="s">
        <v>60</v>
      </c>
      <c r="C43" s="339"/>
      <c r="D43" s="339"/>
      <c r="E43" s="339"/>
      <c r="G43" s="78"/>
    </row>
    <row r="44" spans="2:10" ht="18" customHeight="1" thickBot="1">
      <c r="B44" s="336" t="s">
        <v>244</v>
      </c>
      <c r="C44" s="340"/>
      <c r="D44" s="340"/>
      <c r="E44" s="340"/>
      <c r="G44" s="78"/>
    </row>
    <row r="45" spans="2:10" ht="13.5" thickBot="1">
      <c r="B45" s="161"/>
      <c r="C45" s="31" t="s">
        <v>39</v>
      </c>
      <c r="D45" s="75" t="s">
        <v>264</v>
      </c>
      <c r="E45" s="30" t="s">
        <v>262</v>
      </c>
      <c r="G45" s="78"/>
    </row>
    <row r="46" spans="2:10">
      <c r="B46" s="14" t="s">
        <v>18</v>
      </c>
      <c r="C46" s="32" t="s">
        <v>218</v>
      </c>
      <c r="D46" s="124"/>
      <c r="E46" s="29"/>
      <c r="G46" s="78"/>
    </row>
    <row r="47" spans="2:10">
      <c r="B47" s="125" t="s">
        <v>4</v>
      </c>
      <c r="C47" s="16" t="s">
        <v>40</v>
      </c>
      <c r="D47" s="269">
        <v>951858.89280000003</v>
      </c>
      <c r="E47" s="175">
        <v>937434.75760000001</v>
      </c>
      <c r="G47" s="78"/>
    </row>
    <row r="48" spans="2:10">
      <c r="B48" s="146" t="s">
        <v>6</v>
      </c>
      <c r="C48" s="23" t="s">
        <v>41</v>
      </c>
      <c r="D48" s="270">
        <v>947634.63009999995</v>
      </c>
      <c r="E48" s="175">
        <v>847241.80357219605</v>
      </c>
      <c r="G48" s="248"/>
    </row>
    <row r="49" spans="2:7">
      <c r="B49" s="143" t="s">
        <v>23</v>
      </c>
      <c r="C49" s="147" t="s">
        <v>219</v>
      </c>
      <c r="D49" s="271"/>
      <c r="E49" s="175"/>
      <c r="G49" s="248"/>
    </row>
    <row r="50" spans="2:7">
      <c r="B50" s="125" t="s">
        <v>4</v>
      </c>
      <c r="C50" s="16" t="s">
        <v>40</v>
      </c>
      <c r="D50" s="269">
        <v>42.164000000000001</v>
      </c>
      <c r="E50" s="175">
        <v>46.417700000000004</v>
      </c>
      <c r="G50" s="226"/>
    </row>
    <row r="51" spans="2:7">
      <c r="B51" s="125" t="s">
        <v>6</v>
      </c>
      <c r="C51" s="16" t="s">
        <v>220</v>
      </c>
      <c r="D51" s="272">
        <v>42.1496</v>
      </c>
      <c r="E51" s="84">
        <v>45.835799999999999</v>
      </c>
      <c r="G51" s="226"/>
    </row>
    <row r="52" spans="2:7">
      <c r="B52" s="125" t="s">
        <v>8</v>
      </c>
      <c r="C52" s="16" t="s">
        <v>221</v>
      </c>
      <c r="D52" s="272">
        <v>46.657200000000003</v>
      </c>
      <c r="E52" s="84">
        <v>50.745699999999999</v>
      </c>
    </row>
    <row r="53" spans="2:7" ht="12.75" customHeight="1" thickBot="1">
      <c r="B53" s="126" t="s">
        <v>9</v>
      </c>
      <c r="C53" s="18" t="s">
        <v>41</v>
      </c>
      <c r="D53" s="273">
        <v>46.657200000000003</v>
      </c>
      <c r="E53" s="176">
        <v>48.871899999999997</v>
      </c>
    </row>
    <row r="54" spans="2:7">
      <c r="B54" s="132"/>
      <c r="C54" s="133"/>
      <c r="D54" s="134"/>
      <c r="E54" s="134"/>
    </row>
    <row r="55" spans="2:7" ht="13.5">
      <c r="B55" s="338" t="s">
        <v>62</v>
      </c>
      <c r="C55" s="339"/>
      <c r="D55" s="339"/>
      <c r="E55" s="339"/>
    </row>
    <row r="56" spans="2:7" ht="16.5" customHeight="1" thickBot="1">
      <c r="B56" s="336" t="s">
        <v>222</v>
      </c>
      <c r="C56" s="340"/>
      <c r="D56" s="340"/>
      <c r="E56" s="340"/>
    </row>
    <row r="57" spans="2:7" ht="23.25" thickBot="1">
      <c r="B57" s="331" t="s">
        <v>42</v>
      </c>
      <c r="C57" s="332"/>
      <c r="D57" s="19" t="s">
        <v>245</v>
      </c>
      <c r="E57" s="20" t="s">
        <v>223</v>
      </c>
    </row>
    <row r="58" spans="2:7">
      <c r="B58" s="21" t="s">
        <v>18</v>
      </c>
      <c r="C58" s="149" t="s">
        <v>43</v>
      </c>
      <c r="D58" s="150">
        <f>D64</f>
        <v>41406316.700000003</v>
      </c>
      <c r="E58" s="33">
        <f>D58/E21</f>
        <v>1</v>
      </c>
    </row>
    <row r="59" spans="2:7" ht="25.5">
      <c r="B59" s="146" t="s">
        <v>4</v>
      </c>
      <c r="C59" s="23" t="s">
        <v>44</v>
      </c>
      <c r="D59" s="95">
        <v>0</v>
      </c>
      <c r="E59" s="96">
        <v>0</v>
      </c>
    </row>
    <row r="60" spans="2:7" ht="25.5">
      <c r="B60" s="125" t="s">
        <v>6</v>
      </c>
      <c r="C60" s="16" t="s">
        <v>45</v>
      </c>
      <c r="D60" s="93">
        <v>0</v>
      </c>
      <c r="E60" s="94">
        <v>0</v>
      </c>
    </row>
    <row r="61" spans="2:7" ht="12.75" customHeight="1">
      <c r="B61" s="125" t="s">
        <v>8</v>
      </c>
      <c r="C61" s="16" t="s">
        <v>46</v>
      </c>
      <c r="D61" s="93">
        <v>0</v>
      </c>
      <c r="E61" s="94">
        <v>0</v>
      </c>
    </row>
    <row r="62" spans="2:7">
      <c r="B62" s="125" t="s">
        <v>9</v>
      </c>
      <c r="C62" s="16" t="s">
        <v>47</v>
      </c>
      <c r="D62" s="93">
        <v>0</v>
      </c>
      <c r="E62" s="94">
        <v>0</v>
      </c>
    </row>
    <row r="63" spans="2:7">
      <c r="B63" s="125" t="s">
        <v>29</v>
      </c>
      <c r="C63" s="16" t="s">
        <v>48</v>
      </c>
      <c r="D63" s="93">
        <v>0</v>
      </c>
      <c r="E63" s="94">
        <v>0</v>
      </c>
    </row>
    <row r="64" spans="2:7">
      <c r="B64" s="146" t="s">
        <v>31</v>
      </c>
      <c r="C64" s="23" t="s">
        <v>49</v>
      </c>
      <c r="D64" s="95">
        <f>E12</f>
        <v>41406316.700000003</v>
      </c>
      <c r="E64" s="96">
        <f>E58</f>
        <v>1</v>
      </c>
    </row>
    <row r="65" spans="2:5">
      <c r="B65" s="146" t="s">
        <v>33</v>
      </c>
      <c r="C65" s="23" t="s">
        <v>224</v>
      </c>
      <c r="D65" s="95">
        <v>0</v>
      </c>
      <c r="E65" s="96">
        <v>0</v>
      </c>
    </row>
    <row r="66" spans="2:5">
      <c r="B66" s="146" t="s">
        <v>50</v>
      </c>
      <c r="C66" s="23" t="s">
        <v>51</v>
      </c>
      <c r="D66" s="95">
        <v>0</v>
      </c>
      <c r="E66" s="96">
        <v>0</v>
      </c>
    </row>
    <row r="67" spans="2:5">
      <c r="B67" s="125" t="s">
        <v>52</v>
      </c>
      <c r="C67" s="16" t="s">
        <v>53</v>
      </c>
      <c r="D67" s="93">
        <v>0</v>
      </c>
      <c r="E67" s="94">
        <v>0</v>
      </c>
    </row>
    <row r="68" spans="2:5">
      <c r="B68" s="125" t="s">
        <v>54</v>
      </c>
      <c r="C68" s="16" t="s">
        <v>55</v>
      </c>
      <c r="D68" s="93">
        <v>0</v>
      </c>
      <c r="E68" s="94">
        <v>0</v>
      </c>
    </row>
    <row r="69" spans="2:5">
      <c r="B69" s="125" t="s">
        <v>56</v>
      </c>
      <c r="C69" s="16" t="s">
        <v>57</v>
      </c>
      <c r="D69" s="93">
        <v>0</v>
      </c>
      <c r="E69" s="94">
        <v>0</v>
      </c>
    </row>
    <row r="70" spans="2:5">
      <c r="B70" s="153" t="s">
        <v>58</v>
      </c>
      <c r="C70" s="136" t="s">
        <v>59</v>
      </c>
      <c r="D70" s="137">
        <v>0</v>
      </c>
      <c r="E70" s="138">
        <v>0</v>
      </c>
    </row>
    <row r="71" spans="2:5">
      <c r="B71" s="154" t="s">
        <v>23</v>
      </c>
      <c r="C71" s="144" t="s">
        <v>61</v>
      </c>
      <c r="D71" s="145">
        <v>0</v>
      </c>
      <c r="E71" s="70">
        <v>0</v>
      </c>
    </row>
    <row r="72" spans="2:5">
      <c r="B72" s="155" t="s">
        <v>60</v>
      </c>
      <c r="C72" s="140" t="s">
        <v>63</v>
      </c>
      <c r="D72" s="141">
        <v>0</v>
      </c>
      <c r="E72" s="142">
        <v>0</v>
      </c>
    </row>
    <row r="73" spans="2:5">
      <c r="B73" s="156" t="s">
        <v>62</v>
      </c>
      <c r="C73" s="25" t="s">
        <v>65</v>
      </c>
      <c r="D73" s="26">
        <f>E17</f>
        <v>0</v>
      </c>
      <c r="E73" s="27">
        <f>D73/E21</f>
        <v>0</v>
      </c>
    </row>
    <row r="74" spans="2:5">
      <c r="B74" s="154" t="s">
        <v>64</v>
      </c>
      <c r="C74" s="144" t="s">
        <v>66</v>
      </c>
      <c r="D74" s="145">
        <f>D58-D73</f>
        <v>41406316.700000003</v>
      </c>
      <c r="E74" s="70">
        <f>E58+E72-E73</f>
        <v>1</v>
      </c>
    </row>
    <row r="75" spans="2:5">
      <c r="B75" s="125" t="s">
        <v>4</v>
      </c>
      <c r="C75" s="16" t="s">
        <v>67</v>
      </c>
      <c r="D75" s="93">
        <v>0</v>
      </c>
      <c r="E75" s="94">
        <v>0</v>
      </c>
    </row>
    <row r="76" spans="2:5">
      <c r="B76" s="125" t="s">
        <v>6</v>
      </c>
      <c r="C76" s="16" t="s">
        <v>225</v>
      </c>
      <c r="D76" s="93">
        <f>D74</f>
        <v>41406316.700000003</v>
      </c>
      <c r="E76" s="94">
        <f>E74</f>
        <v>1</v>
      </c>
    </row>
    <row r="77" spans="2:5" ht="13.5" thickBot="1">
      <c r="B77" s="126" t="s">
        <v>8</v>
      </c>
      <c r="C77" s="18" t="s">
        <v>226</v>
      </c>
      <c r="D77" s="97">
        <v>0</v>
      </c>
      <c r="E77" s="98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honeticPr fontId="7" type="noConversion"/>
  <pageMargins left="0.6" right="0.75" top="0.62" bottom="0.61" header="0.5" footer="0.5"/>
  <pageSetup paperSize="9" scale="70" orientation="portrait" r:id="rId1"/>
  <headerFooter alignWithMargins="0"/>
</worksheet>
</file>

<file path=xl/worksheets/sheet82.xml><?xml version="1.0" encoding="utf-8"?>
<worksheet xmlns="http://schemas.openxmlformats.org/spreadsheetml/2006/main" xmlns:r="http://schemas.openxmlformats.org/officeDocument/2006/relationships">
  <sheetPr codeName="Arkusz82"/>
  <dimension ref="A1:L81"/>
  <sheetViews>
    <sheetView zoomScale="80" zoomScaleNormal="80" workbookViewId="0">
      <selection activeCell="K2" sqref="K2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99" customWidth="1"/>
    <col min="6" max="6" width="7.42578125" customWidth="1"/>
    <col min="7" max="7" width="17.28515625" customWidth="1"/>
    <col min="8" max="8" width="19" customWidth="1"/>
    <col min="9" max="9" width="13.28515625" customWidth="1"/>
    <col min="10" max="10" width="13.5703125" customWidth="1"/>
  </cols>
  <sheetData>
    <row r="1" spans="2:12">
      <c r="B1" s="1"/>
      <c r="C1" s="1"/>
      <c r="D1" s="2"/>
      <c r="E1" s="2"/>
    </row>
    <row r="2" spans="2:12" ht="15.75">
      <c r="B2" s="333" t="s">
        <v>0</v>
      </c>
      <c r="C2" s="333"/>
      <c r="D2" s="333"/>
      <c r="E2" s="333"/>
      <c r="H2" s="188"/>
      <c r="I2" s="188"/>
      <c r="J2" s="190"/>
      <c r="L2" s="78"/>
    </row>
    <row r="3" spans="2:12" ht="15.75">
      <c r="B3" s="333" t="s">
        <v>263</v>
      </c>
      <c r="C3" s="333"/>
      <c r="D3" s="333"/>
      <c r="E3" s="333"/>
      <c r="H3" s="188"/>
      <c r="I3" s="188"/>
      <c r="J3" s="190"/>
    </row>
    <row r="4" spans="2:12" ht="15">
      <c r="B4" s="162"/>
      <c r="C4" s="162"/>
      <c r="D4" s="162"/>
      <c r="E4" s="162"/>
      <c r="H4" s="187"/>
      <c r="I4" s="187"/>
      <c r="J4" s="190"/>
    </row>
    <row r="5" spans="2:12" ht="21" customHeight="1">
      <c r="B5" s="334" t="s">
        <v>1</v>
      </c>
      <c r="C5" s="334"/>
      <c r="D5" s="334"/>
      <c r="E5" s="334"/>
    </row>
    <row r="6" spans="2:12" ht="14.25">
      <c r="B6" s="335" t="s">
        <v>79</v>
      </c>
      <c r="C6" s="335"/>
      <c r="D6" s="335"/>
      <c r="E6" s="335"/>
    </row>
    <row r="7" spans="2:12" ht="14.25">
      <c r="B7" s="160"/>
      <c r="C7" s="160"/>
      <c r="D7" s="160"/>
      <c r="E7" s="160"/>
    </row>
    <row r="8" spans="2:12" ht="13.5">
      <c r="B8" s="337" t="s">
        <v>18</v>
      </c>
      <c r="C8" s="339"/>
      <c r="D8" s="339"/>
      <c r="E8" s="339"/>
    </row>
    <row r="9" spans="2:12" ht="16.5" thickBot="1">
      <c r="B9" s="336" t="s">
        <v>209</v>
      </c>
      <c r="C9" s="336"/>
      <c r="D9" s="336"/>
      <c r="E9" s="336"/>
    </row>
    <row r="10" spans="2:12" ht="13.5" thickBot="1">
      <c r="B10" s="161"/>
      <c r="C10" s="87" t="s">
        <v>2</v>
      </c>
      <c r="D10" s="75" t="s">
        <v>246</v>
      </c>
      <c r="E10" s="30" t="s">
        <v>262</v>
      </c>
      <c r="G10" s="78"/>
    </row>
    <row r="11" spans="2:12">
      <c r="B11" s="110" t="s">
        <v>3</v>
      </c>
      <c r="C11" s="151" t="s">
        <v>215</v>
      </c>
      <c r="D11" s="74">
        <v>39215985.340000004</v>
      </c>
      <c r="E11" s="9">
        <f>E12</f>
        <v>36682204.009999998</v>
      </c>
    </row>
    <row r="12" spans="2:12">
      <c r="B12" s="227" t="s">
        <v>4</v>
      </c>
      <c r="C12" s="228" t="s">
        <v>5</v>
      </c>
      <c r="D12" s="89">
        <v>39215985.340000004</v>
      </c>
      <c r="E12" s="100">
        <v>36682204.009999998</v>
      </c>
    </row>
    <row r="13" spans="2:12">
      <c r="B13" s="227" t="s">
        <v>6</v>
      </c>
      <c r="C13" s="229" t="s">
        <v>7</v>
      </c>
      <c r="D13" s="89"/>
      <c r="E13" s="100"/>
    </row>
    <row r="14" spans="2:12">
      <c r="B14" s="227" t="s">
        <v>8</v>
      </c>
      <c r="C14" s="229" t="s">
        <v>10</v>
      </c>
      <c r="D14" s="89"/>
      <c r="E14" s="100"/>
      <c r="G14" s="71"/>
    </row>
    <row r="15" spans="2:12">
      <c r="B15" s="227" t="s">
        <v>212</v>
      </c>
      <c r="C15" s="229" t="s">
        <v>11</v>
      </c>
      <c r="D15" s="89"/>
      <c r="E15" s="100"/>
    </row>
    <row r="16" spans="2:12">
      <c r="B16" s="230" t="s">
        <v>213</v>
      </c>
      <c r="C16" s="231" t="s">
        <v>12</v>
      </c>
      <c r="D16" s="90"/>
      <c r="E16" s="101"/>
    </row>
    <row r="17" spans="2:10">
      <c r="B17" s="10" t="s">
        <v>13</v>
      </c>
      <c r="C17" s="12" t="s">
        <v>65</v>
      </c>
      <c r="D17" s="152"/>
      <c r="E17" s="113"/>
    </row>
    <row r="18" spans="2:10">
      <c r="B18" s="227" t="s">
        <v>4</v>
      </c>
      <c r="C18" s="228" t="s">
        <v>11</v>
      </c>
      <c r="D18" s="89"/>
      <c r="E18" s="101"/>
    </row>
    <row r="19" spans="2:10" ht="13.5" customHeight="1">
      <c r="B19" s="227" t="s">
        <v>6</v>
      </c>
      <c r="C19" s="229" t="s">
        <v>214</v>
      </c>
      <c r="D19" s="89"/>
      <c r="E19" s="100"/>
    </row>
    <row r="20" spans="2:10" ht="13.5" thickBot="1">
      <c r="B20" s="232" t="s">
        <v>8</v>
      </c>
      <c r="C20" s="233" t="s">
        <v>14</v>
      </c>
      <c r="D20" s="91"/>
      <c r="E20" s="102"/>
    </row>
    <row r="21" spans="2:10" ht="13.5" thickBot="1">
      <c r="B21" s="343" t="s">
        <v>216</v>
      </c>
      <c r="C21" s="344"/>
      <c r="D21" s="92">
        <f>D11</f>
        <v>39215985.340000004</v>
      </c>
      <c r="E21" s="173">
        <f>E11-E17</f>
        <v>36682204.009999998</v>
      </c>
      <c r="F21" s="88"/>
      <c r="G21" s="88"/>
      <c r="H21" s="197"/>
      <c r="J21" s="71"/>
    </row>
    <row r="22" spans="2:10">
      <c r="B22" s="3"/>
      <c r="C22" s="7"/>
      <c r="D22" s="8"/>
      <c r="E22" s="8"/>
      <c r="G22" s="78"/>
    </row>
    <row r="23" spans="2:10" ht="13.5">
      <c r="B23" s="337" t="s">
        <v>210</v>
      </c>
      <c r="C23" s="349"/>
      <c r="D23" s="349"/>
      <c r="E23" s="349"/>
      <c r="G23" s="78"/>
    </row>
    <row r="24" spans="2:10" ht="15.75" customHeight="1" thickBot="1">
      <c r="B24" s="336" t="s">
        <v>211</v>
      </c>
      <c r="C24" s="350"/>
      <c r="D24" s="350"/>
      <c r="E24" s="350"/>
    </row>
    <row r="25" spans="2:10" ht="13.5" thickBot="1">
      <c r="B25" s="224"/>
      <c r="C25" s="234" t="s">
        <v>2</v>
      </c>
      <c r="D25" s="75" t="s">
        <v>264</v>
      </c>
      <c r="E25" s="30" t="s">
        <v>262</v>
      </c>
    </row>
    <row r="26" spans="2:10">
      <c r="B26" s="116" t="s">
        <v>15</v>
      </c>
      <c r="C26" s="117" t="s">
        <v>16</v>
      </c>
      <c r="D26" s="263">
        <v>35414157.43</v>
      </c>
      <c r="E26" s="118">
        <f>D21</f>
        <v>39215985.340000004</v>
      </c>
      <c r="G26" s="83"/>
    </row>
    <row r="27" spans="2:10">
      <c r="B27" s="10" t="s">
        <v>17</v>
      </c>
      <c r="C27" s="11" t="s">
        <v>217</v>
      </c>
      <c r="D27" s="264">
        <v>12207.069999999832</v>
      </c>
      <c r="E27" s="172">
        <f>E28-E32</f>
        <v>-4605883.0399999991</v>
      </c>
      <c r="F27" s="78"/>
      <c r="G27" s="83"/>
      <c r="H27" s="78"/>
      <c r="I27" s="78"/>
      <c r="J27" s="83"/>
    </row>
    <row r="28" spans="2:10">
      <c r="B28" s="10" t="s">
        <v>18</v>
      </c>
      <c r="C28" s="11" t="s">
        <v>19</v>
      </c>
      <c r="D28" s="264">
        <v>2274714.19</v>
      </c>
      <c r="E28" s="80">
        <f>SUM(E29:E31)</f>
        <v>1914540.4</v>
      </c>
      <c r="F28" s="78"/>
      <c r="G28" s="78"/>
      <c r="H28" s="78"/>
      <c r="I28" s="78"/>
      <c r="J28" s="83"/>
    </row>
    <row r="29" spans="2:10">
      <c r="B29" s="235" t="s">
        <v>4</v>
      </c>
      <c r="C29" s="228" t="s">
        <v>20</v>
      </c>
      <c r="D29" s="265">
        <v>2274714.19</v>
      </c>
      <c r="E29" s="103">
        <v>1914540.4</v>
      </c>
      <c r="F29" s="78"/>
      <c r="G29" s="78"/>
      <c r="H29" s="78"/>
      <c r="I29" s="78"/>
      <c r="J29" s="83"/>
    </row>
    <row r="30" spans="2:10">
      <c r="B30" s="235" t="s">
        <v>6</v>
      </c>
      <c r="C30" s="228" t="s">
        <v>21</v>
      </c>
      <c r="D30" s="265"/>
      <c r="E30" s="103"/>
      <c r="F30" s="78"/>
      <c r="G30" s="78"/>
      <c r="H30" s="78"/>
      <c r="I30" s="78"/>
      <c r="J30" s="83"/>
    </row>
    <row r="31" spans="2:10">
      <c r="B31" s="235" t="s">
        <v>8</v>
      </c>
      <c r="C31" s="228" t="s">
        <v>22</v>
      </c>
      <c r="D31" s="265"/>
      <c r="E31" s="103"/>
      <c r="F31" s="78"/>
      <c r="G31" s="78"/>
      <c r="H31" s="78"/>
      <c r="I31" s="78"/>
      <c r="J31" s="83"/>
    </row>
    <row r="32" spans="2:10">
      <c r="B32" s="112" t="s">
        <v>23</v>
      </c>
      <c r="C32" s="12" t="s">
        <v>24</v>
      </c>
      <c r="D32" s="264">
        <v>2262507.12</v>
      </c>
      <c r="E32" s="80">
        <f>SUM(E33:E39)</f>
        <v>6520423.4399999995</v>
      </c>
      <c r="F32" s="78"/>
      <c r="G32" s="83"/>
      <c r="H32" s="78"/>
      <c r="I32" s="78"/>
      <c r="J32" s="83"/>
    </row>
    <row r="33" spans="2:10">
      <c r="B33" s="235" t="s">
        <v>4</v>
      </c>
      <c r="C33" s="228" t="s">
        <v>25</v>
      </c>
      <c r="D33" s="265">
        <v>2262507.12</v>
      </c>
      <c r="E33" s="103">
        <f>6553859.63-33436.19</f>
        <v>6520423.4399999995</v>
      </c>
      <c r="F33" s="78"/>
      <c r="G33" s="78"/>
      <c r="H33" s="78"/>
      <c r="I33" s="78"/>
      <c r="J33" s="83"/>
    </row>
    <row r="34" spans="2:10">
      <c r="B34" s="235" t="s">
        <v>6</v>
      </c>
      <c r="C34" s="228" t="s">
        <v>26</v>
      </c>
      <c r="D34" s="265"/>
      <c r="E34" s="103"/>
      <c r="F34" s="78"/>
      <c r="G34" s="78"/>
      <c r="H34" s="78"/>
      <c r="I34" s="78"/>
      <c r="J34" s="83"/>
    </row>
    <row r="35" spans="2:10">
      <c r="B35" s="235" t="s">
        <v>8</v>
      </c>
      <c r="C35" s="228" t="s">
        <v>27</v>
      </c>
      <c r="D35" s="265"/>
      <c r="E35" s="103"/>
      <c r="F35" s="78"/>
      <c r="G35" s="78"/>
      <c r="H35" s="78"/>
      <c r="I35" s="78"/>
      <c r="J35" s="83"/>
    </row>
    <row r="36" spans="2:10">
      <c r="B36" s="235" t="s">
        <v>9</v>
      </c>
      <c r="C36" s="228" t="s">
        <v>28</v>
      </c>
      <c r="D36" s="265"/>
      <c r="E36" s="103"/>
      <c r="F36" s="78"/>
      <c r="G36" s="78"/>
      <c r="H36" s="78"/>
      <c r="I36" s="78"/>
      <c r="J36" s="83"/>
    </row>
    <row r="37" spans="2:10" ht="25.5">
      <c r="B37" s="235" t="s">
        <v>29</v>
      </c>
      <c r="C37" s="228" t="s">
        <v>30</v>
      </c>
      <c r="D37" s="265"/>
      <c r="E37" s="103"/>
      <c r="F37" s="78"/>
      <c r="G37" s="78"/>
      <c r="H37" s="78"/>
      <c r="I37" s="78"/>
      <c r="J37" s="83"/>
    </row>
    <row r="38" spans="2:10">
      <c r="B38" s="235" t="s">
        <v>31</v>
      </c>
      <c r="C38" s="228" t="s">
        <v>32</v>
      </c>
      <c r="D38" s="265"/>
      <c r="E38" s="103"/>
      <c r="F38" s="78"/>
      <c r="G38" s="78"/>
      <c r="H38" s="78"/>
      <c r="I38" s="78"/>
      <c r="J38" s="83"/>
    </row>
    <row r="39" spans="2:10">
      <c r="B39" s="236" t="s">
        <v>33</v>
      </c>
      <c r="C39" s="237" t="s">
        <v>34</v>
      </c>
      <c r="D39" s="266"/>
      <c r="E39" s="174"/>
      <c r="F39" s="78"/>
      <c r="G39" s="78"/>
      <c r="H39" s="78"/>
      <c r="I39" s="78"/>
      <c r="J39" s="83"/>
    </row>
    <row r="40" spans="2:10" ht="13.5" thickBot="1">
      <c r="B40" s="119" t="s">
        <v>35</v>
      </c>
      <c r="C40" s="120" t="s">
        <v>36</v>
      </c>
      <c r="D40" s="267">
        <v>4008115.92</v>
      </c>
      <c r="E40" s="121">
        <v>2072101.71</v>
      </c>
      <c r="G40" s="83"/>
    </row>
    <row r="41" spans="2:10" ht="13.5" thickBot="1">
      <c r="B41" s="122" t="s">
        <v>37</v>
      </c>
      <c r="C41" s="123" t="s">
        <v>38</v>
      </c>
      <c r="D41" s="268">
        <v>39434480.420000002</v>
      </c>
      <c r="E41" s="173">
        <f>E26+E27+E40</f>
        <v>36682204.010000005</v>
      </c>
      <c r="F41" s="88"/>
      <c r="G41" s="83"/>
    </row>
    <row r="42" spans="2:10">
      <c r="B42" s="114"/>
      <c r="C42" s="114"/>
      <c r="D42" s="115"/>
      <c r="E42" s="115"/>
      <c r="F42" s="88"/>
      <c r="G42" s="71"/>
    </row>
    <row r="43" spans="2:10" ht="13.5">
      <c r="B43" s="338" t="s">
        <v>60</v>
      </c>
      <c r="C43" s="339"/>
      <c r="D43" s="339"/>
      <c r="E43" s="339"/>
      <c r="G43" s="78"/>
    </row>
    <row r="44" spans="2:10" ht="18" customHeight="1" thickBot="1">
      <c r="B44" s="336" t="s">
        <v>244</v>
      </c>
      <c r="C44" s="340"/>
      <c r="D44" s="340"/>
      <c r="E44" s="340"/>
      <c r="G44" s="78"/>
    </row>
    <row r="45" spans="2:10" ht="13.5" thickBot="1">
      <c r="B45" s="161"/>
      <c r="C45" s="31" t="s">
        <v>39</v>
      </c>
      <c r="D45" s="75" t="s">
        <v>264</v>
      </c>
      <c r="E45" s="30" t="s">
        <v>262</v>
      </c>
      <c r="G45" s="78"/>
    </row>
    <row r="46" spans="2:10">
      <c r="B46" s="14" t="s">
        <v>18</v>
      </c>
      <c r="C46" s="32" t="s">
        <v>218</v>
      </c>
      <c r="D46" s="124"/>
      <c r="E46" s="29"/>
      <c r="G46" s="78"/>
    </row>
    <row r="47" spans="2:10">
      <c r="B47" s="125" t="s">
        <v>4</v>
      </c>
      <c r="C47" s="16" t="s">
        <v>40</v>
      </c>
      <c r="D47" s="269">
        <v>815196.11970000004</v>
      </c>
      <c r="E47" s="175">
        <v>813398.71070000005</v>
      </c>
      <c r="G47" s="246"/>
    </row>
    <row r="48" spans="2:10">
      <c r="B48" s="146" t="s">
        <v>6</v>
      </c>
      <c r="C48" s="23" t="s">
        <v>41</v>
      </c>
      <c r="D48" s="270">
        <v>815624.80180000002</v>
      </c>
      <c r="E48" s="175">
        <v>720936.84730000002</v>
      </c>
      <c r="G48" s="246"/>
    </row>
    <row r="49" spans="2:7">
      <c r="B49" s="143" t="s">
        <v>23</v>
      </c>
      <c r="C49" s="147" t="s">
        <v>219</v>
      </c>
      <c r="D49" s="271"/>
      <c r="E49" s="175"/>
    </row>
    <row r="50" spans="2:7">
      <c r="B50" s="125" t="s">
        <v>4</v>
      </c>
      <c r="C50" s="16" t="s">
        <v>40</v>
      </c>
      <c r="D50" s="269">
        <v>43.442500000000003</v>
      </c>
      <c r="E50" s="175">
        <v>48.212499999999999</v>
      </c>
      <c r="G50" s="226"/>
    </row>
    <row r="51" spans="2:7">
      <c r="B51" s="125" t="s">
        <v>6</v>
      </c>
      <c r="C51" s="16" t="s">
        <v>220</v>
      </c>
      <c r="D51" s="272">
        <v>43.399000000000001</v>
      </c>
      <c r="E51" s="84">
        <v>47.586300000000001</v>
      </c>
      <c r="G51" s="226"/>
    </row>
    <row r="52" spans="2:7">
      <c r="B52" s="125" t="s">
        <v>8</v>
      </c>
      <c r="C52" s="16" t="s">
        <v>221</v>
      </c>
      <c r="D52" s="272">
        <v>48.348800000000004</v>
      </c>
      <c r="E52" s="84">
        <v>53.0321</v>
      </c>
    </row>
    <row r="53" spans="2:7" ht="13.5" customHeight="1" thickBot="1">
      <c r="B53" s="126" t="s">
        <v>9</v>
      </c>
      <c r="C53" s="18" t="s">
        <v>41</v>
      </c>
      <c r="D53" s="273">
        <v>48.348799999999997</v>
      </c>
      <c r="E53" s="176">
        <v>50.881300000000003</v>
      </c>
    </row>
    <row r="54" spans="2:7">
      <c r="B54" s="132"/>
      <c r="C54" s="133"/>
      <c r="D54" s="134"/>
      <c r="E54" s="134"/>
    </row>
    <row r="55" spans="2:7" ht="13.5">
      <c r="B55" s="338" t="s">
        <v>62</v>
      </c>
      <c r="C55" s="339"/>
      <c r="D55" s="339"/>
      <c r="E55" s="339"/>
    </row>
    <row r="56" spans="2:7" ht="18" customHeight="1" thickBot="1">
      <c r="B56" s="336" t="s">
        <v>222</v>
      </c>
      <c r="C56" s="340"/>
      <c r="D56" s="340"/>
      <c r="E56" s="340"/>
    </row>
    <row r="57" spans="2:7" ht="23.25" thickBot="1">
      <c r="B57" s="331" t="s">
        <v>42</v>
      </c>
      <c r="C57" s="332"/>
      <c r="D57" s="19" t="s">
        <v>245</v>
      </c>
      <c r="E57" s="20" t="s">
        <v>223</v>
      </c>
    </row>
    <row r="58" spans="2:7">
      <c r="B58" s="21" t="s">
        <v>18</v>
      </c>
      <c r="C58" s="149" t="s">
        <v>43</v>
      </c>
      <c r="D58" s="150">
        <f>D64</f>
        <v>36682204.009999998</v>
      </c>
      <c r="E58" s="33">
        <f>D58/E21</f>
        <v>1</v>
      </c>
    </row>
    <row r="59" spans="2:7" ht="25.5">
      <c r="B59" s="146" t="s">
        <v>4</v>
      </c>
      <c r="C59" s="23" t="s">
        <v>44</v>
      </c>
      <c r="D59" s="95">
        <v>0</v>
      </c>
      <c r="E59" s="96">
        <v>0</v>
      </c>
    </row>
    <row r="60" spans="2:7" ht="25.5">
      <c r="B60" s="125" t="s">
        <v>6</v>
      </c>
      <c r="C60" s="16" t="s">
        <v>45</v>
      </c>
      <c r="D60" s="93">
        <v>0</v>
      </c>
      <c r="E60" s="94">
        <v>0</v>
      </c>
    </row>
    <row r="61" spans="2:7" ht="13.5" customHeight="1">
      <c r="B61" s="125" t="s">
        <v>8</v>
      </c>
      <c r="C61" s="16" t="s">
        <v>46</v>
      </c>
      <c r="D61" s="93">
        <v>0</v>
      </c>
      <c r="E61" s="94">
        <v>0</v>
      </c>
    </row>
    <row r="62" spans="2:7">
      <c r="B62" s="125" t="s">
        <v>9</v>
      </c>
      <c r="C62" s="16" t="s">
        <v>47</v>
      </c>
      <c r="D62" s="93">
        <v>0</v>
      </c>
      <c r="E62" s="94">
        <v>0</v>
      </c>
    </row>
    <row r="63" spans="2:7">
      <c r="B63" s="125" t="s">
        <v>29</v>
      </c>
      <c r="C63" s="16" t="s">
        <v>48</v>
      </c>
      <c r="D63" s="93">
        <v>0</v>
      </c>
      <c r="E63" s="94">
        <v>0</v>
      </c>
    </row>
    <row r="64" spans="2:7">
      <c r="B64" s="146" t="s">
        <v>31</v>
      </c>
      <c r="C64" s="23" t="s">
        <v>49</v>
      </c>
      <c r="D64" s="95">
        <f>E12</f>
        <v>36682204.009999998</v>
      </c>
      <c r="E64" s="96">
        <f>E58</f>
        <v>1</v>
      </c>
    </row>
    <row r="65" spans="2:5">
      <c r="B65" s="146" t="s">
        <v>33</v>
      </c>
      <c r="C65" s="23" t="s">
        <v>224</v>
      </c>
      <c r="D65" s="95">
        <v>0</v>
      </c>
      <c r="E65" s="96">
        <v>0</v>
      </c>
    </row>
    <row r="66" spans="2:5">
      <c r="B66" s="146" t="s">
        <v>50</v>
      </c>
      <c r="C66" s="23" t="s">
        <v>51</v>
      </c>
      <c r="D66" s="95">
        <v>0</v>
      </c>
      <c r="E66" s="96">
        <v>0</v>
      </c>
    </row>
    <row r="67" spans="2:5">
      <c r="B67" s="125" t="s">
        <v>52</v>
      </c>
      <c r="C67" s="16" t="s">
        <v>53</v>
      </c>
      <c r="D67" s="93">
        <v>0</v>
      </c>
      <c r="E67" s="94">
        <v>0</v>
      </c>
    </row>
    <row r="68" spans="2:5">
      <c r="B68" s="125" t="s">
        <v>54</v>
      </c>
      <c r="C68" s="16" t="s">
        <v>55</v>
      </c>
      <c r="D68" s="93">
        <v>0</v>
      </c>
      <c r="E68" s="94">
        <v>0</v>
      </c>
    </row>
    <row r="69" spans="2:5">
      <c r="B69" s="125" t="s">
        <v>56</v>
      </c>
      <c r="C69" s="16" t="s">
        <v>57</v>
      </c>
      <c r="D69" s="93">
        <v>0</v>
      </c>
      <c r="E69" s="94">
        <v>0</v>
      </c>
    </row>
    <row r="70" spans="2:5">
      <c r="B70" s="153" t="s">
        <v>58</v>
      </c>
      <c r="C70" s="136" t="s">
        <v>59</v>
      </c>
      <c r="D70" s="137">
        <v>0</v>
      </c>
      <c r="E70" s="138">
        <v>0</v>
      </c>
    </row>
    <row r="71" spans="2:5">
      <c r="B71" s="154" t="s">
        <v>23</v>
      </c>
      <c r="C71" s="144" t="s">
        <v>61</v>
      </c>
      <c r="D71" s="145">
        <v>0</v>
      </c>
      <c r="E71" s="70">
        <v>0</v>
      </c>
    </row>
    <row r="72" spans="2:5">
      <c r="B72" s="155" t="s">
        <v>60</v>
      </c>
      <c r="C72" s="140" t="s">
        <v>63</v>
      </c>
      <c r="D72" s="141">
        <f>E14</f>
        <v>0</v>
      </c>
      <c r="E72" s="142">
        <v>0</v>
      </c>
    </row>
    <row r="73" spans="2:5">
      <c r="B73" s="156" t="s">
        <v>62</v>
      </c>
      <c r="C73" s="25" t="s">
        <v>65</v>
      </c>
      <c r="D73" s="26">
        <f>E17</f>
        <v>0</v>
      </c>
      <c r="E73" s="27">
        <f>D73/E21</f>
        <v>0</v>
      </c>
    </row>
    <row r="74" spans="2:5">
      <c r="B74" s="154" t="s">
        <v>64</v>
      </c>
      <c r="C74" s="144" t="s">
        <v>66</v>
      </c>
      <c r="D74" s="145">
        <f>D58-D73</f>
        <v>36682204.009999998</v>
      </c>
      <c r="E74" s="70">
        <f>E58+E72-E73</f>
        <v>1</v>
      </c>
    </row>
    <row r="75" spans="2:5">
      <c r="B75" s="125" t="s">
        <v>4</v>
      </c>
      <c r="C75" s="16" t="s">
        <v>67</v>
      </c>
      <c r="D75" s="93">
        <v>0</v>
      </c>
      <c r="E75" s="94">
        <v>0</v>
      </c>
    </row>
    <row r="76" spans="2:5">
      <c r="B76" s="125" t="s">
        <v>6</v>
      </c>
      <c r="C76" s="16" t="s">
        <v>225</v>
      </c>
      <c r="D76" s="93">
        <f>D74</f>
        <v>36682204.009999998</v>
      </c>
      <c r="E76" s="94">
        <f>E74</f>
        <v>1</v>
      </c>
    </row>
    <row r="77" spans="2:5" ht="13.5" thickBot="1">
      <c r="B77" s="126" t="s">
        <v>8</v>
      </c>
      <c r="C77" s="18" t="s">
        <v>226</v>
      </c>
      <c r="D77" s="97">
        <v>0</v>
      </c>
      <c r="E77" s="98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honeticPr fontId="7" type="noConversion"/>
  <pageMargins left="0.75" right="0.75" top="0.71" bottom="0.63" header="0.5" footer="0.5"/>
  <pageSetup paperSize="9" scale="70" orientation="portrait" r:id="rId1"/>
  <headerFooter alignWithMargins="0"/>
</worksheet>
</file>

<file path=xl/worksheets/sheet83.xml><?xml version="1.0" encoding="utf-8"?>
<worksheet xmlns="http://schemas.openxmlformats.org/spreadsheetml/2006/main" xmlns:r="http://schemas.openxmlformats.org/officeDocument/2006/relationships">
  <sheetPr codeName="Arkusz83"/>
  <dimension ref="A1:L81"/>
  <sheetViews>
    <sheetView zoomScale="80" zoomScaleNormal="80" workbookViewId="0">
      <selection activeCell="K2" sqref="K2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99" customWidth="1"/>
    <col min="6" max="6" width="7.42578125" customWidth="1"/>
    <col min="7" max="7" width="17.28515625" customWidth="1"/>
    <col min="8" max="8" width="19" customWidth="1"/>
    <col min="9" max="9" width="13.28515625" customWidth="1"/>
    <col min="10" max="10" width="13.5703125" customWidth="1"/>
  </cols>
  <sheetData>
    <row r="1" spans="2:12">
      <c r="B1" s="1"/>
      <c r="C1" s="1"/>
      <c r="D1" s="2"/>
      <c r="E1" s="2"/>
    </row>
    <row r="2" spans="2:12" ht="15.75">
      <c r="B2" s="333" t="s">
        <v>0</v>
      </c>
      <c r="C2" s="333"/>
      <c r="D2" s="333"/>
      <c r="E2" s="333"/>
      <c r="H2" s="188"/>
      <c r="I2" s="188"/>
      <c r="J2" s="190"/>
      <c r="L2" s="78"/>
    </row>
    <row r="3" spans="2:12" ht="15.75">
      <c r="B3" s="333" t="s">
        <v>263</v>
      </c>
      <c r="C3" s="333"/>
      <c r="D3" s="333"/>
      <c r="E3" s="333"/>
      <c r="H3" s="188"/>
      <c r="I3" s="188"/>
      <c r="J3" s="190"/>
    </row>
    <row r="4" spans="2:12" ht="15">
      <c r="B4" s="162"/>
      <c r="C4" s="162"/>
      <c r="D4" s="162"/>
      <c r="E4" s="162"/>
      <c r="H4" s="187"/>
      <c r="I4" s="187"/>
      <c r="J4" s="190"/>
    </row>
    <row r="5" spans="2:12" ht="21" customHeight="1">
      <c r="B5" s="334" t="s">
        <v>1</v>
      </c>
      <c r="C5" s="334"/>
      <c r="D5" s="334"/>
      <c r="E5" s="334"/>
    </row>
    <row r="6" spans="2:12" ht="14.25">
      <c r="B6" s="335" t="s">
        <v>80</v>
      </c>
      <c r="C6" s="335"/>
      <c r="D6" s="335"/>
      <c r="E6" s="335"/>
    </row>
    <row r="7" spans="2:12" ht="14.25">
      <c r="B7" s="160"/>
      <c r="C7" s="160"/>
      <c r="D7" s="160"/>
      <c r="E7" s="160"/>
    </row>
    <row r="8" spans="2:12" ht="13.5">
      <c r="B8" s="337" t="s">
        <v>18</v>
      </c>
      <c r="C8" s="339"/>
      <c r="D8" s="339"/>
      <c r="E8" s="339"/>
    </row>
    <row r="9" spans="2:12" ht="16.5" thickBot="1">
      <c r="B9" s="336" t="s">
        <v>209</v>
      </c>
      <c r="C9" s="336"/>
      <c r="D9" s="336"/>
      <c r="E9" s="336"/>
    </row>
    <row r="10" spans="2:12" ht="13.5" thickBot="1">
      <c r="B10" s="161"/>
      <c r="C10" s="87" t="s">
        <v>2</v>
      </c>
      <c r="D10" s="75" t="s">
        <v>246</v>
      </c>
      <c r="E10" s="30" t="s">
        <v>262</v>
      </c>
      <c r="G10" s="78"/>
    </row>
    <row r="11" spans="2:12">
      <c r="B11" s="110" t="s">
        <v>3</v>
      </c>
      <c r="C11" s="151" t="s">
        <v>215</v>
      </c>
      <c r="D11" s="74">
        <v>34008985.719999999</v>
      </c>
      <c r="E11" s="9">
        <f>E12</f>
        <v>32407412.949999999</v>
      </c>
    </row>
    <row r="12" spans="2:12">
      <c r="B12" s="129" t="s">
        <v>4</v>
      </c>
      <c r="C12" s="6" t="s">
        <v>5</v>
      </c>
      <c r="D12" s="89">
        <v>34008985.719999999</v>
      </c>
      <c r="E12" s="100">
        <v>32407412.949999999</v>
      </c>
    </row>
    <row r="13" spans="2:12">
      <c r="B13" s="129" t="s">
        <v>6</v>
      </c>
      <c r="C13" s="72" t="s">
        <v>7</v>
      </c>
      <c r="D13" s="89"/>
      <c r="E13" s="100"/>
    </row>
    <row r="14" spans="2:12">
      <c r="B14" s="129" t="s">
        <v>8</v>
      </c>
      <c r="C14" s="72" t="s">
        <v>10</v>
      </c>
      <c r="D14" s="89"/>
      <c r="E14" s="100"/>
      <c r="G14" s="71"/>
    </row>
    <row r="15" spans="2:12">
      <c r="B15" s="129" t="s">
        <v>212</v>
      </c>
      <c r="C15" s="72" t="s">
        <v>11</v>
      </c>
      <c r="D15" s="89"/>
      <c r="E15" s="100"/>
    </row>
    <row r="16" spans="2:12">
      <c r="B16" s="130" t="s">
        <v>213</v>
      </c>
      <c r="C16" s="111" t="s">
        <v>12</v>
      </c>
      <c r="D16" s="90"/>
      <c r="E16" s="101"/>
    </row>
    <row r="17" spans="2:10">
      <c r="B17" s="10" t="s">
        <v>13</v>
      </c>
      <c r="C17" s="12" t="s">
        <v>65</v>
      </c>
      <c r="D17" s="152"/>
      <c r="E17" s="113"/>
    </row>
    <row r="18" spans="2:10">
      <c r="B18" s="129" t="s">
        <v>4</v>
      </c>
      <c r="C18" s="6" t="s">
        <v>11</v>
      </c>
      <c r="D18" s="89"/>
      <c r="E18" s="101"/>
    </row>
    <row r="19" spans="2:10" ht="13.5" customHeight="1">
      <c r="B19" s="129" t="s">
        <v>6</v>
      </c>
      <c r="C19" s="72" t="s">
        <v>214</v>
      </c>
      <c r="D19" s="89"/>
      <c r="E19" s="100"/>
    </row>
    <row r="20" spans="2:10" ht="13.5" thickBot="1">
      <c r="B20" s="131" t="s">
        <v>8</v>
      </c>
      <c r="C20" s="73" t="s">
        <v>14</v>
      </c>
      <c r="D20" s="91"/>
      <c r="E20" s="102"/>
    </row>
    <row r="21" spans="2:10" ht="13.5" thickBot="1">
      <c r="B21" s="343" t="s">
        <v>216</v>
      </c>
      <c r="C21" s="344"/>
      <c r="D21" s="92">
        <f>D11</f>
        <v>34008985.719999999</v>
      </c>
      <c r="E21" s="173">
        <f>E11-E17</f>
        <v>32407412.949999999</v>
      </c>
      <c r="F21" s="88"/>
      <c r="G21" s="88"/>
      <c r="H21" s="197"/>
      <c r="J21" s="71"/>
    </row>
    <row r="22" spans="2:10">
      <c r="B22" s="3"/>
      <c r="C22" s="7"/>
      <c r="D22" s="8"/>
      <c r="E22" s="8"/>
      <c r="G22" s="78"/>
    </row>
    <row r="23" spans="2:10" ht="13.5">
      <c r="B23" s="337" t="s">
        <v>210</v>
      </c>
      <c r="C23" s="345"/>
      <c r="D23" s="345"/>
      <c r="E23" s="345"/>
      <c r="G23" s="78"/>
    </row>
    <row r="24" spans="2:10" ht="15.75" customHeight="1" thickBot="1">
      <c r="B24" s="336" t="s">
        <v>211</v>
      </c>
      <c r="C24" s="346"/>
      <c r="D24" s="346"/>
      <c r="E24" s="346"/>
    </row>
    <row r="25" spans="2:10" ht="13.5" thickBot="1">
      <c r="B25" s="161"/>
      <c r="C25" s="5" t="s">
        <v>2</v>
      </c>
      <c r="D25" s="75" t="s">
        <v>264</v>
      </c>
      <c r="E25" s="30" t="s">
        <v>262</v>
      </c>
    </row>
    <row r="26" spans="2:10">
      <c r="B26" s="116" t="s">
        <v>15</v>
      </c>
      <c r="C26" s="117" t="s">
        <v>16</v>
      </c>
      <c r="D26" s="263">
        <v>31637157.859999999</v>
      </c>
      <c r="E26" s="118">
        <f>D21</f>
        <v>34008985.719999999</v>
      </c>
      <c r="G26" s="83"/>
    </row>
    <row r="27" spans="2:10">
      <c r="B27" s="10" t="s">
        <v>17</v>
      </c>
      <c r="C27" s="11" t="s">
        <v>217</v>
      </c>
      <c r="D27" s="264">
        <v>179123.28000000003</v>
      </c>
      <c r="E27" s="172">
        <f>E28-E32</f>
        <v>-3442896.74</v>
      </c>
      <c r="F27" s="78"/>
      <c r="G27" s="83"/>
      <c r="H27" s="78"/>
      <c r="I27" s="78"/>
      <c r="J27" s="83"/>
    </row>
    <row r="28" spans="2:10">
      <c r="B28" s="10" t="s">
        <v>18</v>
      </c>
      <c r="C28" s="11" t="s">
        <v>19</v>
      </c>
      <c r="D28" s="264">
        <v>2058153.36</v>
      </c>
      <c r="E28" s="80">
        <f>SUM(E29:E31)</f>
        <v>1705728.07</v>
      </c>
      <c r="F28" s="78"/>
      <c r="G28" s="78"/>
      <c r="H28" s="78"/>
      <c r="I28" s="78"/>
      <c r="J28" s="83"/>
    </row>
    <row r="29" spans="2:10">
      <c r="B29" s="127" t="s">
        <v>4</v>
      </c>
      <c r="C29" s="6" t="s">
        <v>20</v>
      </c>
      <c r="D29" s="265">
        <v>2058153.36</v>
      </c>
      <c r="E29" s="103">
        <v>1705728.07</v>
      </c>
      <c r="F29" s="78"/>
      <c r="G29" s="78"/>
      <c r="H29" s="78"/>
      <c r="I29" s="78"/>
      <c r="J29" s="83"/>
    </row>
    <row r="30" spans="2:10">
      <c r="B30" s="127" t="s">
        <v>6</v>
      </c>
      <c r="C30" s="6" t="s">
        <v>21</v>
      </c>
      <c r="D30" s="265"/>
      <c r="E30" s="103"/>
      <c r="F30" s="78"/>
      <c r="G30" s="78"/>
      <c r="H30" s="78"/>
      <c r="I30" s="78"/>
      <c r="J30" s="83"/>
    </row>
    <row r="31" spans="2:10">
      <c r="B31" s="127" t="s">
        <v>8</v>
      </c>
      <c r="C31" s="6" t="s">
        <v>22</v>
      </c>
      <c r="D31" s="265"/>
      <c r="E31" s="103"/>
      <c r="F31" s="78"/>
      <c r="G31" s="78"/>
      <c r="H31" s="78"/>
      <c r="I31" s="78"/>
      <c r="J31" s="83"/>
    </row>
    <row r="32" spans="2:10">
      <c r="B32" s="112" t="s">
        <v>23</v>
      </c>
      <c r="C32" s="12" t="s">
        <v>24</v>
      </c>
      <c r="D32" s="264">
        <v>1879030.08</v>
      </c>
      <c r="E32" s="80">
        <f>SUM(E33:E39)</f>
        <v>5148624.8100000005</v>
      </c>
      <c r="F32" s="78"/>
      <c r="G32" s="83"/>
      <c r="H32" s="78"/>
      <c r="I32" s="78"/>
      <c r="J32" s="83"/>
    </row>
    <row r="33" spans="2:10">
      <c r="B33" s="127" t="s">
        <v>4</v>
      </c>
      <c r="C33" s="6" t="s">
        <v>25</v>
      </c>
      <c r="D33" s="265">
        <v>1879030.08</v>
      </c>
      <c r="E33" s="103">
        <f>5306601.03-157976.22</f>
        <v>5148624.8100000005</v>
      </c>
      <c r="F33" s="78"/>
      <c r="G33" s="78"/>
      <c r="H33" s="78"/>
      <c r="I33" s="78"/>
      <c r="J33" s="83"/>
    </row>
    <row r="34" spans="2:10">
      <c r="B34" s="127" t="s">
        <v>6</v>
      </c>
      <c r="C34" s="6" t="s">
        <v>26</v>
      </c>
      <c r="D34" s="265"/>
      <c r="E34" s="103"/>
      <c r="F34" s="78"/>
      <c r="G34" s="78"/>
      <c r="H34" s="78"/>
      <c r="I34" s="78"/>
      <c r="J34" s="83"/>
    </row>
    <row r="35" spans="2:10">
      <c r="B35" s="127" t="s">
        <v>8</v>
      </c>
      <c r="C35" s="6" t="s">
        <v>27</v>
      </c>
      <c r="D35" s="265"/>
      <c r="E35" s="103"/>
      <c r="F35" s="78"/>
      <c r="G35" s="78"/>
      <c r="H35" s="78"/>
      <c r="I35" s="78"/>
      <c r="J35" s="83"/>
    </row>
    <row r="36" spans="2:10">
      <c r="B36" s="127" t="s">
        <v>9</v>
      </c>
      <c r="C36" s="6" t="s">
        <v>28</v>
      </c>
      <c r="D36" s="265"/>
      <c r="E36" s="103"/>
      <c r="F36" s="78"/>
      <c r="G36" s="78"/>
      <c r="H36" s="78"/>
      <c r="I36" s="78"/>
      <c r="J36" s="83"/>
    </row>
    <row r="37" spans="2:10" ht="25.5">
      <c r="B37" s="127" t="s">
        <v>29</v>
      </c>
      <c r="C37" s="6" t="s">
        <v>30</v>
      </c>
      <c r="D37" s="265"/>
      <c r="E37" s="103"/>
      <c r="F37" s="78"/>
      <c r="G37" s="78"/>
      <c r="H37" s="78"/>
      <c r="I37" s="78"/>
      <c r="J37" s="83"/>
    </row>
    <row r="38" spans="2:10">
      <c r="B38" s="127" t="s">
        <v>31</v>
      </c>
      <c r="C38" s="6" t="s">
        <v>32</v>
      </c>
      <c r="D38" s="265"/>
      <c r="E38" s="103"/>
      <c r="F38" s="78"/>
      <c r="G38" s="78"/>
      <c r="H38" s="78"/>
      <c r="I38" s="78"/>
      <c r="J38" s="83"/>
    </row>
    <row r="39" spans="2:10">
      <c r="B39" s="128" t="s">
        <v>33</v>
      </c>
      <c r="C39" s="13" t="s">
        <v>34</v>
      </c>
      <c r="D39" s="266"/>
      <c r="E39" s="174"/>
      <c r="F39" s="78"/>
      <c r="G39" s="78"/>
      <c r="H39" s="78"/>
      <c r="I39" s="78"/>
      <c r="J39" s="83"/>
    </row>
    <row r="40" spans="2:10" ht="13.5" thickBot="1">
      <c r="B40" s="119" t="s">
        <v>35</v>
      </c>
      <c r="C40" s="120" t="s">
        <v>36</v>
      </c>
      <c r="D40" s="267">
        <v>3618136.27</v>
      </c>
      <c r="E40" s="121">
        <v>1841323.97</v>
      </c>
      <c r="G40" s="83"/>
    </row>
    <row r="41" spans="2:10" ht="13.5" thickBot="1">
      <c r="B41" s="122" t="s">
        <v>37</v>
      </c>
      <c r="C41" s="123" t="s">
        <v>38</v>
      </c>
      <c r="D41" s="268">
        <v>35434417.410000004</v>
      </c>
      <c r="E41" s="173">
        <f>E26+E27+E40</f>
        <v>32407412.949999996</v>
      </c>
      <c r="F41" s="88"/>
      <c r="G41" s="83"/>
    </row>
    <row r="42" spans="2:10">
      <c r="B42" s="114"/>
      <c r="C42" s="114"/>
      <c r="D42" s="115"/>
      <c r="E42" s="115"/>
      <c r="F42" s="88"/>
      <c r="G42" s="71"/>
    </row>
    <row r="43" spans="2:10" ht="13.5">
      <c r="B43" s="338" t="s">
        <v>60</v>
      </c>
      <c r="C43" s="339"/>
      <c r="D43" s="339"/>
      <c r="E43" s="339"/>
      <c r="G43" s="78"/>
    </row>
    <row r="44" spans="2:10" ht="18" customHeight="1" thickBot="1">
      <c r="B44" s="336" t="s">
        <v>244</v>
      </c>
      <c r="C44" s="340"/>
      <c r="D44" s="340"/>
      <c r="E44" s="340"/>
      <c r="G44" s="78"/>
    </row>
    <row r="45" spans="2:10" ht="13.5" thickBot="1">
      <c r="B45" s="161"/>
      <c r="C45" s="31" t="s">
        <v>39</v>
      </c>
      <c r="D45" s="75" t="s">
        <v>264</v>
      </c>
      <c r="E45" s="30" t="s">
        <v>262</v>
      </c>
      <c r="G45" s="78"/>
    </row>
    <row r="46" spans="2:10">
      <c r="B46" s="14" t="s">
        <v>18</v>
      </c>
      <c r="C46" s="32" t="s">
        <v>218</v>
      </c>
      <c r="D46" s="124"/>
      <c r="E46" s="29"/>
      <c r="G46" s="78"/>
    </row>
    <row r="47" spans="2:10">
      <c r="B47" s="125" t="s">
        <v>4</v>
      </c>
      <c r="C47" s="16" t="s">
        <v>40</v>
      </c>
      <c r="D47" s="269">
        <v>722989.61270000006</v>
      </c>
      <c r="E47" s="175">
        <v>704661.04854999995</v>
      </c>
      <c r="G47" s="246"/>
    </row>
    <row r="48" spans="2:10">
      <c r="B48" s="146" t="s">
        <v>6</v>
      </c>
      <c r="C48" s="23" t="s">
        <v>41</v>
      </c>
      <c r="D48" s="270">
        <v>727031.34909999999</v>
      </c>
      <c r="E48" s="175">
        <v>636081.78749999998</v>
      </c>
      <c r="G48" s="246"/>
    </row>
    <row r="49" spans="2:7">
      <c r="B49" s="143" t="s">
        <v>23</v>
      </c>
      <c r="C49" s="147" t="s">
        <v>219</v>
      </c>
      <c r="D49" s="271"/>
      <c r="E49" s="175"/>
    </row>
    <row r="50" spans="2:7">
      <c r="B50" s="125" t="s">
        <v>4</v>
      </c>
      <c r="C50" s="16" t="s">
        <v>40</v>
      </c>
      <c r="D50" s="269">
        <v>43.758800000000001</v>
      </c>
      <c r="E50" s="175">
        <v>48.262900000000002</v>
      </c>
      <c r="G50" s="226"/>
    </row>
    <row r="51" spans="2:7">
      <c r="B51" s="125" t="s">
        <v>6</v>
      </c>
      <c r="C51" s="16" t="s">
        <v>220</v>
      </c>
      <c r="D51" s="272">
        <v>43.700099999999999</v>
      </c>
      <c r="E51" s="175">
        <v>47.616399999999999</v>
      </c>
      <c r="G51" s="226"/>
    </row>
    <row r="52" spans="2:7">
      <c r="B52" s="125" t="s">
        <v>8</v>
      </c>
      <c r="C52" s="16" t="s">
        <v>221</v>
      </c>
      <c r="D52" s="272">
        <v>48.738500000000002</v>
      </c>
      <c r="E52" s="84">
        <v>53.1282</v>
      </c>
    </row>
    <row r="53" spans="2:7" ht="13.5" customHeight="1" thickBot="1">
      <c r="B53" s="126" t="s">
        <v>9</v>
      </c>
      <c r="C53" s="18" t="s">
        <v>41</v>
      </c>
      <c r="D53" s="273">
        <v>48.738500000000002</v>
      </c>
      <c r="E53" s="176">
        <v>50.948500000000003</v>
      </c>
    </row>
    <row r="54" spans="2:7">
      <c r="B54" s="132"/>
      <c r="C54" s="133"/>
      <c r="D54" s="134"/>
      <c r="E54" s="134"/>
    </row>
    <row r="55" spans="2:7" ht="13.5">
      <c r="B55" s="338" t="s">
        <v>62</v>
      </c>
      <c r="C55" s="339"/>
      <c r="D55" s="339"/>
      <c r="E55" s="339"/>
    </row>
    <row r="56" spans="2:7" ht="15.75" customHeight="1" thickBot="1">
      <c r="B56" s="336" t="s">
        <v>222</v>
      </c>
      <c r="C56" s="340"/>
      <c r="D56" s="340"/>
      <c r="E56" s="340"/>
    </row>
    <row r="57" spans="2:7" ht="23.25" thickBot="1">
      <c r="B57" s="331" t="s">
        <v>42</v>
      </c>
      <c r="C57" s="332"/>
      <c r="D57" s="19" t="s">
        <v>245</v>
      </c>
      <c r="E57" s="20" t="s">
        <v>223</v>
      </c>
    </row>
    <row r="58" spans="2:7">
      <c r="B58" s="21" t="s">
        <v>18</v>
      </c>
      <c r="C58" s="149" t="s">
        <v>43</v>
      </c>
      <c r="D58" s="150">
        <f>D64</f>
        <v>32407412.949999999</v>
      </c>
      <c r="E58" s="33">
        <f>D58/E21</f>
        <v>1</v>
      </c>
    </row>
    <row r="59" spans="2:7" ht="25.5">
      <c r="B59" s="146" t="s">
        <v>4</v>
      </c>
      <c r="C59" s="23" t="s">
        <v>44</v>
      </c>
      <c r="D59" s="95">
        <v>0</v>
      </c>
      <c r="E59" s="96">
        <v>0</v>
      </c>
    </row>
    <row r="60" spans="2:7" ht="25.5">
      <c r="B60" s="125" t="s">
        <v>6</v>
      </c>
      <c r="C60" s="16" t="s">
        <v>45</v>
      </c>
      <c r="D60" s="93">
        <v>0</v>
      </c>
      <c r="E60" s="94">
        <v>0</v>
      </c>
    </row>
    <row r="61" spans="2:7" ht="12.75" customHeight="1">
      <c r="B61" s="125" t="s">
        <v>8</v>
      </c>
      <c r="C61" s="16" t="s">
        <v>46</v>
      </c>
      <c r="D61" s="93">
        <v>0</v>
      </c>
      <c r="E61" s="94">
        <v>0</v>
      </c>
    </row>
    <row r="62" spans="2:7">
      <c r="B62" s="125" t="s">
        <v>9</v>
      </c>
      <c r="C62" s="16" t="s">
        <v>47</v>
      </c>
      <c r="D62" s="93">
        <v>0</v>
      </c>
      <c r="E62" s="94">
        <v>0</v>
      </c>
    </row>
    <row r="63" spans="2:7">
      <c r="B63" s="125" t="s">
        <v>29</v>
      </c>
      <c r="C63" s="16" t="s">
        <v>48</v>
      </c>
      <c r="D63" s="93">
        <v>0</v>
      </c>
      <c r="E63" s="94">
        <v>0</v>
      </c>
    </row>
    <row r="64" spans="2:7">
      <c r="B64" s="146" t="s">
        <v>31</v>
      </c>
      <c r="C64" s="23" t="s">
        <v>49</v>
      </c>
      <c r="D64" s="95">
        <f>E12</f>
        <v>32407412.949999999</v>
      </c>
      <c r="E64" s="96">
        <f>E58</f>
        <v>1</v>
      </c>
    </row>
    <row r="65" spans="2:5">
      <c r="B65" s="146" t="s">
        <v>33</v>
      </c>
      <c r="C65" s="23" t="s">
        <v>224</v>
      </c>
      <c r="D65" s="95">
        <v>0</v>
      </c>
      <c r="E65" s="96">
        <v>0</v>
      </c>
    </row>
    <row r="66" spans="2:5">
      <c r="B66" s="146" t="s">
        <v>50</v>
      </c>
      <c r="C66" s="23" t="s">
        <v>51</v>
      </c>
      <c r="D66" s="95">
        <v>0</v>
      </c>
      <c r="E66" s="96">
        <v>0</v>
      </c>
    </row>
    <row r="67" spans="2:5">
      <c r="B67" s="125" t="s">
        <v>52</v>
      </c>
      <c r="C67" s="16" t="s">
        <v>53</v>
      </c>
      <c r="D67" s="93">
        <v>0</v>
      </c>
      <c r="E67" s="94">
        <v>0</v>
      </c>
    </row>
    <row r="68" spans="2:5">
      <c r="B68" s="125" t="s">
        <v>54</v>
      </c>
      <c r="C68" s="16" t="s">
        <v>55</v>
      </c>
      <c r="D68" s="93">
        <v>0</v>
      </c>
      <c r="E68" s="94">
        <v>0</v>
      </c>
    </row>
    <row r="69" spans="2:5">
      <c r="B69" s="125" t="s">
        <v>56</v>
      </c>
      <c r="C69" s="16" t="s">
        <v>57</v>
      </c>
      <c r="D69" s="93">
        <v>0</v>
      </c>
      <c r="E69" s="94">
        <v>0</v>
      </c>
    </row>
    <row r="70" spans="2:5">
      <c r="B70" s="153" t="s">
        <v>58</v>
      </c>
      <c r="C70" s="136" t="s">
        <v>59</v>
      </c>
      <c r="D70" s="137">
        <v>0</v>
      </c>
      <c r="E70" s="138">
        <v>0</v>
      </c>
    </row>
    <row r="71" spans="2:5">
      <c r="B71" s="154" t="s">
        <v>23</v>
      </c>
      <c r="C71" s="144" t="s">
        <v>61</v>
      </c>
      <c r="D71" s="145">
        <v>0</v>
      </c>
      <c r="E71" s="70">
        <v>0</v>
      </c>
    </row>
    <row r="72" spans="2:5">
      <c r="B72" s="155" t="s">
        <v>60</v>
      </c>
      <c r="C72" s="140" t="s">
        <v>63</v>
      </c>
      <c r="D72" s="141">
        <f>E14</f>
        <v>0</v>
      </c>
      <c r="E72" s="142">
        <v>0</v>
      </c>
    </row>
    <row r="73" spans="2:5">
      <c r="B73" s="156" t="s">
        <v>62</v>
      </c>
      <c r="C73" s="25" t="s">
        <v>65</v>
      </c>
      <c r="D73" s="26">
        <f>E17</f>
        <v>0</v>
      </c>
      <c r="E73" s="27">
        <f>D73/E21</f>
        <v>0</v>
      </c>
    </row>
    <row r="74" spans="2:5">
      <c r="B74" s="154" t="s">
        <v>64</v>
      </c>
      <c r="C74" s="144" t="s">
        <v>66</v>
      </c>
      <c r="D74" s="145">
        <f>D58-D73</f>
        <v>32407412.949999999</v>
      </c>
      <c r="E74" s="70">
        <f>E58+E72-E73</f>
        <v>1</v>
      </c>
    </row>
    <row r="75" spans="2:5">
      <c r="B75" s="125" t="s">
        <v>4</v>
      </c>
      <c r="C75" s="16" t="s">
        <v>67</v>
      </c>
      <c r="D75" s="93">
        <v>0</v>
      </c>
      <c r="E75" s="94">
        <v>0</v>
      </c>
    </row>
    <row r="76" spans="2:5">
      <c r="B76" s="125" t="s">
        <v>6</v>
      </c>
      <c r="C76" s="16" t="s">
        <v>225</v>
      </c>
      <c r="D76" s="93">
        <f>D74</f>
        <v>32407412.949999999</v>
      </c>
      <c r="E76" s="94">
        <f>E74</f>
        <v>1</v>
      </c>
    </row>
    <row r="77" spans="2:5" ht="13.5" thickBot="1">
      <c r="B77" s="126" t="s">
        <v>8</v>
      </c>
      <c r="C77" s="18" t="s">
        <v>226</v>
      </c>
      <c r="D77" s="97">
        <v>0</v>
      </c>
      <c r="E77" s="98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honeticPr fontId="7" type="noConversion"/>
  <pageMargins left="0.61" right="0.75" top="0.56000000000000005" bottom="0.5" header="0.5" footer="0.5"/>
  <pageSetup paperSize="9" scale="70" orientation="portrait" r:id="rId1"/>
  <headerFooter alignWithMargins="0"/>
</worksheet>
</file>

<file path=xl/worksheets/sheet84.xml><?xml version="1.0" encoding="utf-8"?>
<worksheet xmlns="http://schemas.openxmlformats.org/spreadsheetml/2006/main" xmlns:r="http://schemas.openxmlformats.org/officeDocument/2006/relationships">
  <sheetPr codeName="Arkusz84"/>
  <dimension ref="A1:L81"/>
  <sheetViews>
    <sheetView zoomScale="80" zoomScaleNormal="80" workbookViewId="0">
      <selection activeCell="K2" sqref="K2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99" customWidth="1"/>
    <col min="6" max="6" width="7.42578125" customWidth="1"/>
    <col min="7" max="7" width="17.28515625" customWidth="1"/>
    <col min="8" max="8" width="19" customWidth="1"/>
    <col min="9" max="9" width="13.28515625" customWidth="1"/>
    <col min="10" max="10" width="13.5703125" customWidth="1"/>
  </cols>
  <sheetData>
    <row r="1" spans="2:12">
      <c r="B1" s="1"/>
      <c r="C1" s="1"/>
      <c r="D1" s="2"/>
      <c r="E1" s="2"/>
    </row>
    <row r="2" spans="2:12" ht="15.75">
      <c r="B2" s="333" t="s">
        <v>0</v>
      </c>
      <c r="C2" s="333"/>
      <c r="D2" s="333"/>
      <c r="E2" s="333"/>
      <c r="H2" s="188"/>
      <c r="I2" s="188"/>
      <c r="J2" s="190"/>
      <c r="L2" s="78"/>
    </row>
    <row r="3" spans="2:12" ht="15.75">
      <c r="B3" s="333" t="s">
        <v>263</v>
      </c>
      <c r="C3" s="333"/>
      <c r="D3" s="333"/>
      <c r="E3" s="333"/>
      <c r="H3" s="188"/>
      <c r="I3" s="188"/>
      <c r="J3" s="190"/>
    </row>
    <row r="4" spans="2:12" ht="15">
      <c r="B4" s="162"/>
      <c r="C4" s="162"/>
      <c r="D4" s="162"/>
      <c r="E4" s="162"/>
      <c r="H4" s="187"/>
      <c r="I4" s="187"/>
      <c r="J4" s="190"/>
    </row>
    <row r="5" spans="2:12" ht="21" customHeight="1">
      <c r="B5" s="334" t="s">
        <v>1</v>
      </c>
      <c r="C5" s="334"/>
      <c r="D5" s="334"/>
      <c r="E5" s="334"/>
    </row>
    <row r="6" spans="2:12" ht="14.25">
      <c r="B6" s="335" t="s">
        <v>81</v>
      </c>
      <c r="C6" s="335"/>
      <c r="D6" s="335"/>
      <c r="E6" s="335"/>
    </row>
    <row r="7" spans="2:12" ht="14.25">
      <c r="B7" s="160"/>
      <c r="C7" s="160"/>
      <c r="D7" s="160"/>
      <c r="E7" s="160"/>
    </row>
    <row r="8" spans="2:12" ht="13.5">
      <c r="B8" s="337" t="s">
        <v>18</v>
      </c>
      <c r="C8" s="339"/>
      <c r="D8" s="339"/>
      <c r="E8" s="339"/>
    </row>
    <row r="9" spans="2:12" ht="16.5" thickBot="1">
      <c r="B9" s="336" t="s">
        <v>209</v>
      </c>
      <c r="C9" s="336"/>
      <c r="D9" s="336"/>
      <c r="E9" s="336"/>
    </row>
    <row r="10" spans="2:12" ht="13.5" thickBot="1">
      <c r="B10" s="161"/>
      <c r="C10" s="87" t="s">
        <v>2</v>
      </c>
      <c r="D10" s="75" t="s">
        <v>246</v>
      </c>
      <c r="E10" s="30" t="s">
        <v>262</v>
      </c>
      <c r="G10" s="78"/>
    </row>
    <row r="11" spans="2:12">
      <c r="B11" s="110" t="s">
        <v>3</v>
      </c>
      <c r="C11" s="151" t="s">
        <v>215</v>
      </c>
      <c r="D11" s="74">
        <v>26704290.920000002</v>
      </c>
      <c r="E11" s="9">
        <f>E12</f>
        <v>26553889.040000003</v>
      </c>
    </row>
    <row r="12" spans="2:12">
      <c r="B12" s="227" t="s">
        <v>4</v>
      </c>
      <c r="C12" s="228" t="s">
        <v>5</v>
      </c>
      <c r="D12" s="89">
        <v>26704290.920000002</v>
      </c>
      <c r="E12" s="100">
        <f>26565522.53-11633.49</f>
        <v>26553889.040000003</v>
      </c>
    </row>
    <row r="13" spans="2:12">
      <c r="B13" s="227" t="s">
        <v>6</v>
      </c>
      <c r="C13" s="229" t="s">
        <v>7</v>
      </c>
      <c r="D13" s="89"/>
      <c r="E13" s="100"/>
    </row>
    <row r="14" spans="2:12">
      <c r="B14" s="227" t="s">
        <v>8</v>
      </c>
      <c r="C14" s="229" t="s">
        <v>10</v>
      </c>
      <c r="D14" s="89"/>
      <c r="E14" s="100"/>
      <c r="G14" s="71"/>
    </row>
    <row r="15" spans="2:12">
      <c r="B15" s="227" t="s">
        <v>212</v>
      </c>
      <c r="C15" s="229" t="s">
        <v>11</v>
      </c>
      <c r="D15" s="89"/>
      <c r="E15" s="100"/>
    </row>
    <row r="16" spans="2:12">
      <c r="B16" s="230" t="s">
        <v>213</v>
      </c>
      <c r="C16" s="231" t="s">
        <v>12</v>
      </c>
      <c r="D16" s="90"/>
      <c r="E16" s="101"/>
    </row>
    <row r="17" spans="2:10">
      <c r="B17" s="10" t="s">
        <v>13</v>
      </c>
      <c r="C17" s="12" t="s">
        <v>65</v>
      </c>
      <c r="D17" s="152"/>
      <c r="E17" s="113"/>
    </row>
    <row r="18" spans="2:10">
      <c r="B18" s="227" t="s">
        <v>4</v>
      </c>
      <c r="C18" s="228" t="s">
        <v>11</v>
      </c>
      <c r="D18" s="89"/>
      <c r="E18" s="101"/>
    </row>
    <row r="19" spans="2:10" ht="13.5" customHeight="1">
      <c r="B19" s="227" t="s">
        <v>6</v>
      </c>
      <c r="C19" s="229" t="s">
        <v>214</v>
      </c>
      <c r="D19" s="89"/>
      <c r="E19" s="100"/>
    </row>
    <row r="20" spans="2:10" ht="13.5" thickBot="1">
      <c r="B20" s="232" t="s">
        <v>8</v>
      </c>
      <c r="C20" s="233" t="s">
        <v>14</v>
      </c>
      <c r="D20" s="91"/>
      <c r="E20" s="102"/>
    </row>
    <row r="21" spans="2:10" ht="13.5" thickBot="1">
      <c r="B21" s="343" t="s">
        <v>216</v>
      </c>
      <c r="C21" s="344"/>
      <c r="D21" s="92">
        <f>D11</f>
        <v>26704290.920000002</v>
      </c>
      <c r="E21" s="173">
        <f>E11-E17</f>
        <v>26553889.040000003</v>
      </c>
      <c r="F21" s="88"/>
      <c r="G21" s="88"/>
      <c r="H21" s="197"/>
      <c r="J21" s="71"/>
    </row>
    <row r="22" spans="2:10">
      <c r="B22" s="3"/>
      <c r="C22" s="7"/>
      <c r="D22" s="8"/>
      <c r="E22" s="8"/>
      <c r="G22" s="78"/>
    </row>
    <row r="23" spans="2:10" ht="13.5">
      <c r="B23" s="337" t="s">
        <v>210</v>
      </c>
      <c r="C23" s="349"/>
      <c r="D23" s="349"/>
      <c r="E23" s="349"/>
      <c r="G23" s="78"/>
    </row>
    <row r="24" spans="2:10" ht="15.75" customHeight="1" thickBot="1">
      <c r="B24" s="336" t="s">
        <v>211</v>
      </c>
      <c r="C24" s="350"/>
      <c r="D24" s="350"/>
      <c r="E24" s="350"/>
    </row>
    <row r="25" spans="2:10" ht="13.5" thickBot="1">
      <c r="B25" s="224"/>
      <c r="C25" s="234" t="s">
        <v>2</v>
      </c>
      <c r="D25" s="75" t="s">
        <v>264</v>
      </c>
      <c r="E25" s="30" t="s">
        <v>262</v>
      </c>
    </row>
    <row r="26" spans="2:10">
      <c r="B26" s="116" t="s">
        <v>15</v>
      </c>
      <c r="C26" s="117" t="s">
        <v>16</v>
      </c>
      <c r="D26" s="263">
        <v>23647586.289999999</v>
      </c>
      <c r="E26" s="118">
        <f>D21</f>
        <v>26704290.920000002</v>
      </c>
      <c r="G26" s="83"/>
    </row>
    <row r="27" spans="2:10">
      <c r="B27" s="10" t="s">
        <v>17</v>
      </c>
      <c r="C27" s="11" t="s">
        <v>217</v>
      </c>
      <c r="D27" s="264">
        <v>-168974.51</v>
      </c>
      <c r="E27" s="172">
        <f>E28-E32</f>
        <v>-2422863.0599999996</v>
      </c>
      <c r="F27" s="78"/>
      <c r="G27" s="83"/>
      <c r="H27" s="78"/>
      <c r="I27" s="78"/>
      <c r="J27" s="83"/>
    </row>
    <row r="28" spans="2:10">
      <c r="B28" s="10" t="s">
        <v>18</v>
      </c>
      <c r="C28" s="11" t="s">
        <v>19</v>
      </c>
      <c r="D28" s="264">
        <v>1752316.69</v>
      </c>
      <c r="E28" s="80">
        <f>SUM(E29:E31)</f>
        <v>1488041.57</v>
      </c>
      <c r="F28" s="78"/>
      <c r="G28" s="78"/>
      <c r="H28" s="78"/>
      <c r="I28" s="78"/>
      <c r="J28" s="83"/>
    </row>
    <row r="29" spans="2:10">
      <c r="B29" s="235" t="s">
        <v>4</v>
      </c>
      <c r="C29" s="228" t="s">
        <v>20</v>
      </c>
      <c r="D29" s="265">
        <v>1752316.69</v>
      </c>
      <c r="E29" s="103">
        <v>1488041.57</v>
      </c>
      <c r="F29" s="78"/>
      <c r="G29" s="78"/>
      <c r="H29" s="78"/>
      <c r="I29" s="78"/>
      <c r="J29" s="83"/>
    </row>
    <row r="30" spans="2:10">
      <c r="B30" s="235" t="s">
        <v>6</v>
      </c>
      <c r="C30" s="228" t="s">
        <v>21</v>
      </c>
      <c r="D30" s="265"/>
      <c r="E30" s="103"/>
      <c r="F30" s="78"/>
      <c r="G30" s="78"/>
      <c r="H30" s="78"/>
      <c r="I30" s="78"/>
      <c r="J30" s="83"/>
    </row>
    <row r="31" spans="2:10">
      <c r="B31" s="235" t="s">
        <v>8</v>
      </c>
      <c r="C31" s="228" t="s">
        <v>22</v>
      </c>
      <c r="D31" s="265"/>
      <c r="E31" s="103"/>
      <c r="F31" s="78"/>
      <c r="G31" s="78"/>
      <c r="H31" s="78"/>
      <c r="I31" s="78"/>
      <c r="J31" s="83"/>
    </row>
    <row r="32" spans="2:10">
      <c r="B32" s="112" t="s">
        <v>23</v>
      </c>
      <c r="C32" s="12" t="s">
        <v>24</v>
      </c>
      <c r="D32" s="264">
        <v>1921291.2</v>
      </c>
      <c r="E32" s="80">
        <f>SUM(E33:E39)</f>
        <v>3910904.63</v>
      </c>
      <c r="F32" s="78"/>
      <c r="G32" s="83"/>
      <c r="H32" s="78"/>
      <c r="I32" s="78"/>
      <c r="J32" s="83"/>
    </row>
    <row r="33" spans="2:10">
      <c r="B33" s="235" t="s">
        <v>4</v>
      </c>
      <c r="C33" s="228" t="s">
        <v>25</v>
      </c>
      <c r="D33" s="265">
        <v>1921291.2</v>
      </c>
      <c r="E33" s="103">
        <f>3909325.59+1579.04</f>
        <v>3910904.63</v>
      </c>
      <c r="F33" s="78"/>
      <c r="G33" s="78"/>
      <c r="H33" s="78"/>
      <c r="I33" s="78"/>
      <c r="J33" s="83"/>
    </row>
    <row r="34" spans="2:10">
      <c r="B34" s="235" t="s">
        <v>6</v>
      </c>
      <c r="C34" s="228" t="s">
        <v>26</v>
      </c>
      <c r="D34" s="265"/>
      <c r="E34" s="103"/>
      <c r="F34" s="78"/>
      <c r="G34" s="78"/>
      <c r="H34" s="78"/>
      <c r="I34" s="78"/>
      <c r="J34" s="83"/>
    </row>
    <row r="35" spans="2:10">
      <c r="B35" s="235" t="s">
        <v>8</v>
      </c>
      <c r="C35" s="228" t="s">
        <v>27</v>
      </c>
      <c r="D35" s="265"/>
      <c r="E35" s="103"/>
      <c r="F35" s="78"/>
      <c r="G35" s="78"/>
      <c r="H35" s="78"/>
      <c r="I35" s="78"/>
      <c r="J35" s="83"/>
    </row>
    <row r="36" spans="2:10">
      <c r="B36" s="235" t="s">
        <v>9</v>
      </c>
      <c r="C36" s="228" t="s">
        <v>28</v>
      </c>
      <c r="D36" s="265"/>
      <c r="E36" s="103"/>
      <c r="F36" s="78"/>
      <c r="G36" s="78"/>
      <c r="H36" s="78"/>
      <c r="I36" s="78"/>
      <c r="J36" s="83"/>
    </row>
    <row r="37" spans="2:10" ht="25.5">
      <c r="B37" s="235" t="s">
        <v>29</v>
      </c>
      <c r="C37" s="228" t="s">
        <v>30</v>
      </c>
      <c r="D37" s="265"/>
      <c r="E37" s="103"/>
      <c r="F37" s="78"/>
      <c r="G37" s="78"/>
      <c r="H37" s="78"/>
      <c r="I37" s="78"/>
      <c r="J37" s="83"/>
    </row>
    <row r="38" spans="2:10">
      <c r="B38" s="235" t="s">
        <v>31</v>
      </c>
      <c r="C38" s="228" t="s">
        <v>32</v>
      </c>
      <c r="D38" s="265"/>
      <c r="E38" s="103"/>
      <c r="F38" s="78"/>
      <c r="G38" s="78"/>
      <c r="H38" s="78"/>
      <c r="I38" s="78"/>
      <c r="J38" s="83"/>
    </row>
    <row r="39" spans="2:10">
      <c r="B39" s="236" t="s">
        <v>33</v>
      </c>
      <c r="C39" s="237" t="s">
        <v>34</v>
      </c>
      <c r="D39" s="266"/>
      <c r="E39" s="174"/>
      <c r="F39" s="78"/>
      <c r="G39" s="78"/>
      <c r="H39" s="78"/>
      <c r="I39" s="78"/>
      <c r="J39" s="83"/>
    </row>
    <row r="40" spans="2:10" ht="13.5" thickBot="1">
      <c r="B40" s="119" t="s">
        <v>35</v>
      </c>
      <c r="C40" s="120" t="s">
        <v>36</v>
      </c>
      <c r="D40" s="267">
        <v>4674654.37</v>
      </c>
      <c r="E40" s="121">
        <v>2272461.1800000002</v>
      </c>
      <c r="G40" s="83"/>
    </row>
    <row r="41" spans="2:10" ht="13.5" thickBot="1">
      <c r="B41" s="122" t="s">
        <v>37</v>
      </c>
      <c r="C41" s="123" t="s">
        <v>38</v>
      </c>
      <c r="D41" s="268">
        <v>28153266.149999999</v>
      </c>
      <c r="E41" s="173">
        <f>E26+E27+E40</f>
        <v>26553889.040000003</v>
      </c>
      <c r="F41" s="88"/>
      <c r="G41" s="83"/>
    </row>
    <row r="42" spans="2:10">
      <c r="B42" s="114"/>
      <c r="C42" s="114"/>
      <c r="D42" s="115"/>
      <c r="E42" s="115"/>
      <c r="F42" s="88"/>
      <c r="G42" s="71"/>
    </row>
    <row r="43" spans="2:10" ht="13.5">
      <c r="B43" s="338" t="s">
        <v>60</v>
      </c>
      <c r="C43" s="339"/>
      <c r="D43" s="339"/>
      <c r="E43" s="339"/>
      <c r="G43" s="78"/>
    </row>
    <row r="44" spans="2:10" ht="18" customHeight="1" thickBot="1">
      <c r="B44" s="336" t="s">
        <v>244</v>
      </c>
      <c r="C44" s="340"/>
      <c r="D44" s="340"/>
      <c r="E44" s="340"/>
      <c r="G44" s="78"/>
    </row>
    <row r="45" spans="2:10" ht="13.5" thickBot="1">
      <c r="B45" s="161"/>
      <c r="C45" s="31" t="s">
        <v>39</v>
      </c>
      <c r="D45" s="75" t="s">
        <v>264</v>
      </c>
      <c r="E45" s="30" t="s">
        <v>262</v>
      </c>
      <c r="G45" s="78"/>
    </row>
    <row r="46" spans="2:10">
      <c r="B46" s="14" t="s">
        <v>18</v>
      </c>
      <c r="C46" s="32" t="s">
        <v>218</v>
      </c>
      <c r="D46" s="124"/>
      <c r="E46" s="29"/>
      <c r="G46" s="78"/>
    </row>
    <row r="47" spans="2:10">
      <c r="B47" s="125" t="s">
        <v>4</v>
      </c>
      <c r="C47" s="16" t="s">
        <v>40</v>
      </c>
      <c r="D47" s="269">
        <v>1385062.4245</v>
      </c>
      <c r="E47" s="175">
        <v>1370680.9146</v>
      </c>
      <c r="G47" s="78"/>
    </row>
    <row r="48" spans="2:10">
      <c r="B48" s="146" t="s">
        <v>6</v>
      </c>
      <c r="C48" s="23" t="s">
        <v>41</v>
      </c>
      <c r="D48" s="270">
        <v>1377368.0963000001</v>
      </c>
      <c r="E48" s="175">
        <v>1255224.0892094902</v>
      </c>
      <c r="G48" s="246"/>
    </row>
    <row r="49" spans="2:7">
      <c r="B49" s="143" t="s">
        <v>23</v>
      </c>
      <c r="C49" s="147" t="s">
        <v>219</v>
      </c>
      <c r="D49" s="271"/>
      <c r="E49" s="175"/>
    </row>
    <row r="50" spans="2:7">
      <c r="B50" s="125" t="s">
        <v>4</v>
      </c>
      <c r="C50" s="16" t="s">
        <v>40</v>
      </c>
      <c r="D50" s="269">
        <v>17.0733</v>
      </c>
      <c r="E50" s="175">
        <v>19.482500000000002</v>
      </c>
      <c r="G50" s="226"/>
    </row>
    <row r="51" spans="2:7">
      <c r="B51" s="125" t="s">
        <v>6</v>
      </c>
      <c r="C51" s="16" t="s">
        <v>220</v>
      </c>
      <c r="D51" s="272">
        <v>16.745699999999999</v>
      </c>
      <c r="E51" s="175">
        <v>18.802</v>
      </c>
      <c r="G51" s="226"/>
    </row>
    <row r="52" spans="2:7">
      <c r="B52" s="125" t="s">
        <v>8</v>
      </c>
      <c r="C52" s="16" t="s">
        <v>221</v>
      </c>
      <c r="D52" s="272">
        <v>20.458200000000001</v>
      </c>
      <c r="E52" s="84">
        <v>22.5258</v>
      </c>
    </row>
    <row r="53" spans="2:7" ht="12.75" customHeight="1" thickBot="1">
      <c r="B53" s="126" t="s">
        <v>9</v>
      </c>
      <c r="C53" s="18" t="s">
        <v>41</v>
      </c>
      <c r="D53" s="273">
        <v>20.439900000000002</v>
      </c>
      <c r="E53" s="176">
        <v>21.154699999999998</v>
      </c>
    </row>
    <row r="54" spans="2:7">
      <c r="B54" s="132"/>
      <c r="C54" s="133"/>
      <c r="D54" s="134"/>
      <c r="E54" s="134"/>
    </row>
    <row r="55" spans="2:7" ht="13.5">
      <c r="B55" s="338" t="s">
        <v>62</v>
      </c>
      <c r="C55" s="339"/>
      <c r="D55" s="339"/>
      <c r="E55" s="339"/>
    </row>
    <row r="56" spans="2:7" ht="15.75" customHeight="1" thickBot="1">
      <c r="B56" s="336" t="s">
        <v>222</v>
      </c>
      <c r="C56" s="340"/>
      <c r="D56" s="340"/>
      <c r="E56" s="340"/>
    </row>
    <row r="57" spans="2:7" ht="23.25" thickBot="1">
      <c r="B57" s="331" t="s">
        <v>42</v>
      </c>
      <c r="C57" s="332"/>
      <c r="D57" s="19" t="s">
        <v>245</v>
      </c>
      <c r="E57" s="20" t="s">
        <v>223</v>
      </c>
    </row>
    <row r="58" spans="2:7">
      <c r="B58" s="21" t="s">
        <v>18</v>
      </c>
      <c r="C58" s="149" t="s">
        <v>43</v>
      </c>
      <c r="D58" s="150">
        <f>D64</f>
        <v>26553889.040000003</v>
      </c>
      <c r="E58" s="33">
        <f>D58/E21</f>
        <v>1</v>
      </c>
    </row>
    <row r="59" spans="2:7" ht="25.5">
      <c r="B59" s="146" t="s">
        <v>4</v>
      </c>
      <c r="C59" s="23" t="s">
        <v>44</v>
      </c>
      <c r="D59" s="95">
        <v>0</v>
      </c>
      <c r="E59" s="96">
        <v>0</v>
      </c>
    </row>
    <row r="60" spans="2:7" ht="25.5">
      <c r="B60" s="125" t="s">
        <v>6</v>
      </c>
      <c r="C60" s="16" t="s">
        <v>45</v>
      </c>
      <c r="D60" s="93">
        <v>0</v>
      </c>
      <c r="E60" s="94">
        <v>0</v>
      </c>
    </row>
    <row r="61" spans="2:7" ht="13.5" customHeight="1">
      <c r="B61" s="125" t="s">
        <v>8</v>
      </c>
      <c r="C61" s="16" t="s">
        <v>46</v>
      </c>
      <c r="D61" s="93">
        <v>0</v>
      </c>
      <c r="E61" s="94">
        <v>0</v>
      </c>
    </row>
    <row r="62" spans="2:7">
      <c r="B62" s="125" t="s">
        <v>9</v>
      </c>
      <c r="C62" s="16" t="s">
        <v>47</v>
      </c>
      <c r="D62" s="93">
        <v>0</v>
      </c>
      <c r="E62" s="94">
        <v>0</v>
      </c>
    </row>
    <row r="63" spans="2:7">
      <c r="B63" s="125" t="s">
        <v>29</v>
      </c>
      <c r="C63" s="16" t="s">
        <v>48</v>
      </c>
      <c r="D63" s="93">
        <v>0</v>
      </c>
      <c r="E63" s="94">
        <v>0</v>
      </c>
    </row>
    <row r="64" spans="2:7">
      <c r="B64" s="146" t="s">
        <v>31</v>
      </c>
      <c r="C64" s="23" t="s">
        <v>49</v>
      </c>
      <c r="D64" s="95">
        <f>E12</f>
        <v>26553889.040000003</v>
      </c>
      <c r="E64" s="96">
        <f>E58</f>
        <v>1</v>
      </c>
    </row>
    <row r="65" spans="2:5">
      <c r="B65" s="146" t="s">
        <v>33</v>
      </c>
      <c r="C65" s="23" t="s">
        <v>224</v>
      </c>
      <c r="D65" s="95">
        <v>0</v>
      </c>
      <c r="E65" s="96">
        <v>0</v>
      </c>
    </row>
    <row r="66" spans="2:5">
      <c r="B66" s="146" t="s">
        <v>50</v>
      </c>
      <c r="C66" s="23" t="s">
        <v>51</v>
      </c>
      <c r="D66" s="95">
        <v>0</v>
      </c>
      <c r="E66" s="96">
        <v>0</v>
      </c>
    </row>
    <row r="67" spans="2:5">
      <c r="B67" s="125" t="s">
        <v>52</v>
      </c>
      <c r="C67" s="16" t="s">
        <v>53</v>
      </c>
      <c r="D67" s="93">
        <v>0</v>
      </c>
      <c r="E67" s="94">
        <v>0</v>
      </c>
    </row>
    <row r="68" spans="2:5">
      <c r="B68" s="125" t="s">
        <v>54</v>
      </c>
      <c r="C68" s="16" t="s">
        <v>55</v>
      </c>
      <c r="D68" s="93">
        <v>0</v>
      </c>
      <c r="E68" s="94">
        <v>0</v>
      </c>
    </row>
    <row r="69" spans="2:5">
      <c r="B69" s="125" t="s">
        <v>56</v>
      </c>
      <c r="C69" s="16" t="s">
        <v>57</v>
      </c>
      <c r="D69" s="93">
        <v>0</v>
      </c>
      <c r="E69" s="94">
        <v>0</v>
      </c>
    </row>
    <row r="70" spans="2:5">
      <c r="B70" s="153" t="s">
        <v>58</v>
      </c>
      <c r="C70" s="136" t="s">
        <v>59</v>
      </c>
      <c r="D70" s="137">
        <v>0</v>
      </c>
      <c r="E70" s="138">
        <v>0</v>
      </c>
    </row>
    <row r="71" spans="2:5">
      <c r="B71" s="154" t="s">
        <v>23</v>
      </c>
      <c r="C71" s="144" t="s">
        <v>61</v>
      </c>
      <c r="D71" s="145">
        <v>0</v>
      </c>
      <c r="E71" s="70">
        <v>0</v>
      </c>
    </row>
    <row r="72" spans="2:5">
      <c r="B72" s="155" t="s">
        <v>60</v>
      </c>
      <c r="C72" s="140" t="s">
        <v>63</v>
      </c>
      <c r="D72" s="141">
        <f>E14</f>
        <v>0</v>
      </c>
      <c r="E72" s="142">
        <v>0</v>
      </c>
    </row>
    <row r="73" spans="2:5">
      <c r="B73" s="156" t="s">
        <v>62</v>
      </c>
      <c r="C73" s="25" t="s">
        <v>65</v>
      </c>
      <c r="D73" s="26">
        <f>E17</f>
        <v>0</v>
      </c>
      <c r="E73" s="27">
        <f>D73/E21</f>
        <v>0</v>
      </c>
    </row>
    <row r="74" spans="2:5">
      <c r="B74" s="154" t="s">
        <v>64</v>
      </c>
      <c r="C74" s="144" t="s">
        <v>66</v>
      </c>
      <c r="D74" s="145">
        <f>D58-D73</f>
        <v>26553889.040000003</v>
      </c>
      <c r="E74" s="70">
        <f>E58+E72-E73</f>
        <v>1</v>
      </c>
    </row>
    <row r="75" spans="2:5">
      <c r="B75" s="125" t="s">
        <v>4</v>
      </c>
      <c r="C75" s="16" t="s">
        <v>67</v>
      </c>
      <c r="D75" s="93">
        <v>0</v>
      </c>
      <c r="E75" s="94">
        <v>0</v>
      </c>
    </row>
    <row r="76" spans="2:5">
      <c r="B76" s="125" t="s">
        <v>6</v>
      </c>
      <c r="C76" s="16" t="s">
        <v>225</v>
      </c>
      <c r="D76" s="93">
        <f>D74</f>
        <v>26553889.040000003</v>
      </c>
      <c r="E76" s="94">
        <f>E74</f>
        <v>1</v>
      </c>
    </row>
    <row r="77" spans="2:5" ht="13.5" thickBot="1">
      <c r="B77" s="126" t="s">
        <v>8</v>
      </c>
      <c r="C77" s="18" t="s">
        <v>226</v>
      </c>
      <c r="D77" s="97">
        <v>0</v>
      </c>
      <c r="E77" s="98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honeticPr fontId="7" type="noConversion"/>
  <pageMargins left="0.59" right="0.75" top="0.61" bottom="0.51" header="0.5" footer="0.5"/>
  <pageSetup paperSize="9" scale="70" orientation="portrait" r:id="rId1"/>
  <headerFooter alignWithMargins="0"/>
</worksheet>
</file>

<file path=xl/worksheets/sheet85.xml><?xml version="1.0" encoding="utf-8"?>
<worksheet xmlns="http://schemas.openxmlformats.org/spreadsheetml/2006/main" xmlns:r="http://schemas.openxmlformats.org/officeDocument/2006/relationships">
  <sheetPr codeName="Arkusz85"/>
  <dimension ref="A1:L81"/>
  <sheetViews>
    <sheetView zoomScale="80" zoomScaleNormal="80" workbookViewId="0">
      <selection activeCell="K2" sqref="K2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99" customWidth="1"/>
    <col min="6" max="6" width="7.42578125" customWidth="1"/>
    <col min="7" max="7" width="17.28515625" customWidth="1"/>
    <col min="8" max="8" width="19" customWidth="1"/>
    <col min="9" max="9" width="13.28515625" customWidth="1"/>
    <col min="10" max="10" width="13.5703125" customWidth="1"/>
  </cols>
  <sheetData>
    <row r="1" spans="2:12">
      <c r="B1" s="1"/>
      <c r="C1" s="1"/>
      <c r="D1" s="2"/>
      <c r="E1" s="2"/>
    </row>
    <row r="2" spans="2:12" ht="15.75">
      <c r="B2" s="333" t="s">
        <v>0</v>
      </c>
      <c r="C2" s="333"/>
      <c r="D2" s="333"/>
      <c r="E2" s="333"/>
      <c r="H2" s="188"/>
      <c r="I2" s="188"/>
      <c r="J2" s="190"/>
      <c r="L2" s="78"/>
    </row>
    <row r="3" spans="2:12" ht="15.75">
      <c r="B3" s="333" t="s">
        <v>263</v>
      </c>
      <c r="C3" s="333"/>
      <c r="D3" s="333"/>
      <c r="E3" s="333"/>
      <c r="H3" s="188"/>
      <c r="I3" s="188"/>
      <c r="J3" s="190"/>
    </row>
    <row r="4" spans="2:12" ht="15">
      <c r="B4" s="162"/>
      <c r="C4" s="162"/>
      <c r="D4" s="162"/>
      <c r="E4" s="162"/>
      <c r="H4" s="187"/>
      <c r="I4" s="187"/>
      <c r="J4" s="190"/>
    </row>
    <row r="5" spans="2:12" ht="21" customHeight="1">
      <c r="B5" s="334" t="s">
        <v>1</v>
      </c>
      <c r="C5" s="334"/>
      <c r="D5" s="334"/>
      <c r="E5" s="334"/>
    </row>
    <row r="6" spans="2:12" ht="14.25">
      <c r="B6" s="335" t="s">
        <v>82</v>
      </c>
      <c r="C6" s="335"/>
      <c r="D6" s="335"/>
      <c r="E6" s="335"/>
    </row>
    <row r="7" spans="2:12" ht="14.25">
      <c r="B7" s="160"/>
      <c r="C7" s="160"/>
      <c r="D7" s="160"/>
      <c r="E7" s="160"/>
    </row>
    <row r="8" spans="2:12" ht="13.5">
      <c r="B8" s="337" t="s">
        <v>18</v>
      </c>
      <c r="C8" s="339"/>
      <c r="D8" s="339"/>
      <c r="E8" s="339"/>
    </row>
    <row r="9" spans="2:12" ht="16.5" thickBot="1">
      <c r="B9" s="336" t="s">
        <v>209</v>
      </c>
      <c r="C9" s="336"/>
      <c r="D9" s="336"/>
      <c r="E9" s="336"/>
    </row>
    <row r="10" spans="2:12" ht="13.5" thickBot="1">
      <c r="B10" s="161"/>
      <c r="C10" s="87" t="s">
        <v>2</v>
      </c>
      <c r="D10" s="75" t="s">
        <v>246</v>
      </c>
      <c r="E10" s="30" t="s">
        <v>262</v>
      </c>
      <c r="G10" s="78"/>
    </row>
    <row r="11" spans="2:12">
      <c r="B11" s="110" t="s">
        <v>3</v>
      </c>
      <c r="C11" s="151" t="s">
        <v>215</v>
      </c>
      <c r="D11" s="74">
        <v>19603568.07</v>
      </c>
      <c r="E11" s="9">
        <f>E12</f>
        <v>20106562.25</v>
      </c>
    </row>
    <row r="12" spans="2:12">
      <c r="B12" s="129" t="s">
        <v>4</v>
      </c>
      <c r="C12" s="6" t="s">
        <v>5</v>
      </c>
      <c r="D12" s="89">
        <v>19603568.07</v>
      </c>
      <c r="E12" s="100">
        <v>20106562.25</v>
      </c>
    </row>
    <row r="13" spans="2:12">
      <c r="B13" s="129" t="s">
        <v>6</v>
      </c>
      <c r="C13" s="72" t="s">
        <v>7</v>
      </c>
      <c r="D13" s="89"/>
      <c r="E13" s="100"/>
    </row>
    <row r="14" spans="2:12">
      <c r="B14" s="129" t="s">
        <v>8</v>
      </c>
      <c r="C14" s="72" t="s">
        <v>10</v>
      </c>
      <c r="D14" s="89"/>
      <c r="E14" s="100"/>
      <c r="G14" s="71"/>
    </row>
    <row r="15" spans="2:12">
      <c r="B15" s="129" t="s">
        <v>212</v>
      </c>
      <c r="C15" s="72" t="s">
        <v>11</v>
      </c>
      <c r="D15" s="89"/>
      <c r="E15" s="100"/>
    </row>
    <row r="16" spans="2:12">
      <c r="B16" s="130" t="s">
        <v>213</v>
      </c>
      <c r="C16" s="111" t="s">
        <v>12</v>
      </c>
      <c r="D16" s="90"/>
      <c r="E16" s="101"/>
    </row>
    <row r="17" spans="2:10">
      <c r="B17" s="10" t="s">
        <v>13</v>
      </c>
      <c r="C17" s="12" t="s">
        <v>65</v>
      </c>
      <c r="D17" s="152"/>
      <c r="E17" s="113"/>
    </row>
    <row r="18" spans="2:10">
      <c r="B18" s="129" t="s">
        <v>4</v>
      </c>
      <c r="C18" s="6" t="s">
        <v>11</v>
      </c>
      <c r="D18" s="89"/>
      <c r="E18" s="101"/>
    </row>
    <row r="19" spans="2:10" ht="13.5" customHeight="1">
      <c r="B19" s="129" t="s">
        <v>6</v>
      </c>
      <c r="C19" s="72" t="s">
        <v>214</v>
      </c>
      <c r="D19" s="89"/>
      <c r="E19" s="100"/>
    </row>
    <row r="20" spans="2:10" ht="13.5" thickBot="1">
      <c r="B20" s="131" t="s">
        <v>8</v>
      </c>
      <c r="C20" s="73" t="s">
        <v>14</v>
      </c>
      <c r="D20" s="91"/>
      <c r="E20" s="102"/>
    </row>
    <row r="21" spans="2:10" ht="13.5" thickBot="1">
      <c r="B21" s="343" t="s">
        <v>216</v>
      </c>
      <c r="C21" s="344"/>
      <c r="D21" s="92">
        <f>D11</f>
        <v>19603568.07</v>
      </c>
      <c r="E21" s="173">
        <f>E11-E17</f>
        <v>20106562.25</v>
      </c>
      <c r="F21" s="88"/>
      <c r="G21" s="88"/>
      <c r="H21" s="197"/>
      <c r="J21" s="71"/>
    </row>
    <row r="22" spans="2:10">
      <c r="B22" s="3"/>
      <c r="C22" s="7"/>
      <c r="D22" s="8"/>
      <c r="E22" s="8"/>
      <c r="G22" s="78"/>
    </row>
    <row r="23" spans="2:10" ht="13.5">
      <c r="B23" s="337" t="s">
        <v>210</v>
      </c>
      <c r="C23" s="345"/>
      <c r="D23" s="345"/>
      <c r="E23" s="345"/>
      <c r="G23" s="78"/>
    </row>
    <row r="24" spans="2:10" ht="15.75" customHeight="1" thickBot="1">
      <c r="B24" s="336" t="s">
        <v>211</v>
      </c>
      <c r="C24" s="346"/>
      <c r="D24" s="346"/>
      <c r="E24" s="346"/>
    </row>
    <row r="25" spans="2:10" ht="13.5" thickBot="1">
      <c r="B25" s="161"/>
      <c r="C25" s="5" t="s">
        <v>2</v>
      </c>
      <c r="D25" s="75" t="s">
        <v>264</v>
      </c>
      <c r="E25" s="30" t="s">
        <v>262</v>
      </c>
    </row>
    <row r="26" spans="2:10">
      <c r="B26" s="116" t="s">
        <v>15</v>
      </c>
      <c r="C26" s="117" t="s">
        <v>16</v>
      </c>
      <c r="D26" s="263">
        <v>16957293.050000001</v>
      </c>
      <c r="E26" s="118">
        <f>D21</f>
        <v>19603568.07</v>
      </c>
      <c r="G26" s="83"/>
    </row>
    <row r="27" spans="2:10">
      <c r="B27" s="10" t="s">
        <v>17</v>
      </c>
      <c r="C27" s="11" t="s">
        <v>217</v>
      </c>
      <c r="D27" s="264">
        <v>306490.13</v>
      </c>
      <c r="E27" s="172">
        <f>E28-E32</f>
        <v>-1223200.17</v>
      </c>
      <c r="F27" s="78"/>
      <c r="G27" s="83"/>
      <c r="H27" s="78"/>
      <c r="I27" s="78"/>
      <c r="J27" s="83"/>
    </row>
    <row r="28" spans="2:10">
      <c r="B28" s="10" t="s">
        <v>18</v>
      </c>
      <c r="C28" s="11" t="s">
        <v>19</v>
      </c>
      <c r="D28" s="264">
        <v>1306397.5</v>
      </c>
      <c r="E28" s="80">
        <f>SUM(E29:E31)</f>
        <v>1127181.1200000001</v>
      </c>
      <c r="F28" s="78"/>
      <c r="G28" s="78"/>
      <c r="H28" s="78"/>
      <c r="I28" s="78"/>
      <c r="J28" s="83"/>
    </row>
    <row r="29" spans="2:10">
      <c r="B29" s="127" t="s">
        <v>4</v>
      </c>
      <c r="C29" s="6" t="s">
        <v>20</v>
      </c>
      <c r="D29" s="265">
        <v>1306397.5</v>
      </c>
      <c r="E29" s="103">
        <v>1127181.1200000001</v>
      </c>
      <c r="F29" s="78"/>
      <c r="G29" s="78"/>
      <c r="H29" s="78"/>
      <c r="I29" s="78"/>
      <c r="J29" s="83"/>
    </row>
    <row r="30" spans="2:10">
      <c r="B30" s="127" t="s">
        <v>6</v>
      </c>
      <c r="C30" s="6" t="s">
        <v>21</v>
      </c>
      <c r="D30" s="265"/>
      <c r="E30" s="103"/>
      <c r="F30" s="78"/>
      <c r="G30" s="78"/>
      <c r="H30" s="78"/>
      <c r="I30" s="78"/>
      <c r="J30" s="83"/>
    </row>
    <row r="31" spans="2:10">
      <c r="B31" s="127" t="s">
        <v>8</v>
      </c>
      <c r="C31" s="6" t="s">
        <v>22</v>
      </c>
      <c r="D31" s="265"/>
      <c r="E31" s="103"/>
      <c r="F31" s="78"/>
      <c r="G31" s="78"/>
      <c r="H31" s="78"/>
      <c r="I31" s="78"/>
      <c r="J31" s="83"/>
    </row>
    <row r="32" spans="2:10">
      <c r="B32" s="112" t="s">
        <v>23</v>
      </c>
      <c r="C32" s="12" t="s">
        <v>24</v>
      </c>
      <c r="D32" s="264">
        <v>999907.37</v>
      </c>
      <c r="E32" s="80">
        <f>SUM(E33:E39)</f>
        <v>2350381.29</v>
      </c>
      <c r="F32" s="78"/>
      <c r="G32" s="83"/>
      <c r="H32" s="78"/>
      <c r="I32" s="78"/>
      <c r="J32" s="83"/>
    </row>
    <row r="33" spans="2:10">
      <c r="B33" s="127" t="s">
        <v>4</v>
      </c>
      <c r="C33" s="6" t="s">
        <v>25</v>
      </c>
      <c r="D33" s="265">
        <v>999907.37</v>
      </c>
      <c r="E33" s="103">
        <f>2360290.67-9909.38</f>
        <v>2350381.29</v>
      </c>
      <c r="F33" s="78"/>
      <c r="G33" s="78"/>
      <c r="H33" s="78"/>
      <c r="I33" s="78"/>
      <c r="J33" s="83"/>
    </row>
    <row r="34" spans="2:10">
      <c r="B34" s="127" t="s">
        <v>6</v>
      </c>
      <c r="C34" s="6" t="s">
        <v>26</v>
      </c>
      <c r="D34" s="265"/>
      <c r="E34" s="103"/>
      <c r="F34" s="78"/>
      <c r="G34" s="78"/>
      <c r="H34" s="78"/>
      <c r="I34" s="78"/>
      <c r="J34" s="83"/>
    </row>
    <row r="35" spans="2:10">
      <c r="B35" s="127" t="s">
        <v>8</v>
      </c>
      <c r="C35" s="6" t="s">
        <v>27</v>
      </c>
      <c r="D35" s="265"/>
      <c r="E35" s="103"/>
      <c r="F35" s="78"/>
      <c r="G35" s="78"/>
      <c r="H35" s="78"/>
      <c r="I35" s="78"/>
      <c r="J35" s="83"/>
    </row>
    <row r="36" spans="2:10">
      <c r="B36" s="127" t="s">
        <v>9</v>
      </c>
      <c r="C36" s="6" t="s">
        <v>28</v>
      </c>
      <c r="D36" s="265"/>
      <c r="E36" s="103"/>
      <c r="F36" s="78"/>
      <c r="G36" s="78"/>
      <c r="H36" s="78"/>
      <c r="I36" s="78"/>
      <c r="J36" s="83"/>
    </row>
    <row r="37" spans="2:10" ht="25.5">
      <c r="B37" s="127" t="s">
        <v>29</v>
      </c>
      <c r="C37" s="6" t="s">
        <v>30</v>
      </c>
      <c r="D37" s="265"/>
      <c r="E37" s="103"/>
      <c r="F37" s="78"/>
      <c r="G37" s="78"/>
      <c r="H37" s="78"/>
      <c r="I37" s="78"/>
      <c r="J37" s="83"/>
    </row>
    <row r="38" spans="2:10">
      <c r="B38" s="127" t="s">
        <v>31</v>
      </c>
      <c r="C38" s="6" t="s">
        <v>32</v>
      </c>
      <c r="D38" s="265"/>
      <c r="E38" s="103"/>
      <c r="F38" s="78"/>
      <c r="G38" s="78"/>
      <c r="H38" s="78"/>
      <c r="I38" s="78"/>
      <c r="J38" s="83"/>
    </row>
    <row r="39" spans="2:10">
      <c r="B39" s="128" t="s">
        <v>33</v>
      </c>
      <c r="C39" s="13" t="s">
        <v>34</v>
      </c>
      <c r="D39" s="266"/>
      <c r="E39" s="174"/>
      <c r="F39" s="78"/>
      <c r="G39" s="78"/>
      <c r="H39" s="78"/>
      <c r="I39" s="78"/>
      <c r="J39" s="83"/>
    </row>
    <row r="40" spans="2:10" ht="13.5" thickBot="1">
      <c r="B40" s="119" t="s">
        <v>35</v>
      </c>
      <c r="C40" s="120" t="s">
        <v>36</v>
      </c>
      <c r="D40" s="267">
        <v>3547453.66</v>
      </c>
      <c r="E40" s="121">
        <v>1726194.35</v>
      </c>
      <c r="G40" s="83"/>
    </row>
    <row r="41" spans="2:10" ht="13.5" thickBot="1">
      <c r="B41" s="122" t="s">
        <v>37</v>
      </c>
      <c r="C41" s="123" t="s">
        <v>38</v>
      </c>
      <c r="D41" s="268">
        <v>20811236.84</v>
      </c>
      <c r="E41" s="173">
        <f>E26+E27+E40</f>
        <v>20106562.25</v>
      </c>
      <c r="F41" s="88"/>
      <c r="G41" s="83"/>
    </row>
    <row r="42" spans="2:10">
      <c r="B42" s="114"/>
      <c r="C42" s="114"/>
      <c r="D42" s="115"/>
      <c r="E42" s="115"/>
      <c r="F42" s="88"/>
      <c r="G42" s="71"/>
    </row>
    <row r="43" spans="2:10" ht="13.5">
      <c r="B43" s="338" t="s">
        <v>60</v>
      </c>
      <c r="C43" s="339"/>
      <c r="D43" s="339"/>
      <c r="E43" s="339"/>
      <c r="G43" s="78"/>
    </row>
    <row r="44" spans="2:10" ht="18" customHeight="1" thickBot="1">
      <c r="B44" s="336" t="s">
        <v>244</v>
      </c>
      <c r="C44" s="340"/>
      <c r="D44" s="340"/>
      <c r="E44" s="340"/>
      <c r="G44" s="78"/>
    </row>
    <row r="45" spans="2:10" ht="13.5" thickBot="1">
      <c r="B45" s="161"/>
      <c r="C45" s="31" t="s">
        <v>39</v>
      </c>
      <c r="D45" s="75" t="s">
        <v>264</v>
      </c>
      <c r="E45" s="30" t="s">
        <v>262</v>
      </c>
      <c r="G45" s="78"/>
    </row>
    <row r="46" spans="2:10">
      <c r="B46" s="14" t="s">
        <v>18</v>
      </c>
      <c r="C46" s="32" t="s">
        <v>218</v>
      </c>
      <c r="D46" s="124"/>
      <c r="E46" s="29"/>
      <c r="G46" s="78"/>
    </row>
    <row r="47" spans="2:10">
      <c r="B47" s="125" t="s">
        <v>4</v>
      </c>
      <c r="C47" s="16" t="s">
        <v>40</v>
      </c>
      <c r="D47" s="269">
        <v>1077953.9155999999</v>
      </c>
      <c r="E47" s="175">
        <v>1082633.4169099999</v>
      </c>
      <c r="G47" s="246"/>
    </row>
    <row r="48" spans="2:10">
      <c r="B48" s="146" t="s">
        <v>6</v>
      </c>
      <c r="C48" s="23" t="s">
        <v>41</v>
      </c>
      <c r="D48" s="270">
        <v>1095847.3402</v>
      </c>
      <c r="E48" s="175">
        <v>1021176.7759</v>
      </c>
      <c r="G48" s="246"/>
    </row>
    <row r="49" spans="2:7">
      <c r="B49" s="143" t="s">
        <v>23</v>
      </c>
      <c r="C49" s="147" t="s">
        <v>219</v>
      </c>
      <c r="D49" s="271"/>
      <c r="E49" s="175"/>
    </row>
    <row r="50" spans="2:7">
      <c r="B50" s="125" t="s">
        <v>4</v>
      </c>
      <c r="C50" s="16" t="s">
        <v>40</v>
      </c>
      <c r="D50" s="269">
        <v>15.731</v>
      </c>
      <c r="E50" s="175">
        <v>18.107299999999999</v>
      </c>
      <c r="G50" s="226"/>
    </row>
    <row r="51" spans="2:7">
      <c r="B51" s="125" t="s">
        <v>6</v>
      </c>
      <c r="C51" s="16" t="s">
        <v>220</v>
      </c>
      <c r="D51" s="272">
        <v>15.432</v>
      </c>
      <c r="E51" s="175">
        <v>17.462800000000001</v>
      </c>
      <c r="G51" s="226"/>
    </row>
    <row r="52" spans="2:7">
      <c r="B52" s="125" t="s">
        <v>8</v>
      </c>
      <c r="C52" s="16" t="s">
        <v>221</v>
      </c>
      <c r="D52" s="272">
        <v>18.991</v>
      </c>
      <c r="E52" s="84">
        <v>20.9742</v>
      </c>
    </row>
    <row r="53" spans="2:7" ht="13.5" customHeight="1" thickBot="1">
      <c r="B53" s="126" t="s">
        <v>9</v>
      </c>
      <c r="C53" s="18" t="s">
        <v>41</v>
      </c>
      <c r="D53" s="273">
        <v>18.991</v>
      </c>
      <c r="E53" s="176">
        <v>19.689599999999999</v>
      </c>
    </row>
    <row r="54" spans="2:7">
      <c r="B54" s="132"/>
      <c r="C54" s="133"/>
      <c r="D54" s="134"/>
      <c r="E54" s="134"/>
    </row>
    <row r="55" spans="2:7" ht="13.5">
      <c r="B55" s="338" t="s">
        <v>62</v>
      </c>
      <c r="C55" s="339"/>
      <c r="D55" s="339"/>
      <c r="E55" s="339"/>
    </row>
    <row r="56" spans="2:7" ht="14.25" thickBot="1">
      <c r="B56" s="336" t="s">
        <v>222</v>
      </c>
      <c r="C56" s="340"/>
      <c r="D56" s="340"/>
      <c r="E56" s="340"/>
    </row>
    <row r="57" spans="2:7" ht="23.25" thickBot="1">
      <c r="B57" s="331" t="s">
        <v>42</v>
      </c>
      <c r="C57" s="332"/>
      <c r="D57" s="19" t="s">
        <v>245</v>
      </c>
      <c r="E57" s="20" t="s">
        <v>223</v>
      </c>
    </row>
    <row r="58" spans="2:7">
      <c r="B58" s="21" t="s">
        <v>18</v>
      </c>
      <c r="C58" s="149" t="s">
        <v>43</v>
      </c>
      <c r="D58" s="150">
        <f>D64</f>
        <v>20106562.25</v>
      </c>
      <c r="E58" s="33">
        <f>D58/E21</f>
        <v>1</v>
      </c>
    </row>
    <row r="59" spans="2:7" ht="25.5">
      <c r="B59" s="146" t="s">
        <v>4</v>
      </c>
      <c r="C59" s="23" t="s">
        <v>44</v>
      </c>
      <c r="D59" s="95">
        <v>0</v>
      </c>
      <c r="E59" s="96">
        <v>0</v>
      </c>
    </row>
    <row r="60" spans="2:7" ht="25.5">
      <c r="B60" s="125" t="s">
        <v>6</v>
      </c>
      <c r="C60" s="16" t="s">
        <v>45</v>
      </c>
      <c r="D60" s="93">
        <v>0</v>
      </c>
      <c r="E60" s="94">
        <v>0</v>
      </c>
    </row>
    <row r="61" spans="2:7" ht="12.75" customHeight="1">
      <c r="B61" s="125" t="s">
        <v>8</v>
      </c>
      <c r="C61" s="16" t="s">
        <v>46</v>
      </c>
      <c r="D61" s="93">
        <v>0</v>
      </c>
      <c r="E61" s="94">
        <v>0</v>
      </c>
    </row>
    <row r="62" spans="2:7">
      <c r="B62" s="125" t="s">
        <v>9</v>
      </c>
      <c r="C62" s="16" t="s">
        <v>47</v>
      </c>
      <c r="D62" s="93">
        <v>0</v>
      </c>
      <c r="E62" s="94">
        <v>0</v>
      </c>
    </row>
    <row r="63" spans="2:7">
      <c r="B63" s="125" t="s">
        <v>29</v>
      </c>
      <c r="C63" s="16" t="s">
        <v>48</v>
      </c>
      <c r="D63" s="93">
        <v>0</v>
      </c>
      <c r="E63" s="94">
        <v>0</v>
      </c>
    </row>
    <row r="64" spans="2:7">
      <c r="B64" s="146" t="s">
        <v>31</v>
      </c>
      <c r="C64" s="23" t="s">
        <v>49</v>
      </c>
      <c r="D64" s="95">
        <f>E12</f>
        <v>20106562.25</v>
      </c>
      <c r="E64" s="96">
        <f>E58</f>
        <v>1</v>
      </c>
    </row>
    <row r="65" spans="2:5">
      <c r="B65" s="146" t="s">
        <v>33</v>
      </c>
      <c r="C65" s="23" t="s">
        <v>224</v>
      </c>
      <c r="D65" s="95">
        <v>0</v>
      </c>
      <c r="E65" s="96">
        <v>0</v>
      </c>
    </row>
    <row r="66" spans="2:5">
      <c r="B66" s="146" t="s">
        <v>50</v>
      </c>
      <c r="C66" s="23" t="s">
        <v>51</v>
      </c>
      <c r="D66" s="95">
        <v>0</v>
      </c>
      <c r="E66" s="96">
        <v>0</v>
      </c>
    </row>
    <row r="67" spans="2:5">
      <c r="B67" s="125" t="s">
        <v>52</v>
      </c>
      <c r="C67" s="16" t="s">
        <v>53</v>
      </c>
      <c r="D67" s="93">
        <v>0</v>
      </c>
      <c r="E67" s="94">
        <v>0</v>
      </c>
    </row>
    <row r="68" spans="2:5">
      <c r="B68" s="125" t="s">
        <v>54</v>
      </c>
      <c r="C68" s="16" t="s">
        <v>55</v>
      </c>
      <c r="D68" s="93">
        <v>0</v>
      </c>
      <c r="E68" s="94">
        <v>0</v>
      </c>
    </row>
    <row r="69" spans="2:5">
      <c r="B69" s="125" t="s">
        <v>56</v>
      </c>
      <c r="C69" s="16" t="s">
        <v>57</v>
      </c>
      <c r="D69" s="93">
        <v>0</v>
      </c>
      <c r="E69" s="94">
        <v>0</v>
      </c>
    </row>
    <row r="70" spans="2:5">
      <c r="B70" s="153" t="s">
        <v>58</v>
      </c>
      <c r="C70" s="136" t="s">
        <v>59</v>
      </c>
      <c r="D70" s="137">
        <v>0</v>
      </c>
      <c r="E70" s="138">
        <v>0</v>
      </c>
    </row>
    <row r="71" spans="2:5">
      <c r="B71" s="154" t="s">
        <v>23</v>
      </c>
      <c r="C71" s="144" t="s">
        <v>61</v>
      </c>
      <c r="D71" s="145">
        <v>0</v>
      </c>
      <c r="E71" s="70">
        <v>0</v>
      </c>
    </row>
    <row r="72" spans="2:5">
      <c r="B72" s="155" t="s">
        <v>60</v>
      </c>
      <c r="C72" s="140" t="s">
        <v>63</v>
      </c>
      <c r="D72" s="141">
        <f>E14</f>
        <v>0</v>
      </c>
      <c r="E72" s="142">
        <v>0</v>
      </c>
    </row>
    <row r="73" spans="2:5">
      <c r="B73" s="156" t="s">
        <v>62</v>
      </c>
      <c r="C73" s="25" t="s">
        <v>65</v>
      </c>
      <c r="D73" s="26">
        <f>E17</f>
        <v>0</v>
      </c>
      <c r="E73" s="27">
        <f>D73/E21</f>
        <v>0</v>
      </c>
    </row>
    <row r="74" spans="2:5">
      <c r="B74" s="154" t="s">
        <v>64</v>
      </c>
      <c r="C74" s="144" t="s">
        <v>66</v>
      </c>
      <c r="D74" s="145">
        <f>D58-D73</f>
        <v>20106562.25</v>
      </c>
      <c r="E74" s="70">
        <f>E58+E72-E73</f>
        <v>1</v>
      </c>
    </row>
    <row r="75" spans="2:5">
      <c r="B75" s="125" t="s">
        <v>4</v>
      </c>
      <c r="C75" s="16" t="s">
        <v>67</v>
      </c>
      <c r="D75" s="93">
        <v>0</v>
      </c>
      <c r="E75" s="94">
        <v>0</v>
      </c>
    </row>
    <row r="76" spans="2:5">
      <c r="B76" s="125" t="s">
        <v>6</v>
      </c>
      <c r="C76" s="16" t="s">
        <v>225</v>
      </c>
      <c r="D76" s="93">
        <f>D74</f>
        <v>20106562.25</v>
      </c>
      <c r="E76" s="94">
        <f>E74</f>
        <v>1</v>
      </c>
    </row>
    <row r="77" spans="2:5" ht="13.5" thickBot="1">
      <c r="B77" s="126" t="s">
        <v>8</v>
      </c>
      <c r="C77" s="18" t="s">
        <v>226</v>
      </c>
      <c r="D77" s="97">
        <v>0</v>
      </c>
      <c r="E77" s="98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honeticPr fontId="7" type="noConversion"/>
  <pageMargins left="0.61" right="0.75" top="0.68" bottom="0.65" header="0.5" footer="0.5"/>
  <pageSetup paperSize="9" scale="70" orientation="portrait" r:id="rId1"/>
  <headerFooter alignWithMargins="0"/>
</worksheet>
</file>

<file path=xl/worksheets/sheet86.xml><?xml version="1.0" encoding="utf-8"?>
<worksheet xmlns="http://schemas.openxmlformats.org/spreadsheetml/2006/main" xmlns:r="http://schemas.openxmlformats.org/officeDocument/2006/relationships">
  <sheetPr codeName="Arkusz86"/>
  <dimension ref="A1:L81"/>
  <sheetViews>
    <sheetView zoomScale="80" zoomScaleNormal="80" workbookViewId="0">
      <selection activeCell="K2" sqref="K2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99" customWidth="1"/>
    <col min="6" max="6" width="7.42578125" customWidth="1"/>
    <col min="7" max="7" width="17.28515625" customWidth="1"/>
    <col min="8" max="8" width="19" customWidth="1"/>
    <col min="9" max="9" width="13.28515625" customWidth="1"/>
    <col min="10" max="10" width="13.5703125" customWidth="1"/>
  </cols>
  <sheetData>
    <row r="1" spans="2:12">
      <c r="B1" s="1"/>
      <c r="C1" s="1"/>
      <c r="D1" s="2"/>
      <c r="E1" s="2"/>
    </row>
    <row r="2" spans="2:12" ht="15.75">
      <c r="B2" s="333" t="s">
        <v>0</v>
      </c>
      <c r="C2" s="333"/>
      <c r="D2" s="333"/>
      <c r="E2" s="333"/>
      <c r="H2" s="188"/>
      <c r="I2" s="188"/>
      <c r="J2" s="190"/>
      <c r="L2" s="78"/>
    </row>
    <row r="3" spans="2:12" ht="15.75">
      <c r="B3" s="333" t="s">
        <v>263</v>
      </c>
      <c r="C3" s="333"/>
      <c r="D3" s="333"/>
      <c r="E3" s="333"/>
      <c r="H3" s="188"/>
      <c r="I3" s="188"/>
      <c r="J3" s="190"/>
    </row>
    <row r="4" spans="2:12" ht="15">
      <c r="B4" s="162"/>
      <c r="C4" s="162"/>
      <c r="D4" s="162"/>
      <c r="E4" s="162"/>
      <c r="H4" s="187"/>
      <c r="I4" s="187"/>
      <c r="J4" s="190"/>
    </row>
    <row r="5" spans="2:12" ht="21" customHeight="1">
      <c r="B5" s="334" t="s">
        <v>1</v>
      </c>
      <c r="C5" s="334"/>
      <c r="D5" s="334"/>
      <c r="E5" s="334"/>
    </row>
    <row r="6" spans="2:12" ht="14.25">
      <c r="B6" s="335" t="s">
        <v>83</v>
      </c>
      <c r="C6" s="335"/>
      <c r="D6" s="335"/>
      <c r="E6" s="335"/>
    </row>
    <row r="7" spans="2:12" ht="14.25">
      <c r="B7" s="160"/>
      <c r="C7" s="160"/>
      <c r="D7" s="160"/>
      <c r="E7" s="160"/>
    </row>
    <row r="8" spans="2:12" ht="13.5">
      <c r="B8" s="337" t="s">
        <v>18</v>
      </c>
      <c r="C8" s="339"/>
      <c r="D8" s="339"/>
      <c r="E8" s="339"/>
    </row>
    <row r="9" spans="2:12" ht="16.5" thickBot="1">
      <c r="B9" s="336" t="s">
        <v>209</v>
      </c>
      <c r="C9" s="336"/>
      <c r="D9" s="336"/>
      <c r="E9" s="336"/>
    </row>
    <row r="10" spans="2:12" ht="13.5" thickBot="1">
      <c r="B10" s="161"/>
      <c r="C10" s="87" t="s">
        <v>2</v>
      </c>
      <c r="D10" s="75" t="s">
        <v>246</v>
      </c>
      <c r="E10" s="30" t="s">
        <v>262</v>
      </c>
    </row>
    <row r="11" spans="2:12">
      <c r="B11" s="110" t="s">
        <v>3</v>
      </c>
      <c r="C11" s="151" t="s">
        <v>215</v>
      </c>
      <c r="D11" s="74">
        <v>23806378.309999999</v>
      </c>
      <c r="E11" s="9">
        <f>E12</f>
        <v>25717422.449999999</v>
      </c>
    </row>
    <row r="12" spans="2:12">
      <c r="B12" s="227" t="s">
        <v>4</v>
      </c>
      <c r="C12" s="228" t="s">
        <v>5</v>
      </c>
      <c r="D12" s="89">
        <v>23806378.309999999</v>
      </c>
      <c r="E12" s="100">
        <v>25717422.449999999</v>
      </c>
    </row>
    <row r="13" spans="2:12">
      <c r="B13" s="227" t="s">
        <v>6</v>
      </c>
      <c r="C13" s="229" t="s">
        <v>7</v>
      </c>
      <c r="D13" s="89"/>
      <c r="E13" s="100"/>
    </row>
    <row r="14" spans="2:12">
      <c r="B14" s="227" t="s">
        <v>8</v>
      </c>
      <c r="C14" s="229" t="s">
        <v>10</v>
      </c>
      <c r="D14" s="89"/>
      <c r="E14" s="100"/>
      <c r="G14" s="71"/>
    </row>
    <row r="15" spans="2:12">
      <c r="B15" s="227" t="s">
        <v>212</v>
      </c>
      <c r="C15" s="229" t="s">
        <v>11</v>
      </c>
      <c r="D15" s="89"/>
      <c r="E15" s="100"/>
    </row>
    <row r="16" spans="2:12">
      <c r="B16" s="230" t="s">
        <v>213</v>
      </c>
      <c r="C16" s="231" t="s">
        <v>12</v>
      </c>
      <c r="D16" s="90"/>
      <c r="E16" s="101"/>
    </row>
    <row r="17" spans="2:10">
      <c r="B17" s="10" t="s">
        <v>13</v>
      </c>
      <c r="C17" s="12" t="s">
        <v>65</v>
      </c>
      <c r="D17" s="152"/>
      <c r="E17" s="113"/>
    </row>
    <row r="18" spans="2:10">
      <c r="B18" s="227" t="s">
        <v>4</v>
      </c>
      <c r="C18" s="228" t="s">
        <v>11</v>
      </c>
      <c r="D18" s="89"/>
      <c r="E18" s="101"/>
    </row>
    <row r="19" spans="2:10" ht="13.5" customHeight="1">
      <c r="B19" s="227" t="s">
        <v>6</v>
      </c>
      <c r="C19" s="229" t="s">
        <v>214</v>
      </c>
      <c r="D19" s="89"/>
      <c r="E19" s="100"/>
    </row>
    <row r="20" spans="2:10" ht="13.5" thickBot="1">
      <c r="B20" s="232" t="s">
        <v>8</v>
      </c>
      <c r="C20" s="233" t="s">
        <v>14</v>
      </c>
      <c r="D20" s="91"/>
      <c r="E20" s="102"/>
    </row>
    <row r="21" spans="2:10" ht="13.5" thickBot="1">
      <c r="B21" s="343" t="s">
        <v>216</v>
      </c>
      <c r="C21" s="344"/>
      <c r="D21" s="92">
        <f>D11</f>
        <v>23806378.309999999</v>
      </c>
      <c r="E21" s="173">
        <f>E11</f>
        <v>25717422.449999999</v>
      </c>
      <c r="F21" s="88"/>
      <c r="G21" s="88"/>
      <c r="H21" s="197"/>
      <c r="J21" s="71"/>
    </row>
    <row r="22" spans="2:10">
      <c r="B22" s="3"/>
      <c r="C22" s="7"/>
      <c r="D22" s="8"/>
      <c r="E22" s="8"/>
      <c r="G22" s="78"/>
    </row>
    <row r="23" spans="2:10" ht="13.5">
      <c r="B23" s="337" t="s">
        <v>210</v>
      </c>
      <c r="C23" s="349"/>
      <c r="D23" s="349"/>
      <c r="E23" s="349"/>
      <c r="G23" s="78"/>
    </row>
    <row r="24" spans="2:10" ht="15.75" customHeight="1" thickBot="1">
      <c r="B24" s="336" t="s">
        <v>211</v>
      </c>
      <c r="C24" s="350"/>
      <c r="D24" s="350"/>
      <c r="E24" s="350"/>
    </row>
    <row r="25" spans="2:10" ht="13.5" thickBot="1">
      <c r="B25" s="224"/>
      <c r="C25" s="234" t="s">
        <v>2</v>
      </c>
      <c r="D25" s="75" t="s">
        <v>264</v>
      </c>
      <c r="E25" s="30" t="s">
        <v>262</v>
      </c>
    </row>
    <row r="26" spans="2:10">
      <c r="B26" s="116" t="s">
        <v>15</v>
      </c>
      <c r="C26" s="117" t="s">
        <v>16</v>
      </c>
      <c r="D26" s="263">
        <v>20420985.219999999</v>
      </c>
      <c r="E26" s="118">
        <f>D21</f>
        <v>23806378.309999999</v>
      </c>
      <c r="G26" s="83"/>
    </row>
    <row r="27" spans="2:10">
      <c r="B27" s="10" t="s">
        <v>17</v>
      </c>
      <c r="C27" s="11" t="s">
        <v>217</v>
      </c>
      <c r="D27" s="264">
        <v>732968.19</v>
      </c>
      <c r="E27" s="172">
        <f>E28-E32</f>
        <v>-165957.36999999988</v>
      </c>
      <c r="F27" s="78"/>
      <c r="G27" s="83"/>
      <c r="H27" s="78"/>
      <c r="I27" s="78"/>
      <c r="J27" s="83"/>
    </row>
    <row r="28" spans="2:10">
      <c r="B28" s="10" t="s">
        <v>18</v>
      </c>
      <c r="C28" s="11" t="s">
        <v>19</v>
      </c>
      <c r="D28" s="264">
        <v>1597306.23</v>
      </c>
      <c r="E28" s="80">
        <f>SUM(E29:E31)</f>
        <v>1390148.35</v>
      </c>
      <c r="F28" s="78"/>
      <c r="G28" s="78"/>
      <c r="H28" s="78"/>
      <c r="I28" s="78"/>
      <c r="J28" s="83"/>
    </row>
    <row r="29" spans="2:10">
      <c r="B29" s="235" t="s">
        <v>4</v>
      </c>
      <c r="C29" s="228" t="s">
        <v>20</v>
      </c>
      <c r="D29" s="265">
        <v>1597306.23</v>
      </c>
      <c r="E29" s="103">
        <v>1390148.35</v>
      </c>
      <c r="F29" s="78"/>
      <c r="G29" s="78"/>
      <c r="H29" s="78"/>
      <c r="I29" s="78"/>
      <c r="J29" s="83"/>
    </row>
    <row r="30" spans="2:10">
      <c r="B30" s="235" t="s">
        <v>6</v>
      </c>
      <c r="C30" s="228" t="s">
        <v>21</v>
      </c>
      <c r="D30" s="265"/>
      <c r="E30" s="103"/>
      <c r="F30" s="78"/>
      <c r="G30" s="78"/>
      <c r="H30" s="78"/>
      <c r="I30" s="78"/>
      <c r="J30" s="83"/>
    </row>
    <row r="31" spans="2:10">
      <c r="B31" s="235" t="s">
        <v>8</v>
      </c>
      <c r="C31" s="228" t="s">
        <v>22</v>
      </c>
      <c r="D31" s="265"/>
      <c r="E31" s="103"/>
      <c r="F31" s="78"/>
      <c r="G31" s="78"/>
      <c r="H31" s="78"/>
      <c r="I31" s="78"/>
      <c r="J31" s="83"/>
    </row>
    <row r="32" spans="2:10">
      <c r="B32" s="112" t="s">
        <v>23</v>
      </c>
      <c r="C32" s="12" t="s">
        <v>24</v>
      </c>
      <c r="D32" s="264">
        <v>864338.04</v>
      </c>
      <c r="E32" s="80">
        <f>SUM(E33:E39)</f>
        <v>1556105.72</v>
      </c>
      <c r="F32" s="78"/>
      <c r="G32" s="83"/>
      <c r="H32" s="78"/>
      <c r="I32" s="78"/>
      <c r="J32" s="83"/>
    </row>
    <row r="33" spans="2:10">
      <c r="B33" s="235" t="s">
        <v>4</v>
      </c>
      <c r="C33" s="228" t="s">
        <v>25</v>
      </c>
      <c r="D33" s="265">
        <v>864338.04</v>
      </c>
      <c r="E33" s="103">
        <v>1556105.72</v>
      </c>
      <c r="F33" s="78"/>
      <c r="G33" s="78"/>
      <c r="H33" s="78"/>
      <c r="I33" s="78"/>
      <c r="J33" s="83"/>
    </row>
    <row r="34" spans="2:10">
      <c r="B34" s="235" t="s">
        <v>6</v>
      </c>
      <c r="C34" s="228" t="s">
        <v>26</v>
      </c>
      <c r="D34" s="265"/>
      <c r="E34" s="103"/>
      <c r="F34" s="78"/>
      <c r="G34" s="78"/>
      <c r="H34" s="78"/>
      <c r="I34" s="78"/>
      <c r="J34" s="83"/>
    </row>
    <row r="35" spans="2:10">
      <c r="B35" s="235" t="s">
        <v>8</v>
      </c>
      <c r="C35" s="228" t="s">
        <v>27</v>
      </c>
      <c r="D35" s="265"/>
      <c r="E35" s="103"/>
      <c r="F35" s="78"/>
      <c r="G35" s="78"/>
      <c r="H35" s="78"/>
      <c r="I35" s="78"/>
      <c r="J35" s="83"/>
    </row>
    <row r="36" spans="2:10">
      <c r="B36" s="235" t="s">
        <v>9</v>
      </c>
      <c r="C36" s="228" t="s">
        <v>28</v>
      </c>
      <c r="D36" s="265"/>
      <c r="E36" s="103"/>
      <c r="F36" s="78"/>
      <c r="G36" s="78"/>
      <c r="H36" s="78"/>
      <c r="I36" s="78"/>
      <c r="J36" s="83"/>
    </row>
    <row r="37" spans="2:10" ht="25.5">
      <c r="B37" s="235" t="s">
        <v>29</v>
      </c>
      <c r="C37" s="228" t="s">
        <v>30</v>
      </c>
      <c r="D37" s="265"/>
      <c r="E37" s="103"/>
      <c r="F37" s="78"/>
      <c r="G37" s="78"/>
      <c r="H37" s="78"/>
      <c r="I37" s="78"/>
      <c r="J37" s="83"/>
    </row>
    <row r="38" spans="2:10">
      <c r="B38" s="235" t="s">
        <v>31</v>
      </c>
      <c r="C38" s="228" t="s">
        <v>32</v>
      </c>
      <c r="D38" s="265"/>
      <c r="E38" s="103"/>
      <c r="F38" s="78"/>
      <c r="G38" s="78"/>
      <c r="H38" s="78"/>
      <c r="I38" s="78"/>
      <c r="J38" s="83"/>
    </row>
    <row r="39" spans="2:10">
      <c r="B39" s="236" t="s">
        <v>33</v>
      </c>
      <c r="C39" s="237" t="s">
        <v>34</v>
      </c>
      <c r="D39" s="266"/>
      <c r="E39" s="174"/>
      <c r="F39" s="78"/>
      <c r="G39" s="78"/>
      <c r="H39" s="78"/>
      <c r="I39" s="78"/>
      <c r="J39" s="83"/>
    </row>
    <row r="40" spans="2:10" ht="13.5" thickBot="1">
      <c r="B40" s="119" t="s">
        <v>35</v>
      </c>
      <c r="C40" s="120" t="s">
        <v>36</v>
      </c>
      <c r="D40" s="267">
        <v>4180328.64</v>
      </c>
      <c r="E40" s="121">
        <v>2077001.51</v>
      </c>
      <c r="G40" s="83"/>
    </row>
    <row r="41" spans="2:10" ht="13.5" thickBot="1">
      <c r="B41" s="122" t="s">
        <v>37</v>
      </c>
      <c r="C41" s="123" t="s">
        <v>38</v>
      </c>
      <c r="D41" s="268">
        <v>25334282.050000001</v>
      </c>
      <c r="E41" s="173">
        <f>E26+E27+E40</f>
        <v>25717422.449999999</v>
      </c>
      <c r="F41" s="88"/>
      <c r="G41" s="83"/>
    </row>
    <row r="42" spans="2:10">
      <c r="B42" s="114"/>
      <c r="C42" s="114"/>
      <c r="D42" s="115"/>
      <c r="E42" s="115"/>
      <c r="F42" s="88"/>
      <c r="G42" s="71"/>
    </row>
    <row r="43" spans="2:10" ht="13.5">
      <c r="B43" s="338" t="s">
        <v>60</v>
      </c>
      <c r="C43" s="339"/>
      <c r="D43" s="339"/>
      <c r="E43" s="339"/>
      <c r="G43" s="78"/>
    </row>
    <row r="44" spans="2:10" ht="18" customHeight="1" thickBot="1">
      <c r="B44" s="336" t="s">
        <v>244</v>
      </c>
      <c r="C44" s="340"/>
      <c r="D44" s="340"/>
      <c r="E44" s="340"/>
      <c r="G44" s="78"/>
    </row>
    <row r="45" spans="2:10" ht="13.5" thickBot="1">
      <c r="B45" s="161"/>
      <c r="C45" s="31" t="s">
        <v>39</v>
      </c>
      <c r="D45" s="75" t="s">
        <v>264</v>
      </c>
      <c r="E45" s="30" t="s">
        <v>262</v>
      </c>
      <c r="G45" s="78"/>
    </row>
    <row r="46" spans="2:10">
      <c r="B46" s="14" t="s">
        <v>18</v>
      </c>
      <c r="C46" s="32" t="s">
        <v>218</v>
      </c>
      <c r="D46" s="124"/>
      <c r="E46" s="29"/>
      <c r="G46" s="78"/>
    </row>
    <row r="47" spans="2:10">
      <c r="B47" s="125" t="s">
        <v>4</v>
      </c>
      <c r="C47" s="16" t="s">
        <v>40</v>
      </c>
      <c r="D47" s="322">
        <v>1235837.8851999999</v>
      </c>
      <c r="E47" s="175">
        <v>1249265.5083000001</v>
      </c>
      <c r="G47" s="78"/>
    </row>
    <row r="48" spans="2:10">
      <c r="B48" s="146" t="s">
        <v>6</v>
      </c>
      <c r="C48" s="23" t="s">
        <v>41</v>
      </c>
      <c r="D48" s="323">
        <v>1276852.3096</v>
      </c>
      <c r="E48" s="175">
        <v>1240368.2143999999</v>
      </c>
      <c r="G48" s="78"/>
    </row>
    <row r="49" spans="2:7">
      <c r="B49" s="143" t="s">
        <v>23</v>
      </c>
      <c r="C49" s="147" t="s">
        <v>219</v>
      </c>
      <c r="D49" s="324"/>
      <c r="E49" s="175"/>
    </row>
    <row r="50" spans="2:7">
      <c r="B50" s="125" t="s">
        <v>4</v>
      </c>
      <c r="C50" s="16" t="s">
        <v>40</v>
      </c>
      <c r="D50" s="323">
        <v>16.524000000000001</v>
      </c>
      <c r="E50" s="175">
        <v>19.0563</v>
      </c>
      <c r="G50" s="226"/>
    </row>
    <row r="51" spans="2:7">
      <c r="B51" s="125" t="s">
        <v>6</v>
      </c>
      <c r="C51" s="16" t="s">
        <v>220</v>
      </c>
      <c r="D51" s="323">
        <v>16.154700000000002</v>
      </c>
      <c r="E51" s="84">
        <v>18.3705</v>
      </c>
      <c r="G51" s="226"/>
    </row>
    <row r="52" spans="2:7">
      <c r="B52" s="125" t="s">
        <v>8</v>
      </c>
      <c r="C52" s="16" t="s">
        <v>221</v>
      </c>
      <c r="D52" s="323">
        <v>19.9422</v>
      </c>
      <c r="E52" s="84">
        <v>22.0974</v>
      </c>
    </row>
    <row r="53" spans="2:7" ht="13.5" customHeight="1" thickBot="1">
      <c r="B53" s="126" t="s">
        <v>9</v>
      </c>
      <c r="C53" s="18" t="s">
        <v>41</v>
      </c>
      <c r="D53" s="325">
        <v>19.841200000000001</v>
      </c>
      <c r="E53" s="176">
        <v>20.733699999999999</v>
      </c>
    </row>
    <row r="54" spans="2:7">
      <c r="B54" s="132"/>
      <c r="C54" s="133"/>
      <c r="D54" s="134"/>
      <c r="E54" s="134"/>
    </row>
    <row r="55" spans="2:7" ht="13.5">
      <c r="B55" s="338" t="s">
        <v>62</v>
      </c>
      <c r="C55" s="339"/>
      <c r="D55" s="339"/>
      <c r="E55" s="339"/>
    </row>
    <row r="56" spans="2:7" ht="17.25" customHeight="1" thickBot="1">
      <c r="B56" s="336" t="s">
        <v>222</v>
      </c>
      <c r="C56" s="340"/>
      <c r="D56" s="340"/>
      <c r="E56" s="340"/>
    </row>
    <row r="57" spans="2:7" ht="23.25" thickBot="1">
      <c r="B57" s="331" t="s">
        <v>42</v>
      </c>
      <c r="C57" s="332"/>
      <c r="D57" s="19" t="s">
        <v>245</v>
      </c>
      <c r="E57" s="20" t="s">
        <v>223</v>
      </c>
    </row>
    <row r="58" spans="2:7">
      <c r="B58" s="21" t="s">
        <v>18</v>
      </c>
      <c r="C58" s="149" t="s">
        <v>43</v>
      </c>
      <c r="D58" s="150">
        <f>D64</f>
        <v>25717422.449999999</v>
      </c>
      <c r="E58" s="33">
        <f>D58/E21</f>
        <v>1</v>
      </c>
    </row>
    <row r="59" spans="2:7" ht="25.5">
      <c r="B59" s="146" t="s">
        <v>4</v>
      </c>
      <c r="C59" s="23" t="s">
        <v>44</v>
      </c>
      <c r="D59" s="95">
        <v>0</v>
      </c>
      <c r="E59" s="96">
        <v>0</v>
      </c>
    </row>
    <row r="60" spans="2:7" ht="25.5">
      <c r="B60" s="125" t="s">
        <v>6</v>
      </c>
      <c r="C60" s="16" t="s">
        <v>45</v>
      </c>
      <c r="D60" s="93">
        <v>0</v>
      </c>
      <c r="E60" s="94">
        <v>0</v>
      </c>
    </row>
    <row r="61" spans="2:7" ht="13.5" customHeight="1">
      <c r="B61" s="125" t="s">
        <v>8</v>
      </c>
      <c r="C61" s="16" t="s">
        <v>46</v>
      </c>
      <c r="D61" s="93">
        <v>0</v>
      </c>
      <c r="E61" s="94">
        <v>0</v>
      </c>
    </row>
    <row r="62" spans="2:7">
      <c r="B62" s="125" t="s">
        <v>9</v>
      </c>
      <c r="C62" s="16" t="s">
        <v>47</v>
      </c>
      <c r="D62" s="93">
        <v>0</v>
      </c>
      <c r="E62" s="94">
        <v>0</v>
      </c>
    </row>
    <row r="63" spans="2:7">
      <c r="B63" s="125" t="s">
        <v>29</v>
      </c>
      <c r="C63" s="16" t="s">
        <v>48</v>
      </c>
      <c r="D63" s="93">
        <v>0</v>
      </c>
      <c r="E63" s="94">
        <v>0</v>
      </c>
    </row>
    <row r="64" spans="2:7">
      <c r="B64" s="146" t="s">
        <v>31</v>
      </c>
      <c r="C64" s="23" t="s">
        <v>49</v>
      </c>
      <c r="D64" s="95">
        <f>E21</f>
        <v>25717422.449999999</v>
      </c>
      <c r="E64" s="96">
        <f>E58</f>
        <v>1</v>
      </c>
    </row>
    <row r="65" spans="2:5">
      <c r="B65" s="146" t="s">
        <v>33</v>
      </c>
      <c r="C65" s="23" t="s">
        <v>224</v>
      </c>
      <c r="D65" s="95">
        <v>0</v>
      </c>
      <c r="E65" s="96">
        <v>0</v>
      </c>
    </row>
    <row r="66" spans="2:5">
      <c r="B66" s="146" t="s">
        <v>50</v>
      </c>
      <c r="C66" s="23" t="s">
        <v>51</v>
      </c>
      <c r="D66" s="95">
        <v>0</v>
      </c>
      <c r="E66" s="96">
        <v>0</v>
      </c>
    </row>
    <row r="67" spans="2:5">
      <c r="B67" s="125" t="s">
        <v>52</v>
      </c>
      <c r="C67" s="16" t="s">
        <v>53</v>
      </c>
      <c r="D67" s="93">
        <v>0</v>
      </c>
      <c r="E67" s="94">
        <v>0</v>
      </c>
    </row>
    <row r="68" spans="2:5">
      <c r="B68" s="125" t="s">
        <v>54</v>
      </c>
      <c r="C68" s="16" t="s">
        <v>55</v>
      </c>
      <c r="D68" s="93">
        <v>0</v>
      </c>
      <c r="E68" s="94">
        <v>0</v>
      </c>
    </row>
    <row r="69" spans="2:5">
      <c r="B69" s="125" t="s">
        <v>56</v>
      </c>
      <c r="C69" s="16" t="s">
        <v>57</v>
      </c>
      <c r="D69" s="93">
        <v>0</v>
      </c>
      <c r="E69" s="94">
        <v>0</v>
      </c>
    </row>
    <row r="70" spans="2:5">
      <c r="B70" s="153" t="s">
        <v>58</v>
      </c>
      <c r="C70" s="136" t="s">
        <v>59</v>
      </c>
      <c r="D70" s="137">
        <v>0</v>
      </c>
      <c r="E70" s="138">
        <v>0</v>
      </c>
    </row>
    <row r="71" spans="2:5">
      <c r="B71" s="154" t="s">
        <v>23</v>
      </c>
      <c r="C71" s="144" t="s">
        <v>61</v>
      </c>
      <c r="D71" s="145">
        <v>0</v>
      </c>
      <c r="E71" s="70">
        <v>0</v>
      </c>
    </row>
    <row r="72" spans="2:5">
      <c r="B72" s="155" t="s">
        <v>60</v>
      </c>
      <c r="C72" s="140" t="s">
        <v>63</v>
      </c>
      <c r="D72" s="141">
        <f>E14</f>
        <v>0</v>
      </c>
      <c r="E72" s="142">
        <v>0</v>
      </c>
    </row>
    <row r="73" spans="2:5">
      <c r="B73" s="156" t="s">
        <v>62</v>
      </c>
      <c r="C73" s="25" t="s">
        <v>65</v>
      </c>
      <c r="D73" s="26">
        <v>0</v>
      </c>
      <c r="E73" s="27">
        <v>0</v>
      </c>
    </row>
    <row r="74" spans="2:5">
      <c r="B74" s="154" t="s">
        <v>64</v>
      </c>
      <c r="C74" s="144" t="s">
        <v>66</v>
      </c>
      <c r="D74" s="145">
        <f>D58</f>
        <v>25717422.449999999</v>
      </c>
      <c r="E74" s="70">
        <f>E58+E72-E73</f>
        <v>1</v>
      </c>
    </row>
    <row r="75" spans="2:5">
      <c r="B75" s="125" t="s">
        <v>4</v>
      </c>
      <c r="C75" s="16" t="s">
        <v>67</v>
      </c>
      <c r="D75" s="93">
        <v>0</v>
      </c>
      <c r="E75" s="94">
        <v>0</v>
      </c>
    </row>
    <row r="76" spans="2:5">
      <c r="B76" s="125" t="s">
        <v>6</v>
      </c>
      <c r="C76" s="16" t="s">
        <v>225</v>
      </c>
      <c r="D76" s="93">
        <f>D74</f>
        <v>25717422.449999999</v>
      </c>
      <c r="E76" s="94">
        <f>E74</f>
        <v>1</v>
      </c>
    </row>
    <row r="77" spans="2:5" ht="13.5" thickBot="1">
      <c r="B77" s="126" t="s">
        <v>8</v>
      </c>
      <c r="C77" s="18" t="s">
        <v>226</v>
      </c>
      <c r="D77" s="97">
        <v>0</v>
      </c>
      <c r="E77" s="98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honeticPr fontId="7" type="noConversion"/>
  <pageMargins left="0.61" right="0.75" top="0.56999999999999995" bottom="0.55000000000000004" header="0.5" footer="0.5"/>
  <pageSetup paperSize="9" scale="70" orientation="portrait" r:id="rId1"/>
  <headerFooter alignWithMargins="0"/>
</worksheet>
</file>

<file path=xl/worksheets/sheet87.xml><?xml version="1.0" encoding="utf-8"?>
<worksheet xmlns="http://schemas.openxmlformats.org/spreadsheetml/2006/main" xmlns:r="http://schemas.openxmlformats.org/officeDocument/2006/relationships">
  <sheetPr codeName="Arkusz87"/>
  <dimension ref="A1:L81"/>
  <sheetViews>
    <sheetView zoomScale="80" zoomScaleNormal="80" workbookViewId="0">
      <selection activeCell="K2" sqref="K2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99" customWidth="1"/>
    <col min="6" max="6" width="7.42578125" customWidth="1"/>
    <col min="7" max="7" width="17.28515625" customWidth="1"/>
    <col min="8" max="8" width="19" customWidth="1"/>
    <col min="9" max="9" width="13.28515625" customWidth="1"/>
    <col min="10" max="10" width="13.5703125" customWidth="1"/>
  </cols>
  <sheetData>
    <row r="1" spans="2:12">
      <c r="B1" s="1"/>
      <c r="C1" s="1"/>
      <c r="D1" s="2"/>
      <c r="E1" s="2"/>
    </row>
    <row r="2" spans="2:12" ht="15.75">
      <c r="B2" s="333" t="s">
        <v>0</v>
      </c>
      <c r="C2" s="333"/>
      <c r="D2" s="333"/>
      <c r="E2" s="333"/>
      <c r="H2" s="188"/>
      <c r="I2" s="188"/>
      <c r="J2" s="190"/>
      <c r="L2" s="78"/>
    </row>
    <row r="3" spans="2:12" ht="15.75">
      <c r="B3" s="333" t="s">
        <v>263</v>
      </c>
      <c r="C3" s="333"/>
      <c r="D3" s="333"/>
      <c r="E3" s="333"/>
      <c r="H3" s="188"/>
      <c r="I3" s="188"/>
      <c r="J3" s="190"/>
    </row>
    <row r="4" spans="2:12" ht="15">
      <c r="B4" s="162"/>
      <c r="C4" s="162"/>
      <c r="D4" s="162"/>
      <c r="E4" s="162"/>
      <c r="H4" s="187"/>
      <c r="I4" s="187"/>
      <c r="J4" s="190"/>
    </row>
    <row r="5" spans="2:12" ht="21" customHeight="1">
      <c r="B5" s="334" t="s">
        <v>1</v>
      </c>
      <c r="C5" s="334"/>
      <c r="D5" s="334"/>
      <c r="E5" s="334"/>
    </row>
    <row r="6" spans="2:12" ht="14.25">
      <c r="B6" s="335" t="s">
        <v>196</v>
      </c>
      <c r="C6" s="335"/>
      <c r="D6" s="335"/>
      <c r="E6" s="335"/>
    </row>
    <row r="7" spans="2:12" ht="14.25">
      <c r="B7" s="160"/>
      <c r="C7" s="160"/>
      <c r="D7" s="160"/>
      <c r="E7" s="160"/>
    </row>
    <row r="8" spans="2:12" ht="13.5">
      <c r="B8" s="337" t="s">
        <v>18</v>
      </c>
      <c r="C8" s="339"/>
      <c r="D8" s="339"/>
      <c r="E8" s="339"/>
    </row>
    <row r="9" spans="2:12" ht="16.5" thickBot="1">
      <c r="B9" s="336" t="s">
        <v>209</v>
      </c>
      <c r="C9" s="336"/>
      <c r="D9" s="336"/>
      <c r="E9" s="336"/>
    </row>
    <row r="10" spans="2:12" ht="13.5" thickBot="1">
      <c r="B10" s="161"/>
      <c r="C10" s="87" t="s">
        <v>2</v>
      </c>
      <c r="D10" s="75" t="s">
        <v>246</v>
      </c>
      <c r="E10" s="30" t="s">
        <v>262</v>
      </c>
    </row>
    <row r="11" spans="2:12">
      <c r="B11" s="110" t="s">
        <v>3</v>
      </c>
      <c r="C11" s="151" t="s">
        <v>215</v>
      </c>
      <c r="D11" s="74">
        <v>1772445.02</v>
      </c>
      <c r="E11" s="9">
        <f>E12</f>
        <v>3758606.04</v>
      </c>
    </row>
    <row r="12" spans="2:12">
      <c r="B12" s="129" t="s">
        <v>4</v>
      </c>
      <c r="C12" s="6" t="s">
        <v>5</v>
      </c>
      <c r="D12" s="89">
        <v>1772445.02</v>
      </c>
      <c r="E12" s="100">
        <v>3758606.04</v>
      </c>
    </row>
    <row r="13" spans="2:12">
      <c r="B13" s="129" t="s">
        <v>6</v>
      </c>
      <c r="C13" s="72" t="s">
        <v>7</v>
      </c>
      <c r="D13" s="89"/>
      <c r="E13" s="100"/>
    </row>
    <row r="14" spans="2:12">
      <c r="B14" s="129" t="s">
        <v>8</v>
      </c>
      <c r="C14" s="72" t="s">
        <v>10</v>
      </c>
      <c r="D14" s="89"/>
      <c r="E14" s="100"/>
      <c r="G14" s="71"/>
    </row>
    <row r="15" spans="2:12">
      <c r="B15" s="129" t="s">
        <v>212</v>
      </c>
      <c r="C15" s="72" t="s">
        <v>11</v>
      </c>
      <c r="D15" s="89"/>
      <c r="E15" s="100"/>
    </row>
    <row r="16" spans="2:12">
      <c r="B16" s="130" t="s">
        <v>213</v>
      </c>
      <c r="C16" s="111" t="s">
        <v>12</v>
      </c>
      <c r="D16" s="90"/>
      <c r="E16" s="101"/>
    </row>
    <row r="17" spans="2:10">
      <c r="B17" s="10" t="s">
        <v>13</v>
      </c>
      <c r="C17" s="12" t="s">
        <v>65</v>
      </c>
      <c r="D17" s="152"/>
      <c r="E17" s="113"/>
    </row>
    <row r="18" spans="2:10">
      <c r="B18" s="129" t="s">
        <v>4</v>
      </c>
      <c r="C18" s="6" t="s">
        <v>11</v>
      </c>
      <c r="D18" s="89"/>
      <c r="E18" s="101"/>
    </row>
    <row r="19" spans="2:10" ht="13.5" customHeight="1">
      <c r="B19" s="129" t="s">
        <v>6</v>
      </c>
      <c r="C19" s="72" t="s">
        <v>214</v>
      </c>
      <c r="D19" s="89"/>
      <c r="E19" s="100"/>
    </row>
    <row r="20" spans="2:10" ht="13.5" thickBot="1">
      <c r="B20" s="131" t="s">
        <v>8</v>
      </c>
      <c r="C20" s="73" t="s">
        <v>14</v>
      </c>
      <c r="D20" s="91"/>
      <c r="E20" s="102"/>
    </row>
    <row r="21" spans="2:10" ht="13.5" thickBot="1">
      <c r="B21" s="343" t="s">
        <v>216</v>
      </c>
      <c r="C21" s="344"/>
      <c r="D21" s="92">
        <f>D11</f>
        <v>1772445.02</v>
      </c>
      <c r="E21" s="173">
        <f>E11</f>
        <v>3758606.04</v>
      </c>
      <c r="F21" s="88"/>
      <c r="G21" s="88"/>
      <c r="H21" s="197"/>
      <c r="J21" s="71"/>
    </row>
    <row r="22" spans="2:10">
      <c r="B22" s="3"/>
      <c r="C22" s="7"/>
      <c r="D22" s="8"/>
      <c r="E22" s="8"/>
      <c r="G22" s="78"/>
    </row>
    <row r="23" spans="2:10" ht="13.5">
      <c r="B23" s="337" t="s">
        <v>210</v>
      </c>
      <c r="C23" s="345"/>
      <c r="D23" s="345"/>
      <c r="E23" s="345"/>
      <c r="G23" s="78"/>
    </row>
    <row r="24" spans="2:10" ht="15.75" customHeight="1" thickBot="1">
      <c r="B24" s="336" t="s">
        <v>211</v>
      </c>
      <c r="C24" s="346"/>
      <c r="D24" s="346"/>
      <c r="E24" s="346"/>
    </row>
    <row r="25" spans="2:10" ht="13.5" thickBot="1">
      <c r="B25" s="161"/>
      <c r="C25" s="5" t="s">
        <v>2</v>
      </c>
      <c r="D25" s="75" t="s">
        <v>264</v>
      </c>
      <c r="E25" s="30" t="s">
        <v>262</v>
      </c>
    </row>
    <row r="26" spans="2:10">
      <c r="B26" s="116" t="s">
        <v>15</v>
      </c>
      <c r="C26" s="117" t="s">
        <v>16</v>
      </c>
      <c r="D26" s="263">
        <v>42961.81</v>
      </c>
      <c r="E26" s="118">
        <f>D21</f>
        <v>1772445.02</v>
      </c>
      <c r="G26" s="83"/>
    </row>
    <row r="27" spans="2:10">
      <c r="B27" s="10" t="s">
        <v>17</v>
      </c>
      <c r="C27" s="11" t="s">
        <v>217</v>
      </c>
      <c r="D27" s="264">
        <v>1562678.48</v>
      </c>
      <c r="E27" s="172">
        <f>E28-E32</f>
        <v>1691748.9799999997</v>
      </c>
      <c r="F27" s="78"/>
      <c r="G27" s="83"/>
      <c r="H27" s="78"/>
      <c r="I27" s="78"/>
      <c r="J27" s="83"/>
    </row>
    <row r="28" spans="2:10">
      <c r="B28" s="10" t="s">
        <v>18</v>
      </c>
      <c r="C28" s="11" t="s">
        <v>19</v>
      </c>
      <c r="D28" s="264">
        <v>1567619.67</v>
      </c>
      <c r="E28" s="80">
        <f>SUM(E29:E31)</f>
        <v>2782367.3499999996</v>
      </c>
      <c r="F28" s="78"/>
      <c r="G28" s="78"/>
      <c r="H28" s="78"/>
      <c r="I28" s="78"/>
      <c r="J28" s="83"/>
    </row>
    <row r="29" spans="2:10">
      <c r="B29" s="127" t="s">
        <v>4</v>
      </c>
      <c r="C29" s="6" t="s">
        <v>20</v>
      </c>
      <c r="D29" s="265">
        <v>4826.95</v>
      </c>
      <c r="E29" s="103">
        <v>9093.5499999999993</v>
      </c>
      <c r="F29" s="78"/>
      <c r="G29" s="78"/>
      <c r="H29" s="78"/>
      <c r="I29" s="78"/>
      <c r="J29" s="83"/>
    </row>
    <row r="30" spans="2:10">
      <c r="B30" s="127" t="s">
        <v>6</v>
      </c>
      <c r="C30" s="6" t="s">
        <v>21</v>
      </c>
      <c r="D30" s="265"/>
      <c r="E30" s="103"/>
      <c r="F30" s="78"/>
      <c r="G30" s="78"/>
      <c r="H30" s="78"/>
      <c r="I30" s="78"/>
      <c r="J30" s="83"/>
    </row>
    <row r="31" spans="2:10">
      <c r="B31" s="127" t="s">
        <v>8</v>
      </c>
      <c r="C31" s="6" t="s">
        <v>22</v>
      </c>
      <c r="D31" s="265">
        <v>1562792.72</v>
      </c>
      <c r="E31" s="103">
        <v>2773273.8</v>
      </c>
      <c r="F31" s="78"/>
      <c r="G31" s="78"/>
      <c r="H31" s="78"/>
      <c r="I31" s="78"/>
      <c r="J31" s="83"/>
    </row>
    <row r="32" spans="2:10">
      <c r="B32" s="112" t="s">
        <v>23</v>
      </c>
      <c r="C32" s="12" t="s">
        <v>24</v>
      </c>
      <c r="D32" s="264">
        <v>4941.1899999999996</v>
      </c>
      <c r="E32" s="80">
        <f>SUM(E33:E39)</f>
        <v>1090618.3699999999</v>
      </c>
      <c r="F32" s="78"/>
      <c r="G32" s="83"/>
      <c r="H32" s="78"/>
      <c r="I32" s="78"/>
      <c r="J32" s="83"/>
    </row>
    <row r="33" spans="2:10">
      <c r="B33" s="127" t="s">
        <v>4</v>
      </c>
      <c r="C33" s="6" t="s">
        <v>25</v>
      </c>
      <c r="D33" s="265">
        <v>2597.04</v>
      </c>
      <c r="E33" s="103">
        <v>1028105.37</v>
      </c>
      <c r="F33" s="78"/>
      <c r="G33" s="78"/>
      <c r="H33" s="78"/>
      <c r="I33" s="78"/>
      <c r="J33" s="83"/>
    </row>
    <row r="34" spans="2:10">
      <c r="B34" s="127" t="s">
        <v>6</v>
      </c>
      <c r="C34" s="6" t="s">
        <v>26</v>
      </c>
      <c r="D34" s="265"/>
      <c r="E34" s="103"/>
      <c r="F34" s="78"/>
      <c r="G34" s="78"/>
      <c r="H34" s="78"/>
      <c r="I34" s="78"/>
      <c r="J34" s="83"/>
    </row>
    <row r="35" spans="2:10">
      <c r="B35" s="127" t="s">
        <v>8</v>
      </c>
      <c r="C35" s="6" t="s">
        <v>27</v>
      </c>
      <c r="D35" s="265">
        <v>747.03</v>
      </c>
      <c r="E35" s="103">
        <v>3123.21</v>
      </c>
      <c r="F35" s="78"/>
      <c r="G35" s="78"/>
      <c r="H35" s="78"/>
      <c r="I35" s="78"/>
      <c r="J35" s="83"/>
    </row>
    <row r="36" spans="2:10">
      <c r="B36" s="127" t="s">
        <v>9</v>
      </c>
      <c r="C36" s="6" t="s">
        <v>28</v>
      </c>
      <c r="D36" s="265"/>
      <c r="E36" s="103"/>
      <c r="F36" s="78"/>
      <c r="G36" s="78"/>
      <c r="H36" s="78"/>
      <c r="I36" s="78"/>
      <c r="J36" s="83"/>
    </row>
    <row r="37" spans="2:10" ht="25.5">
      <c r="B37" s="127" t="s">
        <v>29</v>
      </c>
      <c r="C37" s="6" t="s">
        <v>30</v>
      </c>
      <c r="D37" s="265">
        <v>397.96</v>
      </c>
      <c r="E37" s="103">
        <v>20267.849999999999</v>
      </c>
      <c r="F37" s="78"/>
      <c r="G37" s="78"/>
      <c r="H37" s="78"/>
      <c r="I37" s="78"/>
      <c r="J37" s="83"/>
    </row>
    <row r="38" spans="2:10">
      <c r="B38" s="127" t="s">
        <v>31</v>
      </c>
      <c r="C38" s="6" t="s">
        <v>32</v>
      </c>
      <c r="D38" s="265"/>
      <c r="E38" s="103"/>
      <c r="F38" s="78"/>
      <c r="G38" s="78"/>
      <c r="H38" s="78"/>
      <c r="I38" s="78"/>
      <c r="J38" s="83"/>
    </row>
    <row r="39" spans="2:10">
      <c r="B39" s="128" t="s">
        <v>33</v>
      </c>
      <c r="C39" s="13" t="s">
        <v>34</v>
      </c>
      <c r="D39" s="266">
        <v>1199.1600000000001</v>
      </c>
      <c r="E39" s="174">
        <v>39121.94</v>
      </c>
      <c r="F39" s="78"/>
      <c r="G39" s="78"/>
      <c r="H39" s="78"/>
      <c r="I39" s="78"/>
      <c r="J39" s="83"/>
    </row>
    <row r="40" spans="2:10" ht="13.5" thickBot="1">
      <c r="B40" s="119" t="s">
        <v>35</v>
      </c>
      <c r="C40" s="120" t="s">
        <v>36</v>
      </c>
      <c r="D40" s="267">
        <v>-63441.1</v>
      </c>
      <c r="E40" s="121">
        <v>294412.03999999998</v>
      </c>
      <c r="G40" s="83"/>
    </row>
    <row r="41" spans="2:10" ht="13.5" thickBot="1">
      <c r="B41" s="122" t="s">
        <v>37</v>
      </c>
      <c r="C41" s="123" t="s">
        <v>38</v>
      </c>
      <c r="D41" s="268">
        <v>1542199.19</v>
      </c>
      <c r="E41" s="173">
        <f>E26+E27+E40</f>
        <v>3758606.04</v>
      </c>
      <c r="F41" s="88"/>
      <c r="G41" s="83"/>
    </row>
    <row r="42" spans="2:10">
      <c r="B42" s="114"/>
      <c r="C42" s="114"/>
      <c r="D42" s="115"/>
      <c r="E42" s="115"/>
      <c r="F42" s="88"/>
      <c r="G42" s="71"/>
    </row>
    <row r="43" spans="2:10" ht="13.5">
      <c r="B43" s="338" t="s">
        <v>60</v>
      </c>
      <c r="C43" s="339"/>
      <c r="D43" s="339"/>
      <c r="E43" s="339"/>
      <c r="G43" s="78"/>
    </row>
    <row r="44" spans="2:10" ht="18" customHeight="1" thickBot="1">
      <c r="B44" s="336" t="s">
        <v>244</v>
      </c>
      <c r="C44" s="340"/>
      <c r="D44" s="340"/>
      <c r="E44" s="340"/>
      <c r="G44" s="78"/>
    </row>
    <row r="45" spans="2:10" ht="13.5" thickBot="1">
      <c r="B45" s="161"/>
      <c r="C45" s="31" t="s">
        <v>39</v>
      </c>
      <c r="D45" s="75" t="s">
        <v>264</v>
      </c>
      <c r="E45" s="30" t="s">
        <v>262</v>
      </c>
      <c r="G45" s="78"/>
    </row>
    <row r="46" spans="2:10">
      <c r="B46" s="14" t="s">
        <v>18</v>
      </c>
      <c r="C46" s="32" t="s">
        <v>218</v>
      </c>
      <c r="D46" s="124"/>
      <c r="E46" s="29"/>
      <c r="G46" s="78"/>
    </row>
    <row r="47" spans="2:10">
      <c r="B47" s="125" t="s">
        <v>4</v>
      </c>
      <c r="C47" s="16" t="s">
        <v>40</v>
      </c>
      <c r="D47" s="269">
        <v>160.54488000000001</v>
      </c>
      <c r="E47" s="175">
        <v>6025.0357700000004</v>
      </c>
      <c r="G47" s="78"/>
    </row>
    <row r="48" spans="2:10">
      <c r="B48" s="146" t="s">
        <v>6</v>
      </c>
      <c r="C48" s="23" t="s">
        <v>41</v>
      </c>
      <c r="D48" s="270">
        <v>6060.9125000000004</v>
      </c>
      <c r="E48" s="175">
        <v>11112.57439</v>
      </c>
      <c r="G48" s="78"/>
    </row>
    <row r="49" spans="2:7">
      <c r="B49" s="143" t="s">
        <v>23</v>
      </c>
      <c r="C49" s="147" t="s">
        <v>219</v>
      </c>
      <c r="D49" s="271"/>
      <c r="E49" s="175"/>
    </row>
    <row r="50" spans="2:7">
      <c r="B50" s="125" t="s">
        <v>4</v>
      </c>
      <c r="C50" s="16" t="s">
        <v>40</v>
      </c>
      <c r="D50" s="269">
        <v>267.60000000000002</v>
      </c>
      <c r="E50" s="175">
        <v>294.18</v>
      </c>
      <c r="G50" s="226"/>
    </row>
    <row r="51" spans="2:7">
      <c r="B51" s="125" t="s">
        <v>6</v>
      </c>
      <c r="C51" s="16" t="s">
        <v>220</v>
      </c>
      <c r="D51" s="272">
        <v>244.94</v>
      </c>
      <c r="E51" s="84">
        <v>294.18</v>
      </c>
      <c r="G51" s="226"/>
    </row>
    <row r="52" spans="2:7">
      <c r="B52" s="125" t="s">
        <v>8</v>
      </c>
      <c r="C52" s="16" t="s">
        <v>221</v>
      </c>
      <c r="D52" s="272">
        <v>279.98</v>
      </c>
      <c r="E52" s="84">
        <v>348.8</v>
      </c>
    </row>
    <row r="53" spans="2:7" ht="13.5" customHeight="1" thickBot="1">
      <c r="B53" s="126" t="s">
        <v>9</v>
      </c>
      <c r="C53" s="18" t="s">
        <v>41</v>
      </c>
      <c r="D53" s="273">
        <v>254.45</v>
      </c>
      <c r="E53" s="176">
        <v>338.23</v>
      </c>
    </row>
    <row r="54" spans="2:7">
      <c r="B54" s="132"/>
      <c r="C54" s="133"/>
      <c r="D54" s="134"/>
      <c r="E54" s="134"/>
    </row>
    <row r="55" spans="2:7" ht="13.5">
      <c r="B55" s="338" t="s">
        <v>62</v>
      </c>
      <c r="C55" s="339"/>
      <c r="D55" s="339"/>
      <c r="E55" s="339"/>
    </row>
    <row r="56" spans="2:7" ht="18.75" customHeight="1" thickBot="1">
      <c r="B56" s="336" t="s">
        <v>222</v>
      </c>
      <c r="C56" s="340"/>
      <c r="D56" s="340"/>
      <c r="E56" s="340"/>
    </row>
    <row r="57" spans="2:7" ht="23.25" thickBot="1">
      <c r="B57" s="331" t="s">
        <v>42</v>
      </c>
      <c r="C57" s="332"/>
      <c r="D57" s="19" t="s">
        <v>245</v>
      </c>
      <c r="E57" s="20" t="s">
        <v>223</v>
      </c>
    </row>
    <row r="58" spans="2:7">
      <c r="B58" s="21" t="s">
        <v>18</v>
      </c>
      <c r="C58" s="149" t="s">
        <v>43</v>
      </c>
      <c r="D58" s="150">
        <f>D64</f>
        <v>3758606.04</v>
      </c>
      <c r="E58" s="33">
        <f>D58/E21</f>
        <v>1</v>
      </c>
    </row>
    <row r="59" spans="2:7" ht="25.5">
      <c r="B59" s="146" t="s">
        <v>4</v>
      </c>
      <c r="C59" s="23" t="s">
        <v>44</v>
      </c>
      <c r="D59" s="95">
        <v>0</v>
      </c>
      <c r="E59" s="96">
        <v>0</v>
      </c>
    </row>
    <row r="60" spans="2:7" ht="25.5">
      <c r="B60" s="125" t="s">
        <v>6</v>
      </c>
      <c r="C60" s="16" t="s">
        <v>45</v>
      </c>
      <c r="D60" s="93">
        <v>0</v>
      </c>
      <c r="E60" s="94">
        <v>0</v>
      </c>
    </row>
    <row r="61" spans="2:7" ht="12.75" customHeight="1">
      <c r="B61" s="125" t="s">
        <v>8</v>
      </c>
      <c r="C61" s="16" t="s">
        <v>46</v>
      </c>
      <c r="D61" s="93">
        <v>0</v>
      </c>
      <c r="E61" s="94">
        <v>0</v>
      </c>
    </row>
    <row r="62" spans="2:7">
      <c r="B62" s="125" t="s">
        <v>9</v>
      </c>
      <c r="C62" s="16" t="s">
        <v>47</v>
      </c>
      <c r="D62" s="93">
        <v>0</v>
      </c>
      <c r="E62" s="94">
        <v>0</v>
      </c>
    </row>
    <row r="63" spans="2:7">
      <c r="B63" s="125" t="s">
        <v>29</v>
      </c>
      <c r="C63" s="16" t="s">
        <v>48</v>
      </c>
      <c r="D63" s="93">
        <v>0</v>
      </c>
      <c r="E63" s="94">
        <v>0</v>
      </c>
    </row>
    <row r="64" spans="2:7">
      <c r="B64" s="146" t="s">
        <v>31</v>
      </c>
      <c r="C64" s="23" t="s">
        <v>49</v>
      </c>
      <c r="D64" s="95">
        <f>E21</f>
        <v>3758606.04</v>
      </c>
      <c r="E64" s="96">
        <f>E58</f>
        <v>1</v>
      </c>
    </row>
    <row r="65" spans="2:5">
      <c r="B65" s="146" t="s">
        <v>33</v>
      </c>
      <c r="C65" s="23" t="s">
        <v>224</v>
      </c>
      <c r="D65" s="95">
        <v>0</v>
      </c>
      <c r="E65" s="96">
        <v>0</v>
      </c>
    </row>
    <row r="66" spans="2:5">
      <c r="B66" s="146" t="s">
        <v>50</v>
      </c>
      <c r="C66" s="23" t="s">
        <v>51</v>
      </c>
      <c r="D66" s="95">
        <v>0</v>
      </c>
      <c r="E66" s="96">
        <v>0</v>
      </c>
    </row>
    <row r="67" spans="2:5">
      <c r="B67" s="125" t="s">
        <v>52</v>
      </c>
      <c r="C67" s="16" t="s">
        <v>53</v>
      </c>
      <c r="D67" s="93">
        <v>0</v>
      </c>
      <c r="E67" s="94">
        <v>0</v>
      </c>
    </row>
    <row r="68" spans="2:5">
      <c r="B68" s="125" t="s">
        <v>54</v>
      </c>
      <c r="C68" s="16" t="s">
        <v>55</v>
      </c>
      <c r="D68" s="93">
        <v>0</v>
      </c>
      <c r="E68" s="94">
        <v>0</v>
      </c>
    </row>
    <row r="69" spans="2:5">
      <c r="B69" s="125" t="s">
        <v>56</v>
      </c>
      <c r="C69" s="16" t="s">
        <v>57</v>
      </c>
      <c r="D69" s="93">
        <v>0</v>
      </c>
      <c r="E69" s="94">
        <v>0</v>
      </c>
    </row>
    <row r="70" spans="2:5">
      <c r="B70" s="153" t="s">
        <v>58</v>
      </c>
      <c r="C70" s="136" t="s">
        <v>59</v>
      </c>
      <c r="D70" s="137">
        <v>0</v>
      </c>
      <c r="E70" s="138">
        <v>0</v>
      </c>
    </row>
    <row r="71" spans="2:5">
      <c r="B71" s="154" t="s">
        <v>23</v>
      </c>
      <c r="C71" s="144" t="s">
        <v>61</v>
      </c>
      <c r="D71" s="145">
        <v>0</v>
      </c>
      <c r="E71" s="70">
        <v>0</v>
      </c>
    </row>
    <row r="72" spans="2:5">
      <c r="B72" s="155" t="s">
        <v>60</v>
      </c>
      <c r="C72" s="140" t="s">
        <v>63</v>
      </c>
      <c r="D72" s="141">
        <f>E14</f>
        <v>0</v>
      </c>
      <c r="E72" s="142">
        <v>0</v>
      </c>
    </row>
    <row r="73" spans="2:5">
      <c r="B73" s="156" t="s">
        <v>62</v>
      </c>
      <c r="C73" s="25" t="s">
        <v>65</v>
      </c>
      <c r="D73" s="26">
        <v>0</v>
      </c>
      <c r="E73" s="27">
        <v>0</v>
      </c>
    </row>
    <row r="74" spans="2:5">
      <c r="B74" s="154" t="s">
        <v>64</v>
      </c>
      <c r="C74" s="144" t="s">
        <v>66</v>
      </c>
      <c r="D74" s="145">
        <f>D58</f>
        <v>3758606.04</v>
      </c>
      <c r="E74" s="70">
        <f>E58+E72-E73</f>
        <v>1</v>
      </c>
    </row>
    <row r="75" spans="2:5">
      <c r="B75" s="125" t="s">
        <v>4</v>
      </c>
      <c r="C75" s="16" t="s">
        <v>67</v>
      </c>
      <c r="D75" s="93">
        <f>D74</f>
        <v>3758606.04</v>
      </c>
      <c r="E75" s="94">
        <f>E74</f>
        <v>1</v>
      </c>
    </row>
    <row r="76" spans="2:5">
      <c r="B76" s="125" t="s">
        <v>6</v>
      </c>
      <c r="C76" s="16" t="s">
        <v>225</v>
      </c>
      <c r="D76" s="93">
        <v>0</v>
      </c>
      <c r="E76" s="94">
        <v>0</v>
      </c>
    </row>
    <row r="77" spans="2:5" ht="13.5" thickBot="1">
      <c r="B77" s="126" t="s">
        <v>8</v>
      </c>
      <c r="C77" s="18" t="s">
        <v>226</v>
      </c>
      <c r="D77" s="97">
        <v>0</v>
      </c>
      <c r="E77" s="98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honeticPr fontId="7" type="noConversion"/>
  <pageMargins left="0.6" right="0.75" top="0.65" bottom="0.33" header="0.5" footer="0.5"/>
  <pageSetup paperSize="9" scale="70" orientation="portrait" r:id="rId1"/>
  <headerFooter alignWithMargins="0"/>
</worksheet>
</file>

<file path=xl/worksheets/sheet88.xml><?xml version="1.0" encoding="utf-8"?>
<worksheet xmlns="http://schemas.openxmlformats.org/spreadsheetml/2006/main" xmlns:r="http://schemas.openxmlformats.org/officeDocument/2006/relationships">
  <sheetPr codeName="Arkusz88"/>
  <dimension ref="A1:L81"/>
  <sheetViews>
    <sheetView zoomScale="80" zoomScaleNormal="80" workbookViewId="0">
      <selection activeCell="K2" sqref="K2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99" customWidth="1"/>
    <col min="6" max="6" width="7.42578125" customWidth="1"/>
    <col min="7" max="7" width="17.28515625" customWidth="1"/>
    <col min="8" max="8" width="19" customWidth="1"/>
    <col min="9" max="9" width="13.28515625" customWidth="1"/>
    <col min="10" max="10" width="13.5703125" customWidth="1"/>
  </cols>
  <sheetData>
    <row r="1" spans="2:12">
      <c r="B1" s="1"/>
      <c r="C1" s="1"/>
      <c r="D1" s="2"/>
      <c r="E1" s="2"/>
    </row>
    <row r="2" spans="2:12" ht="15.75">
      <c r="B2" s="333" t="s">
        <v>0</v>
      </c>
      <c r="C2" s="333"/>
      <c r="D2" s="333"/>
      <c r="E2" s="333"/>
      <c r="H2" s="327"/>
      <c r="I2" s="327"/>
      <c r="J2" s="328"/>
      <c r="L2" s="78"/>
    </row>
    <row r="3" spans="2:12" ht="15.75">
      <c r="B3" s="333" t="s">
        <v>263</v>
      </c>
      <c r="C3" s="333"/>
      <c r="D3" s="333"/>
      <c r="E3" s="333"/>
      <c r="H3" s="327"/>
      <c r="I3" s="327"/>
      <c r="J3" s="328"/>
    </row>
    <row r="4" spans="2:12" ht="15">
      <c r="B4" s="162"/>
      <c r="C4" s="162"/>
      <c r="D4" s="162"/>
      <c r="E4" s="162"/>
      <c r="H4" s="327"/>
      <c r="I4" s="327"/>
      <c r="J4" s="328"/>
    </row>
    <row r="5" spans="2:12" ht="21" customHeight="1">
      <c r="B5" s="334" t="s">
        <v>1</v>
      </c>
      <c r="C5" s="334"/>
      <c r="D5" s="334"/>
      <c r="E5" s="334"/>
    </row>
    <row r="6" spans="2:12" ht="14.25">
      <c r="B6" s="335" t="s">
        <v>197</v>
      </c>
      <c r="C6" s="335"/>
      <c r="D6" s="335"/>
      <c r="E6" s="335"/>
    </row>
    <row r="7" spans="2:12" ht="14.25">
      <c r="B7" s="160"/>
      <c r="C7" s="160"/>
      <c r="D7" s="160"/>
      <c r="E7" s="160"/>
    </row>
    <row r="8" spans="2:12" ht="13.5">
      <c r="B8" s="337" t="s">
        <v>18</v>
      </c>
      <c r="C8" s="339"/>
      <c r="D8" s="339"/>
      <c r="E8" s="339"/>
    </row>
    <row r="9" spans="2:12" ht="16.5" thickBot="1">
      <c r="B9" s="336" t="s">
        <v>209</v>
      </c>
      <c r="C9" s="336"/>
      <c r="D9" s="336"/>
      <c r="E9" s="336"/>
    </row>
    <row r="10" spans="2:12" ht="13.5" thickBot="1">
      <c r="B10" s="161"/>
      <c r="C10" s="87" t="s">
        <v>2</v>
      </c>
      <c r="D10" s="75" t="s">
        <v>246</v>
      </c>
      <c r="E10" s="30" t="s">
        <v>262</v>
      </c>
    </row>
    <row r="11" spans="2:12">
      <c r="B11" s="110" t="s">
        <v>3</v>
      </c>
      <c r="C11" s="151" t="s">
        <v>215</v>
      </c>
      <c r="D11" s="74">
        <v>1551458.15</v>
      </c>
      <c r="E11" s="9">
        <f>E12</f>
        <v>1084069.6299999999</v>
      </c>
    </row>
    <row r="12" spans="2:12">
      <c r="B12" s="129" t="s">
        <v>4</v>
      </c>
      <c r="C12" s="6" t="s">
        <v>5</v>
      </c>
      <c r="D12" s="89">
        <v>1551458.15</v>
      </c>
      <c r="E12" s="100">
        <v>1084069.6299999999</v>
      </c>
    </row>
    <row r="13" spans="2:12">
      <c r="B13" s="129" t="s">
        <v>6</v>
      </c>
      <c r="C13" s="72" t="s">
        <v>7</v>
      </c>
      <c r="D13" s="89"/>
      <c r="E13" s="100"/>
    </row>
    <row r="14" spans="2:12">
      <c r="B14" s="129" t="s">
        <v>8</v>
      </c>
      <c r="C14" s="72" t="s">
        <v>10</v>
      </c>
      <c r="D14" s="89"/>
      <c r="E14" s="100"/>
      <c r="G14" s="71"/>
    </row>
    <row r="15" spans="2:12">
      <c r="B15" s="129" t="s">
        <v>212</v>
      </c>
      <c r="C15" s="72" t="s">
        <v>11</v>
      </c>
      <c r="D15" s="89"/>
      <c r="E15" s="100"/>
    </row>
    <row r="16" spans="2:12">
      <c r="B16" s="130" t="s">
        <v>213</v>
      </c>
      <c r="C16" s="111" t="s">
        <v>12</v>
      </c>
      <c r="D16" s="90"/>
      <c r="E16" s="101"/>
    </row>
    <row r="17" spans="2:10">
      <c r="B17" s="10" t="s">
        <v>13</v>
      </c>
      <c r="C17" s="12" t="s">
        <v>65</v>
      </c>
      <c r="D17" s="152"/>
      <c r="E17" s="113"/>
    </row>
    <row r="18" spans="2:10">
      <c r="B18" s="129" t="s">
        <v>4</v>
      </c>
      <c r="C18" s="6" t="s">
        <v>11</v>
      </c>
      <c r="D18" s="89"/>
      <c r="E18" s="101"/>
    </row>
    <row r="19" spans="2:10" ht="13.5" customHeight="1">
      <c r="B19" s="129" t="s">
        <v>6</v>
      </c>
      <c r="C19" s="72" t="s">
        <v>214</v>
      </c>
      <c r="D19" s="89"/>
      <c r="E19" s="100"/>
    </row>
    <row r="20" spans="2:10" ht="13.5" thickBot="1">
      <c r="B20" s="131" t="s">
        <v>8</v>
      </c>
      <c r="C20" s="73" t="s">
        <v>14</v>
      </c>
      <c r="D20" s="91"/>
      <c r="E20" s="102"/>
    </row>
    <row r="21" spans="2:10" ht="13.5" thickBot="1">
      <c r="B21" s="343" t="s">
        <v>216</v>
      </c>
      <c r="C21" s="344"/>
      <c r="D21" s="92">
        <f>D11</f>
        <v>1551458.15</v>
      </c>
      <c r="E21" s="173">
        <f>E11</f>
        <v>1084069.6299999999</v>
      </c>
      <c r="F21" s="88"/>
      <c r="G21" s="88"/>
      <c r="H21" s="197"/>
      <c r="J21" s="71"/>
    </row>
    <row r="22" spans="2:10">
      <c r="B22" s="3"/>
      <c r="C22" s="7"/>
      <c r="D22" s="8"/>
      <c r="E22" s="8"/>
      <c r="G22" s="78"/>
    </row>
    <row r="23" spans="2:10" ht="13.5">
      <c r="B23" s="337" t="s">
        <v>210</v>
      </c>
      <c r="C23" s="345"/>
      <c r="D23" s="345"/>
      <c r="E23" s="345"/>
      <c r="G23" s="78"/>
    </row>
    <row r="24" spans="2:10" ht="15.75" customHeight="1" thickBot="1">
      <c r="B24" s="336" t="s">
        <v>211</v>
      </c>
      <c r="C24" s="346"/>
      <c r="D24" s="346"/>
      <c r="E24" s="346"/>
    </row>
    <row r="25" spans="2:10" ht="13.5" thickBot="1">
      <c r="B25" s="161"/>
      <c r="C25" s="5" t="s">
        <v>2</v>
      </c>
      <c r="D25" s="75" t="s">
        <v>264</v>
      </c>
      <c r="E25" s="30" t="s">
        <v>262</v>
      </c>
    </row>
    <row r="26" spans="2:10">
      <c r="B26" s="116" t="s">
        <v>15</v>
      </c>
      <c r="C26" s="117" t="s">
        <v>16</v>
      </c>
      <c r="D26" s="263">
        <v>1112866.8899999999</v>
      </c>
      <c r="E26" s="118">
        <f>D21</f>
        <v>1551458.15</v>
      </c>
      <c r="G26" s="83"/>
    </row>
    <row r="27" spans="2:10">
      <c r="B27" s="10" t="s">
        <v>17</v>
      </c>
      <c r="C27" s="11" t="s">
        <v>217</v>
      </c>
      <c r="D27" s="264">
        <v>184216.78000000003</v>
      </c>
      <c r="E27" s="172">
        <f>E28-E32</f>
        <v>-510021.85</v>
      </c>
      <c r="F27" s="78"/>
      <c r="G27" s="83"/>
      <c r="H27" s="78"/>
      <c r="I27" s="78"/>
      <c r="J27" s="83"/>
    </row>
    <row r="28" spans="2:10">
      <c r="B28" s="10" t="s">
        <v>18</v>
      </c>
      <c r="C28" s="11" t="s">
        <v>19</v>
      </c>
      <c r="D28" s="264">
        <v>694221.5</v>
      </c>
      <c r="E28" s="80">
        <f>SUM(E29:E31)</f>
        <v>11876.14</v>
      </c>
      <c r="F28" s="78"/>
      <c r="G28" s="78"/>
      <c r="H28" s="78"/>
      <c r="I28" s="78"/>
      <c r="J28" s="83"/>
    </row>
    <row r="29" spans="2:10">
      <c r="B29" s="127" t="s">
        <v>4</v>
      </c>
      <c r="C29" s="6" t="s">
        <v>20</v>
      </c>
      <c r="D29" s="265">
        <v>320519.63</v>
      </c>
      <c r="E29" s="103">
        <v>5400.56</v>
      </c>
      <c r="F29" s="78"/>
      <c r="G29" s="78"/>
      <c r="H29" s="78"/>
      <c r="I29" s="78"/>
      <c r="J29" s="83"/>
    </row>
    <row r="30" spans="2:10">
      <c r="B30" s="127" t="s">
        <v>6</v>
      </c>
      <c r="C30" s="6" t="s">
        <v>21</v>
      </c>
      <c r="D30" s="265"/>
      <c r="E30" s="103"/>
      <c r="F30" s="78"/>
      <c r="G30" s="78"/>
      <c r="H30" s="78"/>
      <c r="I30" s="78"/>
      <c r="J30" s="83"/>
    </row>
    <row r="31" spans="2:10">
      <c r="B31" s="127" t="s">
        <v>8</v>
      </c>
      <c r="C31" s="6" t="s">
        <v>22</v>
      </c>
      <c r="D31" s="265">
        <v>373701.87</v>
      </c>
      <c r="E31" s="103">
        <v>6475.58</v>
      </c>
      <c r="F31" s="78"/>
      <c r="G31" s="78"/>
      <c r="H31" s="78"/>
      <c r="I31" s="78"/>
      <c r="J31" s="83"/>
    </row>
    <row r="32" spans="2:10">
      <c r="B32" s="112" t="s">
        <v>23</v>
      </c>
      <c r="C32" s="12" t="s">
        <v>24</v>
      </c>
      <c r="D32" s="264">
        <v>510004.72</v>
      </c>
      <c r="E32" s="80">
        <f>SUM(E33:E39)</f>
        <v>521897.99</v>
      </c>
      <c r="F32" s="78"/>
      <c r="G32" s="83"/>
      <c r="H32" s="78"/>
      <c r="I32" s="78"/>
      <c r="J32" s="83"/>
    </row>
    <row r="33" spans="2:10">
      <c r="B33" s="127" t="s">
        <v>4</v>
      </c>
      <c r="C33" s="6" t="s">
        <v>25</v>
      </c>
      <c r="D33" s="265">
        <v>496152.8</v>
      </c>
      <c r="E33" s="103">
        <v>137625.70000000001</v>
      </c>
      <c r="F33" s="78"/>
      <c r="G33" s="78"/>
      <c r="H33" s="78"/>
      <c r="I33" s="78"/>
      <c r="J33" s="83"/>
    </row>
    <row r="34" spans="2:10">
      <c r="B34" s="127" t="s">
        <v>6</v>
      </c>
      <c r="C34" s="6" t="s">
        <v>26</v>
      </c>
      <c r="D34" s="265"/>
      <c r="E34" s="103"/>
      <c r="F34" s="78"/>
      <c r="G34" s="78"/>
      <c r="H34" s="78"/>
      <c r="I34" s="78"/>
      <c r="J34" s="83"/>
    </row>
    <row r="35" spans="2:10">
      <c r="B35" s="127" t="s">
        <v>8</v>
      </c>
      <c r="C35" s="6" t="s">
        <v>27</v>
      </c>
      <c r="D35" s="265">
        <v>1171.06</v>
      </c>
      <c r="E35" s="103">
        <v>1466.45</v>
      </c>
      <c r="F35" s="78"/>
      <c r="G35" s="78"/>
      <c r="H35" s="78"/>
      <c r="I35" s="78"/>
      <c r="J35" s="83"/>
    </row>
    <row r="36" spans="2:10">
      <c r="B36" s="127" t="s">
        <v>9</v>
      </c>
      <c r="C36" s="6" t="s">
        <v>28</v>
      </c>
      <c r="D36" s="265"/>
      <c r="E36" s="103"/>
      <c r="F36" s="78"/>
      <c r="G36" s="78"/>
      <c r="H36" s="78"/>
      <c r="I36" s="78"/>
      <c r="J36" s="83"/>
    </row>
    <row r="37" spans="2:10" ht="25.5">
      <c r="B37" s="127" t="s">
        <v>29</v>
      </c>
      <c r="C37" s="6" t="s">
        <v>30</v>
      </c>
      <c r="D37" s="265">
        <v>7813.73</v>
      </c>
      <c r="E37" s="103">
        <v>10190.33</v>
      </c>
      <c r="F37" s="78"/>
      <c r="G37" s="78"/>
      <c r="H37" s="78"/>
      <c r="I37" s="78"/>
      <c r="J37" s="83"/>
    </row>
    <row r="38" spans="2:10">
      <c r="B38" s="127" t="s">
        <v>31</v>
      </c>
      <c r="C38" s="6" t="s">
        <v>32</v>
      </c>
      <c r="D38" s="265"/>
      <c r="E38" s="103"/>
      <c r="F38" s="78"/>
      <c r="G38" s="78"/>
      <c r="H38" s="78"/>
      <c r="I38" s="78"/>
      <c r="J38" s="83"/>
    </row>
    <row r="39" spans="2:10">
      <c r="B39" s="128" t="s">
        <v>33</v>
      </c>
      <c r="C39" s="13" t="s">
        <v>34</v>
      </c>
      <c r="D39" s="266">
        <v>4867.13</v>
      </c>
      <c r="E39" s="174">
        <v>372615.51</v>
      </c>
      <c r="F39" s="78"/>
      <c r="G39" s="78"/>
      <c r="H39" s="78"/>
      <c r="I39" s="78"/>
      <c r="J39" s="83"/>
    </row>
    <row r="40" spans="2:10" ht="13.5" thickBot="1">
      <c r="B40" s="119" t="s">
        <v>35</v>
      </c>
      <c r="C40" s="120" t="s">
        <v>36</v>
      </c>
      <c r="D40" s="267">
        <v>34108.21</v>
      </c>
      <c r="E40" s="121">
        <v>42633.33</v>
      </c>
      <c r="G40" s="83"/>
    </row>
    <row r="41" spans="2:10" ht="13.5" thickBot="1">
      <c r="B41" s="122" t="s">
        <v>37</v>
      </c>
      <c r="C41" s="123" t="s">
        <v>38</v>
      </c>
      <c r="D41" s="268">
        <v>1331191.8799999999</v>
      </c>
      <c r="E41" s="173">
        <f>E26+E27+E40</f>
        <v>1084069.6299999999</v>
      </c>
      <c r="F41" s="88"/>
      <c r="G41" s="83"/>
    </row>
    <row r="42" spans="2:10">
      <c r="B42" s="114"/>
      <c r="C42" s="114"/>
      <c r="D42" s="115"/>
      <c r="E42" s="115"/>
      <c r="F42" s="88"/>
      <c r="G42" s="71"/>
    </row>
    <row r="43" spans="2:10" ht="13.5">
      <c r="B43" s="338" t="s">
        <v>60</v>
      </c>
      <c r="C43" s="339"/>
      <c r="D43" s="339"/>
      <c r="E43" s="339"/>
      <c r="G43" s="78"/>
    </row>
    <row r="44" spans="2:10" ht="18" customHeight="1" thickBot="1">
      <c r="B44" s="336" t="s">
        <v>244</v>
      </c>
      <c r="C44" s="340"/>
      <c r="D44" s="340"/>
      <c r="E44" s="340"/>
      <c r="G44" s="78"/>
    </row>
    <row r="45" spans="2:10" ht="13.5" thickBot="1">
      <c r="B45" s="161"/>
      <c r="C45" s="31" t="s">
        <v>39</v>
      </c>
      <c r="D45" s="75" t="s">
        <v>264</v>
      </c>
      <c r="E45" s="30" t="s">
        <v>262</v>
      </c>
      <c r="G45" s="78"/>
    </row>
    <row r="46" spans="2:10">
      <c r="B46" s="14" t="s">
        <v>18</v>
      </c>
      <c r="C46" s="32" t="s">
        <v>218</v>
      </c>
      <c r="D46" s="124"/>
      <c r="E46" s="29"/>
      <c r="G46" s="78"/>
    </row>
    <row r="47" spans="2:10">
      <c r="B47" s="125" t="s">
        <v>4</v>
      </c>
      <c r="C47" s="16" t="s">
        <v>40</v>
      </c>
      <c r="D47" s="269">
        <v>3936.9826699999999</v>
      </c>
      <c r="E47" s="175">
        <v>5400.1328000000003</v>
      </c>
      <c r="G47" s="78"/>
    </row>
    <row r="48" spans="2:10">
      <c r="B48" s="146" t="s">
        <v>6</v>
      </c>
      <c r="C48" s="23" t="s">
        <v>41</v>
      </c>
      <c r="D48" s="270">
        <v>4568.1063800000002</v>
      </c>
      <c r="E48" s="175">
        <v>3641.8504600000001</v>
      </c>
      <c r="G48" s="78"/>
    </row>
    <row r="49" spans="2:7">
      <c r="B49" s="143" t="s">
        <v>23</v>
      </c>
      <c r="C49" s="147" t="s">
        <v>219</v>
      </c>
      <c r="D49" s="271"/>
      <c r="E49" s="175"/>
    </row>
    <row r="50" spans="2:7">
      <c r="B50" s="125" t="s">
        <v>4</v>
      </c>
      <c r="C50" s="16" t="s">
        <v>40</v>
      </c>
      <c r="D50" s="269">
        <v>282.67</v>
      </c>
      <c r="E50" s="175">
        <v>287.3</v>
      </c>
      <c r="G50" s="226"/>
    </row>
    <row r="51" spans="2:7">
      <c r="B51" s="125" t="s">
        <v>6</v>
      </c>
      <c r="C51" s="16" t="s">
        <v>220</v>
      </c>
      <c r="D51" s="272">
        <v>281.72000000000003</v>
      </c>
      <c r="E51" s="84">
        <v>285.70999999999998</v>
      </c>
      <c r="G51" s="226"/>
    </row>
    <row r="52" spans="2:7">
      <c r="B52" s="125" t="s">
        <v>8</v>
      </c>
      <c r="C52" s="16" t="s">
        <v>221</v>
      </c>
      <c r="D52" s="272">
        <v>291.97000000000003</v>
      </c>
      <c r="E52" s="84">
        <v>298.99</v>
      </c>
    </row>
    <row r="53" spans="2:7" ht="12.75" customHeight="1" thickBot="1">
      <c r="B53" s="126" t="s">
        <v>9</v>
      </c>
      <c r="C53" s="18" t="s">
        <v>41</v>
      </c>
      <c r="D53" s="273">
        <v>291.41000000000003</v>
      </c>
      <c r="E53" s="176">
        <v>297.67</v>
      </c>
    </row>
    <row r="54" spans="2:7">
      <c r="B54" s="132"/>
      <c r="C54" s="133"/>
      <c r="D54" s="134"/>
      <c r="E54" s="134"/>
    </row>
    <row r="55" spans="2:7" ht="13.5">
      <c r="B55" s="338" t="s">
        <v>62</v>
      </c>
      <c r="C55" s="339"/>
      <c r="D55" s="339"/>
      <c r="E55" s="339"/>
    </row>
    <row r="56" spans="2:7" ht="17.25" customHeight="1" thickBot="1">
      <c r="B56" s="336" t="s">
        <v>222</v>
      </c>
      <c r="C56" s="340"/>
      <c r="D56" s="340"/>
      <c r="E56" s="340"/>
    </row>
    <row r="57" spans="2:7" ht="23.25" thickBot="1">
      <c r="B57" s="331" t="s">
        <v>42</v>
      </c>
      <c r="C57" s="332"/>
      <c r="D57" s="19" t="s">
        <v>245</v>
      </c>
      <c r="E57" s="20" t="s">
        <v>223</v>
      </c>
    </row>
    <row r="58" spans="2:7">
      <c r="B58" s="21" t="s">
        <v>18</v>
      </c>
      <c r="C58" s="149" t="s">
        <v>43</v>
      </c>
      <c r="D58" s="150">
        <f>D64</f>
        <v>1084069.6299999999</v>
      </c>
      <c r="E58" s="33">
        <f>D58/E21</f>
        <v>1</v>
      </c>
    </row>
    <row r="59" spans="2:7" ht="25.5">
      <c r="B59" s="146" t="s">
        <v>4</v>
      </c>
      <c r="C59" s="23" t="s">
        <v>44</v>
      </c>
      <c r="D59" s="95">
        <v>0</v>
      </c>
      <c r="E59" s="96">
        <v>0</v>
      </c>
    </row>
    <row r="60" spans="2:7" ht="25.5">
      <c r="B60" s="125" t="s">
        <v>6</v>
      </c>
      <c r="C60" s="16" t="s">
        <v>45</v>
      </c>
      <c r="D60" s="93">
        <v>0</v>
      </c>
      <c r="E60" s="94">
        <v>0</v>
      </c>
    </row>
    <row r="61" spans="2:7" ht="12.75" customHeight="1">
      <c r="B61" s="125" t="s">
        <v>8</v>
      </c>
      <c r="C61" s="16" t="s">
        <v>46</v>
      </c>
      <c r="D61" s="93">
        <v>0</v>
      </c>
      <c r="E61" s="94">
        <v>0</v>
      </c>
    </row>
    <row r="62" spans="2:7">
      <c r="B62" s="125" t="s">
        <v>9</v>
      </c>
      <c r="C62" s="16" t="s">
        <v>47</v>
      </c>
      <c r="D62" s="93">
        <v>0</v>
      </c>
      <c r="E62" s="94">
        <v>0</v>
      </c>
    </row>
    <row r="63" spans="2:7">
      <c r="B63" s="125" t="s">
        <v>29</v>
      </c>
      <c r="C63" s="16" t="s">
        <v>48</v>
      </c>
      <c r="D63" s="93">
        <v>0</v>
      </c>
      <c r="E63" s="94">
        <v>0</v>
      </c>
    </row>
    <row r="64" spans="2:7">
      <c r="B64" s="146" t="s">
        <v>31</v>
      </c>
      <c r="C64" s="23" t="s">
        <v>49</v>
      </c>
      <c r="D64" s="95">
        <f>E21</f>
        <v>1084069.6299999999</v>
      </c>
      <c r="E64" s="96">
        <f>E58</f>
        <v>1</v>
      </c>
    </row>
    <row r="65" spans="2:5">
      <c r="B65" s="146" t="s">
        <v>33</v>
      </c>
      <c r="C65" s="23" t="s">
        <v>224</v>
      </c>
      <c r="D65" s="95">
        <v>0</v>
      </c>
      <c r="E65" s="96">
        <v>0</v>
      </c>
    </row>
    <row r="66" spans="2:5">
      <c r="B66" s="146" t="s">
        <v>50</v>
      </c>
      <c r="C66" s="23" t="s">
        <v>51</v>
      </c>
      <c r="D66" s="95">
        <v>0</v>
      </c>
      <c r="E66" s="96">
        <v>0</v>
      </c>
    </row>
    <row r="67" spans="2:5">
      <c r="B67" s="125" t="s">
        <v>52</v>
      </c>
      <c r="C67" s="16" t="s">
        <v>53</v>
      </c>
      <c r="D67" s="93">
        <v>0</v>
      </c>
      <c r="E67" s="94">
        <v>0</v>
      </c>
    </row>
    <row r="68" spans="2:5">
      <c r="B68" s="125" t="s">
        <v>54</v>
      </c>
      <c r="C68" s="16" t="s">
        <v>55</v>
      </c>
      <c r="D68" s="93">
        <v>0</v>
      </c>
      <c r="E68" s="94">
        <v>0</v>
      </c>
    </row>
    <row r="69" spans="2:5">
      <c r="B69" s="125" t="s">
        <v>56</v>
      </c>
      <c r="C69" s="16" t="s">
        <v>57</v>
      </c>
      <c r="D69" s="93">
        <v>0</v>
      </c>
      <c r="E69" s="94">
        <v>0</v>
      </c>
    </row>
    <row r="70" spans="2:5">
      <c r="B70" s="153" t="s">
        <v>58</v>
      </c>
      <c r="C70" s="136" t="s">
        <v>59</v>
      </c>
      <c r="D70" s="137">
        <v>0</v>
      </c>
      <c r="E70" s="138">
        <v>0</v>
      </c>
    </row>
    <row r="71" spans="2:5">
      <c r="B71" s="154" t="s">
        <v>23</v>
      </c>
      <c r="C71" s="144" t="s">
        <v>61</v>
      </c>
      <c r="D71" s="145">
        <v>0</v>
      </c>
      <c r="E71" s="70">
        <v>0</v>
      </c>
    </row>
    <row r="72" spans="2:5">
      <c r="B72" s="155" t="s">
        <v>60</v>
      </c>
      <c r="C72" s="140" t="s">
        <v>63</v>
      </c>
      <c r="D72" s="141">
        <f>E14</f>
        <v>0</v>
      </c>
      <c r="E72" s="142">
        <v>0</v>
      </c>
    </row>
    <row r="73" spans="2:5">
      <c r="B73" s="156" t="s">
        <v>62</v>
      </c>
      <c r="C73" s="25" t="s">
        <v>65</v>
      </c>
      <c r="D73" s="26">
        <v>0</v>
      </c>
      <c r="E73" s="27">
        <v>0</v>
      </c>
    </row>
    <row r="74" spans="2:5">
      <c r="B74" s="154" t="s">
        <v>64</v>
      </c>
      <c r="C74" s="144" t="s">
        <v>66</v>
      </c>
      <c r="D74" s="145">
        <f>D58</f>
        <v>1084069.6299999999</v>
      </c>
      <c r="E74" s="70">
        <f>E58+E72-E73</f>
        <v>1</v>
      </c>
    </row>
    <row r="75" spans="2:5">
      <c r="B75" s="125" t="s">
        <v>4</v>
      </c>
      <c r="C75" s="16" t="s">
        <v>67</v>
      </c>
      <c r="D75" s="93">
        <f>D74</f>
        <v>1084069.6299999999</v>
      </c>
      <c r="E75" s="94">
        <f>E74</f>
        <v>1</v>
      </c>
    </row>
    <row r="76" spans="2:5">
      <c r="B76" s="125" t="s">
        <v>6</v>
      </c>
      <c r="C76" s="16" t="s">
        <v>225</v>
      </c>
      <c r="D76" s="93">
        <v>0</v>
      </c>
      <c r="E76" s="94">
        <v>0</v>
      </c>
    </row>
    <row r="77" spans="2:5" ht="13.5" thickBot="1">
      <c r="B77" s="126" t="s">
        <v>8</v>
      </c>
      <c r="C77" s="18" t="s">
        <v>226</v>
      </c>
      <c r="D77" s="97">
        <v>0</v>
      </c>
      <c r="E77" s="98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honeticPr fontId="7" type="noConversion"/>
  <pageMargins left="0.56999999999999995" right="0.75" top="0.61" bottom="0.6" header="0.5" footer="0.5"/>
  <pageSetup paperSize="9" scale="70" orientation="portrait" r:id="rId1"/>
  <headerFooter alignWithMargins="0"/>
</worksheet>
</file>

<file path=xl/worksheets/sheet89.xml><?xml version="1.0" encoding="utf-8"?>
<worksheet xmlns="http://schemas.openxmlformats.org/spreadsheetml/2006/main" xmlns:r="http://schemas.openxmlformats.org/officeDocument/2006/relationships">
  <sheetPr codeName="Arkusz89"/>
  <dimension ref="A1:L81"/>
  <sheetViews>
    <sheetView zoomScale="80" zoomScaleNormal="80" workbookViewId="0">
      <selection activeCell="K2" sqref="K2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99" customWidth="1"/>
    <col min="6" max="6" width="7.42578125" customWidth="1"/>
    <col min="7" max="7" width="17.28515625" customWidth="1"/>
    <col min="8" max="8" width="19" customWidth="1"/>
    <col min="9" max="9" width="13.28515625" customWidth="1"/>
    <col min="10" max="10" width="13.5703125" customWidth="1"/>
  </cols>
  <sheetData>
    <row r="1" spans="2:12">
      <c r="B1" s="1"/>
      <c r="C1" s="1"/>
      <c r="D1" s="2"/>
      <c r="E1" s="2"/>
    </row>
    <row r="2" spans="2:12" ht="15.75">
      <c r="B2" s="333" t="s">
        <v>0</v>
      </c>
      <c r="C2" s="333"/>
      <c r="D2" s="333"/>
      <c r="E2" s="333"/>
      <c r="H2" s="188"/>
      <c r="I2" s="188"/>
      <c r="J2" s="190"/>
      <c r="L2" s="78"/>
    </row>
    <row r="3" spans="2:12" ht="15.75">
      <c r="B3" s="333" t="s">
        <v>263</v>
      </c>
      <c r="C3" s="333"/>
      <c r="D3" s="333"/>
      <c r="E3" s="333"/>
      <c r="H3" s="188"/>
      <c r="I3" s="188"/>
      <c r="J3" s="190"/>
    </row>
    <row r="4" spans="2:12" ht="15">
      <c r="B4" s="162"/>
      <c r="C4" s="162"/>
      <c r="D4" s="162"/>
      <c r="E4" s="162"/>
      <c r="H4" s="187"/>
      <c r="I4" s="187"/>
      <c r="J4" s="190"/>
    </row>
    <row r="5" spans="2:12" ht="21" customHeight="1">
      <c r="B5" s="334" t="s">
        <v>1</v>
      </c>
      <c r="C5" s="334"/>
      <c r="D5" s="334"/>
      <c r="E5" s="334"/>
    </row>
    <row r="6" spans="2:12" ht="14.25">
      <c r="B6" s="335" t="s">
        <v>177</v>
      </c>
      <c r="C6" s="335"/>
      <c r="D6" s="335"/>
      <c r="E6" s="335"/>
    </row>
    <row r="7" spans="2:12" ht="14.25">
      <c r="B7" s="160"/>
      <c r="C7" s="160"/>
      <c r="D7" s="160"/>
      <c r="E7" s="160"/>
    </row>
    <row r="8" spans="2:12" ht="13.5">
      <c r="B8" s="337" t="s">
        <v>18</v>
      </c>
      <c r="C8" s="339"/>
      <c r="D8" s="339"/>
      <c r="E8" s="339"/>
    </row>
    <row r="9" spans="2:12" ht="16.5" thickBot="1">
      <c r="B9" s="336" t="s">
        <v>209</v>
      </c>
      <c r="C9" s="336"/>
      <c r="D9" s="336"/>
      <c r="E9" s="336"/>
    </row>
    <row r="10" spans="2:12" ht="13.5" thickBot="1">
      <c r="B10" s="161"/>
      <c r="C10" s="87" t="s">
        <v>2</v>
      </c>
      <c r="D10" s="75" t="s">
        <v>246</v>
      </c>
      <c r="E10" s="30" t="s">
        <v>262</v>
      </c>
      <c r="G10" s="78"/>
    </row>
    <row r="11" spans="2:12">
      <c r="B11" s="110" t="s">
        <v>3</v>
      </c>
      <c r="C11" s="151" t="s">
        <v>215</v>
      </c>
      <c r="D11" s="74">
        <v>126910.11</v>
      </c>
      <c r="E11" s="9">
        <f>E12</f>
        <v>149400.28</v>
      </c>
    </row>
    <row r="12" spans="2:12">
      <c r="B12" s="129" t="s">
        <v>4</v>
      </c>
      <c r="C12" s="6" t="s">
        <v>5</v>
      </c>
      <c r="D12" s="89">
        <v>126910.11</v>
      </c>
      <c r="E12" s="100">
        <f>149944.54-544.26</f>
        <v>149400.28</v>
      </c>
    </row>
    <row r="13" spans="2:12">
      <c r="B13" s="129" t="s">
        <v>6</v>
      </c>
      <c r="C13" s="72" t="s">
        <v>7</v>
      </c>
      <c r="D13" s="89"/>
      <c r="E13" s="100"/>
    </row>
    <row r="14" spans="2:12">
      <c r="B14" s="129" t="s">
        <v>8</v>
      </c>
      <c r="C14" s="72" t="s">
        <v>10</v>
      </c>
      <c r="D14" s="89"/>
      <c r="E14" s="100"/>
      <c r="G14" s="71"/>
    </row>
    <row r="15" spans="2:12">
      <c r="B15" s="129" t="s">
        <v>212</v>
      </c>
      <c r="C15" s="72" t="s">
        <v>11</v>
      </c>
      <c r="D15" s="89"/>
      <c r="E15" s="100"/>
    </row>
    <row r="16" spans="2:12">
      <c r="B16" s="130" t="s">
        <v>213</v>
      </c>
      <c r="C16" s="111" t="s">
        <v>12</v>
      </c>
      <c r="D16" s="90"/>
      <c r="E16" s="101"/>
    </row>
    <row r="17" spans="2:10">
      <c r="B17" s="10" t="s">
        <v>13</v>
      </c>
      <c r="C17" s="12" t="s">
        <v>65</v>
      </c>
      <c r="D17" s="152"/>
      <c r="E17" s="113"/>
    </row>
    <row r="18" spans="2:10">
      <c r="B18" s="129" t="s">
        <v>4</v>
      </c>
      <c r="C18" s="6" t="s">
        <v>11</v>
      </c>
      <c r="D18" s="89"/>
      <c r="E18" s="101"/>
    </row>
    <row r="19" spans="2:10" ht="13.5" customHeight="1">
      <c r="B19" s="129" t="s">
        <v>6</v>
      </c>
      <c r="C19" s="72" t="s">
        <v>214</v>
      </c>
      <c r="D19" s="89"/>
      <c r="E19" s="100"/>
    </row>
    <row r="20" spans="2:10" ht="13.5" thickBot="1">
      <c r="B20" s="131" t="s">
        <v>8</v>
      </c>
      <c r="C20" s="73" t="s">
        <v>14</v>
      </c>
      <c r="D20" s="91"/>
      <c r="E20" s="102"/>
    </row>
    <row r="21" spans="2:10" ht="13.5" thickBot="1">
      <c r="B21" s="343" t="s">
        <v>216</v>
      </c>
      <c r="C21" s="344"/>
      <c r="D21" s="92">
        <f>D11</f>
        <v>126910.11</v>
      </c>
      <c r="E21" s="173">
        <f>E11-E17</f>
        <v>149400.28</v>
      </c>
      <c r="F21" s="88"/>
      <c r="G21" s="180"/>
      <c r="H21" s="197"/>
      <c r="J21" s="71"/>
    </row>
    <row r="22" spans="2:10">
      <c r="B22" s="3"/>
      <c r="C22" s="7"/>
      <c r="D22" s="8"/>
      <c r="E22" s="8"/>
      <c r="G22" s="83"/>
    </row>
    <row r="23" spans="2:10" ht="13.5">
      <c r="B23" s="337" t="s">
        <v>210</v>
      </c>
      <c r="C23" s="345"/>
      <c r="D23" s="345"/>
      <c r="E23" s="345"/>
      <c r="G23" s="78"/>
    </row>
    <row r="24" spans="2:10" ht="15.75" customHeight="1" thickBot="1">
      <c r="B24" s="336" t="s">
        <v>211</v>
      </c>
      <c r="C24" s="346"/>
      <c r="D24" s="346"/>
      <c r="E24" s="346"/>
      <c r="G24" s="78"/>
    </row>
    <row r="25" spans="2:10" ht="13.5" thickBot="1">
      <c r="B25" s="161"/>
      <c r="C25" s="5" t="s">
        <v>2</v>
      </c>
      <c r="D25" s="75" t="s">
        <v>264</v>
      </c>
      <c r="E25" s="30" t="s">
        <v>262</v>
      </c>
      <c r="G25" s="78"/>
    </row>
    <row r="26" spans="2:10">
      <c r="B26" s="116" t="s">
        <v>15</v>
      </c>
      <c r="C26" s="117" t="s">
        <v>16</v>
      </c>
      <c r="D26" s="263">
        <v>165318.57999999999</v>
      </c>
      <c r="E26" s="118">
        <f>D21</f>
        <v>126910.11</v>
      </c>
      <c r="G26" s="78"/>
    </row>
    <row r="27" spans="2:10">
      <c r="B27" s="10" t="s">
        <v>17</v>
      </c>
      <c r="C27" s="11" t="s">
        <v>217</v>
      </c>
      <c r="D27" s="264">
        <v>-29322.800000000003</v>
      </c>
      <c r="E27" s="172">
        <f>E28-E32</f>
        <v>3341.760000000002</v>
      </c>
      <c r="F27" s="78"/>
      <c r="G27" s="83"/>
      <c r="H27" s="78"/>
      <c r="I27" s="78"/>
      <c r="J27" s="83"/>
    </row>
    <row r="28" spans="2:10">
      <c r="B28" s="10" t="s">
        <v>18</v>
      </c>
      <c r="C28" s="11" t="s">
        <v>19</v>
      </c>
      <c r="D28" s="264">
        <v>32646.89</v>
      </c>
      <c r="E28" s="80">
        <f>SUM(E29:E31)</f>
        <v>22806.769999999997</v>
      </c>
      <c r="F28" s="78"/>
      <c r="G28" s="78"/>
      <c r="H28" s="78"/>
      <c r="I28" s="78"/>
      <c r="J28" s="83"/>
    </row>
    <row r="29" spans="2:10">
      <c r="B29" s="127" t="s">
        <v>4</v>
      </c>
      <c r="C29" s="6" t="s">
        <v>20</v>
      </c>
      <c r="D29" s="265">
        <v>3000.95</v>
      </c>
      <c r="E29" s="103">
        <v>2529.33</v>
      </c>
      <c r="F29" s="78"/>
      <c r="G29" s="78"/>
      <c r="H29" s="78"/>
      <c r="I29" s="78"/>
      <c r="J29" s="83"/>
    </row>
    <row r="30" spans="2:10">
      <c r="B30" s="127" t="s">
        <v>6</v>
      </c>
      <c r="C30" s="6" t="s">
        <v>21</v>
      </c>
      <c r="D30" s="265"/>
      <c r="E30" s="103"/>
      <c r="F30" s="78"/>
      <c r="G30" s="78"/>
      <c r="H30" s="78"/>
      <c r="I30" s="78"/>
      <c r="J30" s="83"/>
    </row>
    <row r="31" spans="2:10">
      <c r="B31" s="127" t="s">
        <v>8</v>
      </c>
      <c r="C31" s="6" t="s">
        <v>22</v>
      </c>
      <c r="D31" s="265">
        <v>29645.94</v>
      </c>
      <c r="E31" s="103">
        <v>20277.439999999999</v>
      </c>
      <c r="F31" s="78"/>
      <c r="G31" s="78"/>
      <c r="H31" s="78"/>
      <c r="I31" s="78"/>
      <c r="J31" s="83"/>
    </row>
    <row r="32" spans="2:10">
      <c r="B32" s="112" t="s">
        <v>23</v>
      </c>
      <c r="C32" s="12" t="s">
        <v>24</v>
      </c>
      <c r="D32" s="264">
        <v>61969.69</v>
      </c>
      <c r="E32" s="80">
        <f>SUM(E33:E39)</f>
        <v>19465.009999999995</v>
      </c>
      <c r="F32" s="78"/>
      <c r="G32" s="78"/>
      <c r="H32" s="78"/>
      <c r="I32" s="78"/>
      <c r="J32" s="83"/>
    </row>
    <row r="33" spans="2:10">
      <c r="B33" s="127" t="s">
        <v>4</v>
      </c>
      <c r="C33" s="6" t="s">
        <v>25</v>
      </c>
      <c r="D33" s="265">
        <v>183.69</v>
      </c>
      <c r="E33" s="103">
        <f>18004.17+3.51</f>
        <v>18007.679999999997</v>
      </c>
      <c r="F33" s="78"/>
      <c r="G33" s="78"/>
      <c r="H33" s="78"/>
      <c r="I33" s="78"/>
      <c r="J33" s="83"/>
    </row>
    <row r="34" spans="2:10">
      <c r="B34" s="127" t="s">
        <v>6</v>
      </c>
      <c r="C34" s="6" t="s">
        <v>26</v>
      </c>
      <c r="D34" s="265"/>
      <c r="E34" s="103"/>
      <c r="F34" s="78"/>
      <c r="G34" s="78"/>
      <c r="H34" s="78"/>
      <c r="I34" s="78"/>
      <c r="J34" s="83"/>
    </row>
    <row r="35" spans="2:10">
      <c r="B35" s="127" t="s">
        <v>8</v>
      </c>
      <c r="C35" s="6" t="s">
        <v>27</v>
      </c>
      <c r="D35" s="265">
        <v>342.52</v>
      </c>
      <c r="E35" s="103">
        <v>256.14</v>
      </c>
      <c r="F35" s="78"/>
      <c r="G35" s="83"/>
      <c r="H35" s="78"/>
      <c r="I35" s="78"/>
      <c r="J35" s="83"/>
    </row>
    <row r="36" spans="2:10">
      <c r="B36" s="127" t="s">
        <v>9</v>
      </c>
      <c r="C36" s="6" t="s">
        <v>28</v>
      </c>
      <c r="D36" s="265"/>
      <c r="E36" s="103"/>
      <c r="F36" s="78"/>
      <c r="G36" s="83"/>
      <c r="H36" s="78"/>
      <c r="I36" s="78"/>
      <c r="J36" s="83"/>
    </row>
    <row r="37" spans="2:10" ht="25.5">
      <c r="B37" s="127" t="s">
        <v>29</v>
      </c>
      <c r="C37" s="6" t="s">
        <v>30</v>
      </c>
      <c r="D37" s="265">
        <v>1240.01</v>
      </c>
      <c r="E37" s="103">
        <v>1201.19</v>
      </c>
      <c r="F37" s="78"/>
      <c r="G37" s="78"/>
      <c r="H37" s="78"/>
      <c r="I37" s="78"/>
      <c r="J37" s="83"/>
    </row>
    <row r="38" spans="2:10">
      <c r="B38" s="127" t="s">
        <v>31</v>
      </c>
      <c r="C38" s="6" t="s">
        <v>32</v>
      </c>
      <c r="D38" s="265"/>
      <c r="E38" s="103"/>
      <c r="F38" s="78"/>
      <c r="G38" s="78"/>
      <c r="H38" s="78"/>
      <c r="I38" s="78"/>
      <c r="J38" s="83"/>
    </row>
    <row r="39" spans="2:10">
      <c r="B39" s="128" t="s">
        <v>33</v>
      </c>
      <c r="C39" s="13" t="s">
        <v>34</v>
      </c>
      <c r="D39" s="266">
        <v>60203.47</v>
      </c>
      <c r="E39" s="174"/>
      <c r="F39" s="78"/>
      <c r="G39" s="78"/>
      <c r="H39" s="78"/>
      <c r="I39" s="78"/>
      <c r="J39" s="83"/>
    </row>
    <row r="40" spans="2:10" ht="13.5" thickBot="1">
      <c r="B40" s="119" t="s">
        <v>35</v>
      </c>
      <c r="C40" s="120" t="s">
        <v>36</v>
      </c>
      <c r="D40" s="267">
        <v>-388.58</v>
      </c>
      <c r="E40" s="121">
        <v>19148.41</v>
      </c>
      <c r="G40" s="83"/>
    </row>
    <row r="41" spans="2:10" ht="13.5" thickBot="1">
      <c r="B41" s="122" t="s">
        <v>37</v>
      </c>
      <c r="C41" s="123" t="s">
        <v>38</v>
      </c>
      <c r="D41" s="268">
        <v>135607.19999999998</v>
      </c>
      <c r="E41" s="173">
        <f>E26+E27+E40</f>
        <v>149400.28</v>
      </c>
      <c r="F41" s="88"/>
      <c r="G41" s="83"/>
    </row>
    <row r="42" spans="2:10">
      <c r="B42" s="114"/>
      <c r="C42" s="114"/>
      <c r="D42" s="115"/>
      <c r="E42" s="115"/>
      <c r="F42" s="88"/>
      <c r="G42" s="71"/>
    </row>
    <row r="43" spans="2:10" ht="13.5">
      <c r="B43" s="338" t="s">
        <v>60</v>
      </c>
      <c r="C43" s="339"/>
      <c r="D43" s="339"/>
      <c r="E43" s="339"/>
      <c r="G43" s="78"/>
    </row>
    <row r="44" spans="2:10" ht="18" customHeight="1" thickBot="1">
      <c r="B44" s="336" t="s">
        <v>244</v>
      </c>
      <c r="C44" s="340"/>
      <c r="D44" s="340"/>
      <c r="E44" s="340"/>
      <c r="G44" s="78"/>
    </row>
    <row r="45" spans="2:10" ht="13.5" thickBot="1">
      <c r="B45" s="161"/>
      <c r="C45" s="31" t="s">
        <v>39</v>
      </c>
      <c r="D45" s="75" t="s">
        <v>264</v>
      </c>
      <c r="E45" s="30" t="s">
        <v>262</v>
      </c>
      <c r="G45" s="78"/>
    </row>
    <row r="46" spans="2:10">
      <c r="B46" s="14" t="s">
        <v>18</v>
      </c>
      <c r="C46" s="32" t="s">
        <v>218</v>
      </c>
      <c r="D46" s="124"/>
      <c r="E46" s="29"/>
      <c r="G46" s="78"/>
    </row>
    <row r="47" spans="2:10">
      <c r="B47" s="125" t="s">
        <v>4</v>
      </c>
      <c r="C47" s="16" t="s">
        <v>40</v>
      </c>
      <c r="D47" s="269">
        <v>1097.80585</v>
      </c>
      <c r="E47" s="175">
        <v>813.83933000000002</v>
      </c>
      <c r="G47" s="78"/>
    </row>
    <row r="48" spans="2:10">
      <c r="B48" s="146" t="s">
        <v>6</v>
      </c>
      <c r="C48" s="23" t="s">
        <v>41</v>
      </c>
      <c r="D48" s="270">
        <v>900.80511000000001</v>
      </c>
      <c r="E48" s="175">
        <v>834.31216842575532</v>
      </c>
      <c r="G48" s="246"/>
    </row>
    <row r="49" spans="2:7">
      <c r="B49" s="143" t="s">
        <v>23</v>
      </c>
      <c r="C49" s="147" t="s">
        <v>219</v>
      </c>
      <c r="D49" s="271"/>
      <c r="E49" s="175"/>
    </row>
    <row r="50" spans="2:7">
      <c r="B50" s="125" t="s">
        <v>4</v>
      </c>
      <c r="C50" s="16" t="s">
        <v>40</v>
      </c>
      <c r="D50" s="269">
        <v>150.59</v>
      </c>
      <c r="E50" s="175">
        <v>155.94</v>
      </c>
      <c r="G50" s="226"/>
    </row>
    <row r="51" spans="2:7">
      <c r="B51" s="125" t="s">
        <v>6</v>
      </c>
      <c r="C51" s="16" t="s">
        <v>220</v>
      </c>
      <c r="D51" s="272">
        <v>140.22999999999999</v>
      </c>
      <c r="E51" s="84">
        <v>152.59</v>
      </c>
      <c r="G51" s="226"/>
    </row>
    <row r="52" spans="2:7">
      <c r="B52" s="125" t="s">
        <v>8</v>
      </c>
      <c r="C52" s="16" t="s">
        <v>221</v>
      </c>
      <c r="D52" s="272">
        <v>163.79</v>
      </c>
      <c r="E52" s="84">
        <v>181.35</v>
      </c>
    </row>
    <row r="53" spans="2:7" ht="13.5" customHeight="1" thickBot="1">
      <c r="B53" s="126" t="s">
        <v>9</v>
      </c>
      <c r="C53" s="18" t="s">
        <v>41</v>
      </c>
      <c r="D53" s="273">
        <v>150.54</v>
      </c>
      <c r="E53" s="176">
        <v>179.07</v>
      </c>
    </row>
    <row r="54" spans="2:7">
      <c r="B54" s="132"/>
      <c r="C54" s="133"/>
      <c r="D54" s="134"/>
      <c r="E54" s="134"/>
    </row>
    <row r="55" spans="2:7" ht="13.5">
      <c r="B55" s="338" t="s">
        <v>62</v>
      </c>
      <c r="C55" s="339"/>
      <c r="D55" s="339"/>
      <c r="E55" s="339"/>
    </row>
    <row r="56" spans="2:7" ht="15.75" customHeight="1" thickBot="1">
      <c r="B56" s="336" t="s">
        <v>222</v>
      </c>
      <c r="C56" s="340"/>
      <c r="D56" s="340"/>
      <c r="E56" s="340"/>
    </row>
    <row r="57" spans="2:7" ht="23.25" thickBot="1">
      <c r="B57" s="331" t="s">
        <v>42</v>
      </c>
      <c r="C57" s="332"/>
      <c r="D57" s="19" t="s">
        <v>245</v>
      </c>
      <c r="E57" s="20" t="s">
        <v>223</v>
      </c>
    </row>
    <row r="58" spans="2:7">
      <c r="B58" s="21" t="s">
        <v>18</v>
      </c>
      <c r="C58" s="149" t="s">
        <v>43</v>
      </c>
      <c r="D58" s="150">
        <f>D64</f>
        <v>149400.28</v>
      </c>
      <c r="E58" s="33">
        <f>D58/E21</f>
        <v>1</v>
      </c>
    </row>
    <row r="59" spans="2:7" ht="25.5">
      <c r="B59" s="146" t="s">
        <v>4</v>
      </c>
      <c r="C59" s="23" t="s">
        <v>44</v>
      </c>
      <c r="D59" s="95">
        <v>0</v>
      </c>
      <c r="E59" s="96">
        <v>0</v>
      </c>
    </row>
    <row r="60" spans="2:7" ht="25.5">
      <c r="B60" s="125" t="s">
        <v>6</v>
      </c>
      <c r="C60" s="16" t="s">
        <v>45</v>
      </c>
      <c r="D60" s="93">
        <v>0</v>
      </c>
      <c r="E60" s="94">
        <v>0</v>
      </c>
    </row>
    <row r="61" spans="2:7" ht="12.75" customHeight="1">
      <c r="B61" s="125" t="s">
        <v>8</v>
      </c>
      <c r="C61" s="16" t="s">
        <v>46</v>
      </c>
      <c r="D61" s="93">
        <v>0</v>
      </c>
      <c r="E61" s="94">
        <v>0</v>
      </c>
    </row>
    <row r="62" spans="2:7">
      <c r="B62" s="125" t="s">
        <v>9</v>
      </c>
      <c r="C62" s="16" t="s">
        <v>47</v>
      </c>
      <c r="D62" s="93">
        <v>0</v>
      </c>
      <c r="E62" s="94">
        <v>0</v>
      </c>
    </row>
    <row r="63" spans="2:7">
      <c r="B63" s="125" t="s">
        <v>29</v>
      </c>
      <c r="C63" s="16" t="s">
        <v>48</v>
      </c>
      <c r="D63" s="93">
        <v>0</v>
      </c>
      <c r="E63" s="94">
        <v>0</v>
      </c>
    </row>
    <row r="64" spans="2:7">
      <c r="B64" s="146" t="s">
        <v>31</v>
      </c>
      <c r="C64" s="23" t="s">
        <v>49</v>
      </c>
      <c r="D64" s="95">
        <f>E12</f>
        <v>149400.28</v>
      </c>
      <c r="E64" s="96">
        <f>E58</f>
        <v>1</v>
      </c>
    </row>
    <row r="65" spans="2:5">
      <c r="B65" s="146" t="s">
        <v>33</v>
      </c>
      <c r="C65" s="23" t="s">
        <v>224</v>
      </c>
      <c r="D65" s="95">
        <v>0</v>
      </c>
      <c r="E65" s="96">
        <v>0</v>
      </c>
    </row>
    <row r="66" spans="2:5">
      <c r="B66" s="146" t="s">
        <v>50</v>
      </c>
      <c r="C66" s="23" t="s">
        <v>51</v>
      </c>
      <c r="D66" s="95">
        <v>0</v>
      </c>
      <c r="E66" s="96">
        <v>0</v>
      </c>
    </row>
    <row r="67" spans="2:5">
      <c r="B67" s="125" t="s">
        <v>52</v>
      </c>
      <c r="C67" s="16" t="s">
        <v>53</v>
      </c>
      <c r="D67" s="93">
        <v>0</v>
      </c>
      <c r="E67" s="94">
        <v>0</v>
      </c>
    </row>
    <row r="68" spans="2:5">
      <c r="B68" s="125" t="s">
        <v>54</v>
      </c>
      <c r="C68" s="16" t="s">
        <v>55</v>
      </c>
      <c r="D68" s="93">
        <v>0</v>
      </c>
      <c r="E68" s="94">
        <v>0</v>
      </c>
    </row>
    <row r="69" spans="2:5">
      <c r="B69" s="125" t="s">
        <v>56</v>
      </c>
      <c r="C69" s="16" t="s">
        <v>57</v>
      </c>
      <c r="D69" s="93">
        <v>0</v>
      </c>
      <c r="E69" s="94">
        <v>0</v>
      </c>
    </row>
    <row r="70" spans="2:5">
      <c r="B70" s="153" t="s">
        <v>58</v>
      </c>
      <c r="C70" s="136" t="s">
        <v>59</v>
      </c>
      <c r="D70" s="137">
        <v>0</v>
      </c>
      <c r="E70" s="138">
        <v>0</v>
      </c>
    </row>
    <row r="71" spans="2:5">
      <c r="B71" s="154" t="s">
        <v>23</v>
      </c>
      <c r="C71" s="144" t="s">
        <v>61</v>
      </c>
      <c r="D71" s="145">
        <v>0</v>
      </c>
      <c r="E71" s="70">
        <v>0</v>
      </c>
    </row>
    <row r="72" spans="2:5">
      <c r="B72" s="155" t="s">
        <v>60</v>
      </c>
      <c r="C72" s="140" t="s">
        <v>63</v>
      </c>
      <c r="D72" s="141">
        <f>E14</f>
        <v>0</v>
      </c>
      <c r="E72" s="142">
        <v>0</v>
      </c>
    </row>
    <row r="73" spans="2:5">
      <c r="B73" s="156" t="s">
        <v>62</v>
      </c>
      <c r="C73" s="25" t="s">
        <v>65</v>
      </c>
      <c r="D73" s="26">
        <f>E17</f>
        <v>0</v>
      </c>
      <c r="E73" s="27">
        <f>D73/E21</f>
        <v>0</v>
      </c>
    </row>
    <row r="74" spans="2:5">
      <c r="B74" s="154" t="s">
        <v>64</v>
      </c>
      <c r="C74" s="144" t="s">
        <v>66</v>
      </c>
      <c r="D74" s="145">
        <f>D58-D73</f>
        <v>149400.28</v>
      </c>
      <c r="E74" s="70">
        <f>E58+E72-E73</f>
        <v>1</v>
      </c>
    </row>
    <row r="75" spans="2:5">
      <c r="B75" s="125" t="s">
        <v>4</v>
      </c>
      <c r="C75" s="16" t="s">
        <v>67</v>
      </c>
      <c r="D75" s="93">
        <f>D74</f>
        <v>149400.28</v>
      </c>
      <c r="E75" s="94">
        <f>E74</f>
        <v>1</v>
      </c>
    </row>
    <row r="76" spans="2:5">
      <c r="B76" s="125" t="s">
        <v>6</v>
      </c>
      <c r="C76" s="16" t="s">
        <v>225</v>
      </c>
      <c r="D76" s="93">
        <v>0</v>
      </c>
      <c r="E76" s="94">
        <v>0</v>
      </c>
    </row>
    <row r="77" spans="2:5" ht="13.5" thickBot="1">
      <c r="B77" s="126" t="s">
        <v>8</v>
      </c>
      <c r="C77" s="18" t="s">
        <v>226</v>
      </c>
      <c r="D77" s="97">
        <v>0</v>
      </c>
      <c r="E77" s="98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honeticPr fontId="7" type="noConversion"/>
  <pageMargins left="0.53" right="0.75" top="0.53" bottom="0.56000000000000005" header="0.5" footer="0.5"/>
  <pageSetup paperSize="9" scale="70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>
  <sheetPr codeName="Arkusz9"/>
  <dimension ref="A1:L81"/>
  <sheetViews>
    <sheetView zoomScale="80" zoomScaleNormal="80" workbookViewId="0">
      <selection activeCell="K26" sqref="K26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99" customWidth="1"/>
    <col min="6" max="6" width="7.42578125" customWidth="1"/>
    <col min="7" max="7" width="17.28515625" customWidth="1"/>
    <col min="8" max="8" width="19" customWidth="1"/>
    <col min="9" max="9" width="13.28515625" customWidth="1"/>
    <col min="10" max="10" width="13.5703125" customWidth="1"/>
    <col min="11" max="11" width="5.42578125" customWidth="1"/>
    <col min="12" max="12" width="11" customWidth="1"/>
  </cols>
  <sheetData>
    <row r="1" spans="2:12">
      <c r="B1" s="1"/>
      <c r="C1" s="1"/>
      <c r="D1" s="2"/>
      <c r="E1" s="2"/>
    </row>
    <row r="2" spans="2:12" ht="15.75">
      <c r="B2" s="333" t="s">
        <v>0</v>
      </c>
      <c r="C2" s="333"/>
      <c r="D2" s="333"/>
      <c r="E2" s="333"/>
      <c r="H2" s="188"/>
      <c r="I2" s="188"/>
      <c r="J2" s="190"/>
      <c r="L2" s="78"/>
    </row>
    <row r="3" spans="2:12" ht="15.75">
      <c r="B3" s="333" t="s">
        <v>263</v>
      </c>
      <c r="C3" s="333"/>
      <c r="D3" s="333"/>
      <c r="E3" s="333"/>
      <c r="H3" s="188"/>
      <c r="I3" s="188"/>
      <c r="J3" s="190"/>
    </row>
    <row r="4" spans="2:12" ht="15">
      <c r="B4" s="105"/>
      <c r="C4" s="105"/>
      <c r="D4" s="105"/>
      <c r="E4" s="105"/>
      <c r="H4" s="187"/>
      <c r="I4" s="187"/>
      <c r="J4" s="190"/>
    </row>
    <row r="5" spans="2:12" ht="21" customHeight="1">
      <c r="B5" s="334" t="s">
        <v>1</v>
      </c>
      <c r="C5" s="334"/>
      <c r="D5" s="334"/>
      <c r="E5" s="334"/>
    </row>
    <row r="6" spans="2:12" ht="14.25">
      <c r="B6" s="335" t="s">
        <v>91</v>
      </c>
      <c r="C6" s="335"/>
      <c r="D6" s="335"/>
      <c r="E6" s="335"/>
    </row>
    <row r="7" spans="2:12" ht="14.25">
      <c r="B7" s="109"/>
      <c r="C7" s="109"/>
      <c r="D7" s="109"/>
      <c r="E7" s="109"/>
    </row>
    <row r="8" spans="2:12" ht="13.5">
      <c r="B8" s="337" t="s">
        <v>18</v>
      </c>
      <c r="C8" s="339"/>
      <c r="D8" s="339"/>
      <c r="E8" s="339"/>
    </row>
    <row r="9" spans="2:12" ht="16.5" thickBot="1">
      <c r="B9" s="336" t="s">
        <v>209</v>
      </c>
      <c r="C9" s="336"/>
      <c r="D9" s="336"/>
      <c r="E9" s="336"/>
    </row>
    <row r="10" spans="2:12" ht="13.5" thickBot="1">
      <c r="B10" s="106"/>
      <c r="C10" s="87" t="s">
        <v>2</v>
      </c>
      <c r="D10" s="75" t="s">
        <v>246</v>
      </c>
      <c r="E10" s="30" t="s">
        <v>262</v>
      </c>
      <c r="G10" s="78"/>
    </row>
    <row r="11" spans="2:12">
      <c r="B11" s="110" t="s">
        <v>3</v>
      </c>
      <c r="C11" s="151" t="s">
        <v>215</v>
      </c>
      <c r="D11" s="74">
        <v>41652599.890000001</v>
      </c>
      <c r="E11" s="9">
        <f>E12+E13+E14</f>
        <v>46975407.619999997</v>
      </c>
    </row>
    <row r="12" spans="2:12">
      <c r="B12" s="129" t="s">
        <v>4</v>
      </c>
      <c r="C12" s="6" t="s">
        <v>5</v>
      </c>
      <c r="D12" s="89">
        <v>41519285.899999999</v>
      </c>
      <c r="E12" s="100">
        <f>46556895.3+470895.94-230856.71</f>
        <v>46796934.529999994</v>
      </c>
    </row>
    <row r="13" spans="2:12">
      <c r="B13" s="129" t="s">
        <v>6</v>
      </c>
      <c r="C13" s="72" t="s">
        <v>7</v>
      </c>
      <c r="D13" s="89">
        <v>37.67</v>
      </c>
      <c r="E13" s="100"/>
    </row>
    <row r="14" spans="2:12">
      <c r="B14" s="129" t="s">
        <v>8</v>
      </c>
      <c r="C14" s="72" t="s">
        <v>10</v>
      </c>
      <c r="D14" s="89">
        <v>133276.32</v>
      </c>
      <c r="E14" s="100">
        <f>E15</f>
        <v>178473.09</v>
      </c>
    </row>
    <row r="15" spans="2:12">
      <c r="B15" s="129" t="s">
        <v>212</v>
      </c>
      <c r="C15" s="72" t="s">
        <v>11</v>
      </c>
      <c r="D15" s="89">
        <v>133276.32</v>
      </c>
      <c r="E15" s="100">
        <v>178473.09</v>
      </c>
    </row>
    <row r="16" spans="2:12">
      <c r="B16" s="130" t="s">
        <v>213</v>
      </c>
      <c r="C16" s="111" t="s">
        <v>12</v>
      </c>
      <c r="D16" s="90"/>
      <c r="E16" s="101"/>
    </row>
    <row r="17" spans="2:10">
      <c r="B17" s="10" t="s">
        <v>13</v>
      </c>
      <c r="C17" s="12" t="s">
        <v>65</v>
      </c>
      <c r="D17" s="152">
        <v>52785.69</v>
      </c>
      <c r="E17" s="113">
        <f>SUM(E18:E19)</f>
        <v>57801.45</v>
      </c>
    </row>
    <row r="18" spans="2:10">
      <c r="B18" s="129" t="s">
        <v>4</v>
      </c>
      <c r="C18" s="6" t="s">
        <v>11</v>
      </c>
      <c r="D18" s="89">
        <v>52785.69</v>
      </c>
      <c r="E18" s="101">
        <v>57801.45</v>
      </c>
    </row>
    <row r="19" spans="2:10" ht="13.5" customHeight="1">
      <c r="B19" s="129" t="s">
        <v>6</v>
      </c>
      <c r="C19" s="72" t="s">
        <v>214</v>
      </c>
      <c r="D19" s="89"/>
      <c r="E19" s="100"/>
    </row>
    <row r="20" spans="2:10" ht="13.5" thickBot="1">
      <c r="B20" s="131" t="s">
        <v>8</v>
      </c>
      <c r="C20" s="73" t="s">
        <v>14</v>
      </c>
      <c r="D20" s="91"/>
      <c r="E20" s="102"/>
    </row>
    <row r="21" spans="2:10" ht="13.5" thickBot="1">
      <c r="B21" s="343" t="s">
        <v>216</v>
      </c>
      <c r="C21" s="344"/>
      <c r="D21" s="92">
        <f>D11-D17</f>
        <v>41599814.200000003</v>
      </c>
      <c r="E21" s="173">
        <f>E11-E17</f>
        <v>46917606.169999994</v>
      </c>
      <c r="F21" s="88"/>
      <c r="G21" s="88"/>
      <c r="H21" s="197"/>
      <c r="J21" s="71"/>
    </row>
    <row r="22" spans="2:10">
      <c r="B22" s="3"/>
      <c r="C22" s="7"/>
      <c r="D22" s="8"/>
      <c r="E22" s="8"/>
      <c r="G22" s="78"/>
    </row>
    <row r="23" spans="2:10" ht="13.5">
      <c r="B23" s="337" t="s">
        <v>210</v>
      </c>
      <c r="C23" s="345"/>
      <c r="D23" s="345"/>
      <c r="E23" s="345"/>
      <c r="G23" s="78"/>
    </row>
    <row r="24" spans="2:10" ht="15.75" customHeight="1" thickBot="1">
      <c r="B24" s="336" t="s">
        <v>211</v>
      </c>
      <c r="C24" s="346"/>
      <c r="D24" s="346"/>
      <c r="E24" s="346"/>
    </row>
    <row r="25" spans="2:10" ht="13.5" thickBot="1">
      <c r="B25" s="106"/>
      <c r="C25" s="5" t="s">
        <v>2</v>
      </c>
      <c r="D25" s="75" t="s">
        <v>264</v>
      </c>
      <c r="E25" s="30" t="s">
        <v>246</v>
      </c>
    </row>
    <row r="26" spans="2:10">
      <c r="B26" s="116" t="s">
        <v>15</v>
      </c>
      <c r="C26" s="117" t="s">
        <v>16</v>
      </c>
      <c r="D26" s="263">
        <v>26029369.48</v>
      </c>
      <c r="E26" s="118">
        <f>D21</f>
        <v>41599814.200000003</v>
      </c>
      <c r="G26" s="83"/>
    </row>
    <row r="27" spans="2:10">
      <c r="B27" s="10" t="s">
        <v>17</v>
      </c>
      <c r="C27" s="11" t="s">
        <v>217</v>
      </c>
      <c r="D27" s="264">
        <v>8812285.8099999987</v>
      </c>
      <c r="E27" s="172">
        <f>E28-E32</f>
        <v>4569951.0099999988</v>
      </c>
      <c r="F27" s="78"/>
      <c r="G27" s="83"/>
      <c r="H27" s="78"/>
      <c r="I27" s="83"/>
      <c r="J27" s="83"/>
    </row>
    <row r="28" spans="2:10">
      <c r="B28" s="10" t="s">
        <v>18</v>
      </c>
      <c r="C28" s="11" t="s">
        <v>19</v>
      </c>
      <c r="D28" s="264">
        <v>11945211.609999999</v>
      </c>
      <c r="E28" s="80">
        <f>SUM(E29:E31)</f>
        <v>9881165.379999999</v>
      </c>
      <c r="F28" s="78"/>
      <c r="G28" s="78"/>
      <c r="H28" s="78"/>
      <c r="I28" s="83"/>
      <c r="J28" s="83"/>
    </row>
    <row r="29" spans="2:10">
      <c r="B29" s="127" t="s">
        <v>4</v>
      </c>
      <c r="C29" s="6" t="s">
        <v>20</v>
      </c>
      <c r="D29" s="265">
        <v>10683831.68</v>
      </c>
      <c r="E29" s="103">
        <v>9435457.0899999999</v>
      </c>
      <c r="F29" s="78"/>
      <c r="G29" s="78"/>
      <c r="H29" s="78"/>
      <c r="I29" s="83"/>
      <c r="J29" s="83"/>
    </row>
    <row r="30" spans="2:10">
      <c r="B30" s="127" t="s">
        <v>6</v>
      </c>
      <c r="C30" s="6" t="s">
        <v>21</v>
      </c>
      <c r="D30" s="265"/>
      <c r="E30" s="103"/>
      <c r="F30" s="78"/>
      <c r="G30" s="78"/>
      <c r="H30" s="78"/>
      <c r="I30" s="83"/>
      <c r="J30" s="83"/>
    </row>
    <row r="31" spans="2:10">
      <c r="B31" s="127" t="s">
        <v>8</v>
      </c>
      <c r="C31" s="6" t="s">
        <v>22</v>
      </c>
      <c r="D31" s="265">
        <v>1261379.9300000002</v>
      </c>
      <c r="E31" s="103">
        <v>445708.29</v>
      </c>
      <c r="F31" s="78"/>
      <c r="G31" s="78"/>
      <c r="H31" s="78"/>
      <c r="I31" s="83"/>
      <c r="J31" s="83"/>
    </row>
    <row r="32" spans="2:10">
      <c r="B32" s="112" t="s">
        <v>23</v>
      </c>
      <c r="C32" s="12" t="s">
        <v>24</v>
      </c>
      <c r="D32" s="264">
        <v>3132925.8000000003</v>
      </c>
      <c r="E32" s="80">
        <f>SUM(E33:E39)</f>
        <v>5311214.37</v>
      </c>
      <c r="F32" s="78"/>
      <c r="G32" s="83"/>
      <c r="H32" s="78"/>
      <c r="I32" s="83"/>
      <c r="J32" s="83"/>
    </row>
    <row r="33" spans="2:10">
      <c r="B33" s="127" t="s">
        <v>4</v>
      </c>
      <c r="C33" s="6" t="s">
        <v>25</v>
      </c>
      <c r="D33" s="265">
        <v>2127596.4900000002</v>
      </c>
      <c r="E33" s="103">
        <f>3534714.72+25448</f>
        <v>3560162.72</v>
      </c>
      <c r="F33" s="78"/>
      <c r="G33" s="78"/>
      <c r="H33" s="78"/>
      <c r="I33" s="83"/>
      <c r="J33" s="83"/>
    </row>
    <row r="34" spans="2:10">
      <c r="B34" s="127" t="s">
        <v>6</v>
      </c>
      <c r="C34" s="6" t="s">
        <v>26</v>
      </c>
      <c r="D34" s="265"/>
      <c r="E34" s="103"/>
      <c r="F34" s="78"/>
      <c r="G34" s="78"/>
      <c r="H34" s="78"/>
      <c r="I34" s="83"/>
      <c r="J34" s="83"/>
    </row>
    <row r="35" spans="2:10">
      <c r="B35" s="127" t="s">
        <v>8</v>
      </c>
      <c r="C35" s="6" t="s">
        <v>27</v>
      </c>
      <c r="D35" s="265">
        <v>502556.54000000004</v>
      </c>
      <c r="E35" s="103">
        <v>637300.44999999995</v>
      </c>
      <c r="F35" s="78"/>
      <c r="G35" s="78"/>
      <c r="H35" s="78"/>
      <c r="I35" s="83"/>
      <c r="J35" s="83"/>
    </row>
    <row r="36" spans="2:10">
      <c r="B36" s="127" t="s">
        <v>9</v>
      </c>
      <c r="C36" s="6" t="s">
        <v>28</v>
      </c>
      <c r="D36" s="265"/>
      <c r="E36" s="103"/>
      <c r="F36" s="78"/>
      <c r="G36" s="78"/>
      <c r="H36" s="78"/>
      <c r="I36" s="83"/>
      <c r="J36" s="83"/>
    </row>
    <row r="37" spans="2:10" ht="25.5">
      <c r="B37" s="127" t="s">
        <v>29</v>
      </c>
      <c r="C37" s="6" t="s">
        <v>30</v>
      </c>
      <c r="D37" s="265"/>
      <c r="E37" s="103"/>
      <c r="F37" s="78"/>
      <c r="G37" s="78"/>
      <c r="H37" s="78"/>
      <c r="I37" s="83"/>
      <c r="J37" s="83"/>
    </row>
    <row r="38" spans="2:10">
      <c r="B38" s="127" t="s">
        <v>31</v>
      </c>
      <c r="C38" s="6" t="s">
        <v>32</v>
      </c>
      <c r="D38" s="265"/>
      <c r="E38" s="103"/>
      <c r="F38" s="78"/>
      <c r="G38" s="78"/>
      <c r="H38" s="78"/>
      <c r="I38" s="83"/>
      <c r="J38" s="83"/>
    </row>
    <row r="39" spans="2:10">
      <c r="B39" s="128" t="s">
        <v>33</v>
      </c>
      <c r="C39" s="13" t="s">
        <v>34</v>
      </c>
      <c r="D39" s="266">
        <v>502772.76999999996</v>
      </c>
      <c r="E39" s="174">
        <v>1113751.2</v>
      </c>
      <c r="F39" s="78"/>
      <c r="G39" s="78"/>
      <c r="H39" s="78"/>
      <c r="I39" s="83"/>
      <c r="J39" s="83"/>
    </row>
    <row r="40" spans="2:10" ht="13.5" thickBot="1">
      <c r="B40" s="119" t="s">
        <v>35</v>
      </c>
      <c r="C40" s="120" t="s">
        <v>36</v>
      </c>
      <c r="D40" s="267">
        <v>419582.54</v>
      </c>
      <c r="E40" s="121">
        <v>747840.96</v>
      </c>
      <c r="G40" s="83"/>
    </row>
    <row r="41" spans="2:10" ht="13.5" thickBot="1">
      <c r="B41" s="122" t="s">
        <v>37</v>
      </c>
      <c r="C41" s="123" t="s">
        <v>38</v>
      </c>
      <c r="D41" s="268">
        <v>35261237.829999998</v>
      </c>
      <c r="E41" s="173">
        <f>E26+E27+E40</f>
        <v>46917606.170000002</v>
      </c>
      <c r="F41" s="88"/>
      <c r="G41" s="83"/>
    </row>
    <row r="42" spans="2:10">
      <c r="B42" s="114"/>
      <c r="C42" s="114"/>
      <c r="D42" s="115"/>
      <c r="E42" s="115"/>
      <c r="F42" s="88"/>
      <c r="G42" s="71"/>
    </row>
    <row r="43" spans="2:10" ht="13.5">
      <c r="B43" s="338" t="s">
        <v>60</v>
      </c>
      <c r="C43" s="339"/>
      <c r="D43" s="339"/>
      <c r="E43" s="339"/>
      <c r="G43" s="78"/>
    </row>
    <row r="44" spans="2:10" ht="17.25" customHeight="1" thickBot="1">
      <c r="B44" s="336" t="s">
        <v>244</v>
      </c>
      <c r="C44" s="340"/>
      <c r="D44" s="340"/>
      <c r="E44" s="340"/>
      <c r="G44" s="78"/>
    </row>
    <row r="45" spans="2:10" ht="13.5" thickBot="1">
      <c r="B45" s="106"/>
      <c r="C45" s="31" t="s">
        <v>39</v>
      </c>
      <c r="D45" s="75" t="s">
        <v>264</v>
      </c>
      <c r="E45" s="30" t="s">
        <v>246</v>
      </c>
      <c r="G45" s="78"/>
    </row>
    <row r="46" spans="2:10">
      <c r="B46" s="14" t="s">
        <v>18</v>
      </c>
      <c r="C46" s="32" t="s">
        <v>218</v>
      </c>
      <c r="D46" s="124"/>
      <c r="E46" s="29"/>
      <c r="G46" s="78"/>
    </row>
    <row r="47" spans="2:10">
      <c r="B47" s="125" t="s">
        <v>4</v>
      </c>
      <c r="C47" s="16" t="s">
        <v>40</v>
      </c>
      <c r="D47" s="269">
        <v>2217390.1268000002</v>
      </c>
      <c r="E47" s="82">
        <v>3526684.0403750357</v>
      </c>
      <c r="G47" s="246"/>
    </row>
    <row r="48" spans="2:10">
      <c r="B48" s="146" t="s">
        <v>6</v>
      </c>
      <c r="C48" s="23" t="s">
        <v>41</v>
      </c>
      <c r="D48" s="270">
        <v>2964239.4652</v>
      </c>
      <c r="E48" s="82">
        <v>3910353.9776325244</v>
      </c>
      <c r="G48" s="249"/>
    </row>
    <row r="49" spans="2:7">
      <c r="B49" s="143" t="s">
        <v>23</v>
      </c>
      <c r="C49" s="147" t="s">
        <v>219</v>
      </c>
      <c r="D49" s="271"/>
      <c r="E49" s="148"/>
    </row>
    <row r="50" spans="2:7">
      <c r="B50" s="125" t="s">
        <v>4</v>
      </c>
      <c r="C50" s="16" t="s">
        <v>40</v>
      </c>
      <c r="D50" s="269">
        <v>11.7387414895564</v>
      </c>
      <c r="E50" s="82">
        <v>11.7957304152419</v>
      </c>
      <c r="G50" s="329"/>
    </row>
    <row r="51" spans="2:7">
      <c r="B51" s="125" t="s">
        <v>6</v>
      </c>
      <c r="C51" s="16" t="s">
        <v>220</v>
      </c>
      <c r="D51" s="275">
        <v>11.6492</v>
      </c>
      <c r="E51" s="84">
        <v>11.763400000000001</v>
      </c>
      <c r="G51" s="226"/>
    </row>
    <row r="52" spans="2:7" ht="12" customHeight="1">
      <c r="B52" s="125" t="s">
        <v>8</v>
      </c>
      <c r="C52" s="16" t="s">
        <v>221</v>
      </c>
      <c r="D52" s="275">
        <v>11.8955</v>
      </c>
      <c r="E52" s="84">
        <v>12.026400000000001</v>
      </c>
    </row>
    <row r="53" spans="2:7" ht="13.5" thickBot="1">
      <c r="B53" s="126" t="s">
        <v>9</v>
      </c>
      <c r="C53" s="18" t="s">
        <v>41</v>
      </c>
      <c r="D53" s="273">
        <v>11.8955429357057</v>
      </c>
      <c r="E53" s="176">
        <v>11.9983015446611</v>
      </c>
    </row>
    <row r="54" spans="2:7">
      <c r="B54" s="132"/>
      <c r="C54" s="133"/>
      <c r="D54" s="134"/>
      <c r="E54" s="134"/>
    </row>
    <row r="55" spans="2:7" ht="13.5">
      <c r="B55" s="338" t="s">
        <v>62</v>
      </c>
      <c r="C55" s="339"/>
      <c r="D55" s="339"/>
      <c r="E55" s="339"/>
    </row>
    <row r="56" spans="2:7" ht="16.5" customHeight="1" thickBot="1">
      <c r="B56" s="336" t="s">
        <v>222</v>
      </c>
      <c r="C56" s="340"/>
      <c r="D56" s="340"/>
      <c r="E56" s="340"/>
    </row>
    <row r="57" spans="2:7" ht="23.25" thickBot="1">
      <c r="B57" s="331" t="s">
        <v>42</v>
      </c>
      <c r="C57" s="332"/>
      <c r="D57" s="19" t="s">
        <v>245</v>
      </c>
      <c r="E57" s="20" t="s">
        <v>223</v>
      </c>
    </row>
    <row r="58" spans="2:7">
      <c r="B58" s="21" t="s">
        <v>18</v>
      </c>
      <c r="C58" s="149" t="s">
        <v>43</v>
      </c>
      <c r="D58" s="150">
        <f>SUM(D59:D70)</f>
        <v>46796934.529999994</v>
      </c>
      <c r="E58" s="33">
        <f>D58/E21</f>
        <v>0.99742800944356025</v>
      </c>
    </row>
    <row r="59" spans="2:7" ht="25.5">
      <c r="B59" s="22" t="s">
        <v>4</v>
      </c>
      <c r="C59" s="23" t="s">
        <v>44</v>
      </c>
      <c r="D59" s="95">
        <v>0</v>
      </c>
      <c r="E59" s="96">
        <v>0</v>
      </c>
    </row>
    <row r="60" spans="2:7" ht="24" customHeight="1">
      <c r="B60" s="15" t="s">
        <v>6</v>
      </c>
      <c r="C60" s="16" t="s">
        <v>45</v>
      </c>
      <c r="D60" s="93">
        <v>0</v>
      </c>
      <c r="E60" s="94">
        <v>0</v>
      </c>
    </row>
    <row r="61" spans="2:7">
      <c r="B61" s="15" t="s">
        <v>8</v>
      </c>
      <c r="C61" s="16" t="s">
        <v>46</v>
      </c>
      <c r="D61" s="93">
        <v>0</v>
      </c>
      <c r="E61" s="94">
        <v>0</v>
      </c>
    </row>
    <row r="62" spans="2:7">
      <c r="B62" s="15" t="s">
        <v>9</v>
      </c>
      <c r="C62" s="16" t="s">
        <v>47</v>
      </c>
      <c r="D62" s="93">
        <v>0</v>
      </c>
      <c r="E62" s="94">
        <v>0</v>
      </c>
    </row>
    <row r="63" spans="2:7">
      <c r="B63" s="15" t="s">
        <v>29</v>
      </c>
      <c r="C63" s="16" t="s">
        <v>48</v>
      </c>
      <c r="D63" s="93">
        <v>0</v>
      </c>
      <c r="E63" s="94">
        <v>0</v>
      </c>
    </row>
    <row r="64" spans="2:7">
      <c r="B64" s="22" t="s">
        <v>31</v>
      </c>
      <c r="C64" s="23" t="s">
        <v>49</v>
      </c>
      <c r="D64" s="95">
        <f>46556895.3-230856.71</f>
        <v>46326038.589999996</v>
      </c>
      <c r="E64" s="96">
        <f>D64/E21</f>
        <v>0.98739135202558015</v>
      </c>
    </row>
    <row r="65" spans="2:5">
      <c r="B65" s="22" t="s">
        <v>33</v>
      </c>
      <c r="C65" s="23" t="s">
        <v>224</v>
      </c>
      <c r="D65" s="95">
        <v>0</v>
      </c>
      <c r="E65" s="96">
        <v>0</v>
      </c>
    </row>
    <row r="66" spans="2:5">
      <c r="B66" s="22" t="s">
        <v>50</v>
      </c>
      <c r="C66" s="23" t="s">
        <v>51</v>
      </c>
      <c r="D66" s="95">
        <v>0</v>
      </c>
      <c r="E66" s="96">
        <v>0</v>
      </c>
    </row>
    <row r="67" spans="2:5">
      <c r="B67" s="15" t="s">
        <v>52</v>
      </c>
      <c r="C67" s="16" t="s">
        <v>53</v>
      </c>
      <c r="D67" s="93">
        <v>0</v>
      </c>
      <c r="E67" s="94">
        <v>0</v>
      </c>
    </row>
    <row r="68" spans="2:5">
      <c r="B68" s="15" t="s">
        <v>54</v>
      </c>
      <c r="C68" s="16" t="s">
        <v>55</v>
      </c>
      <c r="D68" s="93">
        <v>0</v>
      </c>
      <c r="E68" s="94">
        <v>0</v>
      </c>
    </row>
    <row r="69" spans="2:5">
      <c r="B69" s="15" t="s">
        <v>56</v>
      </c>
      <c r="C69" s="16" t="s">
        <v>57</v>
      </c>
      <c r="D69" s="93">
        <v>470895.94</v>
      </c>
      <c r="E69" s="94">
        <f>D69/E21</f>
        <v>1.0036657417980113E-2</v>
      </c>
    </row>
    <row r="70" spans="2:5">
      <c r="B70" s="135" t="s">
        <v>58</v>
      </c>
      <c r="C70" s="136" t="s">
        <v>59</v>
      </c>
      <c r="D70" s="137">
        <v>0</v>
      </c>
      <c r="E70" s="138">
        <v>0</v>
      </c>
    </row>
    <row r="71" spans="2:5">
      <c r="B71" s="143" t="s">
        <v>23</v>
      </c>
      <c r="C71" s="144" t="s">
        <v>61</v>
      </c>
      <c r="D71" s="145">
        <f>E13</f>
        <v>0</v>
      </c>
      <c r="E71" s="70">
        <v>0</v>
      </c>
    </row>
    <row r="72" spans="2:5">
      <c r="B72" s="139" t="s">
        <v>60</v>
      </c>
      <c r="C72" s="140" t="s">
        <v>63</v>
      </c>
      <c r="D72" s="141">
        <f>E14</f>
        <v>178473.09</v>
      </c>
      <c r="E72" s="142">
        <f>D72/E21</f>
        <v>3.8039683728390873E-3</v>
      </c>
    </row>
    <row r="73" spans="2:5">
      <c r="B73" s="24" t="s">
        <v>62</v>
      </c>
      <c r="C73" s="25" t="s">
        <v>65</v>
      </c>
      <c r="D73" s="26">
        <f>E17</f>
        <v>57801.45</v>
      </c>
      <c r="E73" s="27">
        <f>D73/E21</f>
        <v>1.2319778163993229E-3</v>
      </c>
    </row>
    <row r="74" spans="2:5">
      <c r="B74" s="143" t="s">
        <v>64</v>
      </c>
      <c r="C74" s="144" t="s">
        <v>66</v>
      </c>
      <c r="D74" s="145">
        <f>D58+D71+D72-D73</f>
        <v>46917606.169999994</v>
      </c>
      <c r="E74" s="70">
        <f>E58+E72-E73</f>
        <v>1</v>
      </c>
    </row>
    <row r="75" spans="2:5">
      <c r="B75" s="15" t="s">
        <v>4</v>
      </c>
      <c r="C75" s="16" t="s">
        <v>67</v>
      </c>
      <c r="D75" s="93">
        <f>D74</f>
        <v>46917606.169999994</v>
      </c>
      <c r="E75" s="94">
        <f>E74</f>
        <v>1</v>
      </c>
    </row>
    <row r="76" spans="2:5">
      <c r="B76" s="15" t="s">
        <v>6</v>
      </c>
      <c r="C76" s="16" t="s">
        <v>225</v>
      </c>
      <c r="D76" s="93">
        <v>0</v>
      </c>
      <c r="E76" s="94">
        <v>0</v>
      </c>
    </row>
    <row r="77" spans="2:5" ht="13.5" thickBot="1">
      <c r="B77" s="17" t="s">
        <v>8</v>
      </c>
      <c r="C77" s="18" t="s">
        <v>226</v>
      </c>
      <c r="D77" s="97">
        <v>0</v>
      </c>
      <c r="E77" s="98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90.xml><?xml version="1.0" encoding="utf-8"?>
<worksheet xmlns="http://schemas.openxmlformats.org/spreadsheetml/2006/main" xmlns:r="http://schemas.openxmlformats.org/officeDocument/2006/relationships">
  <sheetPr codeName="Arkusz90"/>
  <dimension ref="A1:L81"/>
  <sheetViews>
    <sheetView zoomScale="80" zoomScaleNormal="80" workbookViewId="0">
      <selection activeCell="K2" sqref="K2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99" customWidth="1"/>
    <col min="6" max="6" width="7.42578125" customWidth="1"/>
    <col min="7" max="7" width="17.28515625" customWidth="1"/>
    <col min="8" max="8" width="19" customWidth="1"/>
    <col min="9" max="9" width="13.28515625" customWidth="1"/>
    <col min="10" max="10" width="13.5703125" customWidth="1"/>
  </cols>
  <sheetData>
    <row r="1" spans="2:12">
      <c r="B1" s="1"/>
      <c r="C1" s="1"/>
      <c r="D1" s="2"/>
      <c r="E1" s="2"/>
    </row>
    <row r="2" spans="2:12" ht="15.75">
      <c r="B2" s="333" t="s">
        <v>0</v>
      </c>
      <c r="C2" s="333"/>
      <c r="D2" s="333"/>
      <c r="E2" s="333"/>
      <c r="H2" s="188"/>
      <c r="I2" s="188"/>
      <c r="J2" s="190"/>
      <c r="L2" s="78"/>
    </row>
    <row r="3" spans="2:12" ht="15.75">
      <c r="B3" s="333" t="s">
        <v>263</v>
      </c>
      <c r="C3" s="333"/>
      <c r="D3" s="333"/>
      <c r="E3" s="333"/>
      <c r="H3" s="188"/>
      <c r="I3" s="188"/>
      <c r="J3" s="190"/>
    </row>
    <row r="4" spans="2:12" ht="15">
      <c r="B4" s="162"/>
      <c r="C4" s="162"/>
      <c r="D4" s="162"/>
      <c r="E4" s="162"/>
      <c r="H4" s="187"/>
      <c r="I4" s="187"/>
      <c r="J4" s="190"/>
    </row>
    <row r="5" spans="2:12" ht="21" customHeight="1">
      <c r="B5" s="334" t="s">
        <v>1</v>
      </c>
      <c r="C5" s="334"/>
      <c r="D5" s="334"/>
      <c r="E5" s="334"/>
    </row>
    <row r="6" spans="2:12" ht="14.25">
      <c r="B6" s="335" t="s">
        <v>178</v>
      </c>
      <c r="C6" s="335"/>
      <c r="D6" s="335"/>
      <c r="E6" s="335"/>
    </row>
    <row r="7" spans="2:12" ht="14.25">
      <c r="B7" s="160"/>
      <c r="C7" s="160"/>
      <c r="D7" s="160"/>
      <c r="E7" s="160"/>
    </row>
    <row r="8" spans="2:12" ht="13.5">
      <c r="B8" s="337" t="s">
        <v>18</v>
      </c>
      <c r="C8" s="339"/>
      <c r="D8" s="339"/>
      <c r="E8" s="339"/>
    </row>
    <row r="9" spans="2:12" ht="16.5" thickBot="1">
      <c r="B9" s="336" t="s">
        <v>209</v>
      </c>
      <c r="C9" s="336"/>
      <c r="D9" s="336"/>
      <c r="E9" s="336"/>
    </row>
    <row r="10" spans="2:12" ht="13.5" thickBot="1">
      <c r="B10" s="161"/>
      <c r="C10" s="87" t="s">
        <v>2</v>
      </c>
      <c r="D10" s="75" t="s">
        <v>246</v>
      </c>
      <c r="E10" s="30" t="s">
        <v>262</v>
      </c>
    </row>
    <row r="11" spans="2:12">
      <c r="B11" s="110" t="s">
        <v>3</v>
      </c>
      <c r="C11" s="151" t="s">
        <v>215</v>
      </c>
      <c r="D11" s="74">
        <v>56145.38</v>
      </c>
      <c r="E11" s="9">
        <f>E12</f>
        <v>61376.68</v>
      </c>
    </row>
    <row r="12" spans="2:12">
      <c r="B12" s="129" t="s">
        <v>4</v>
      </c>
      <c r="C12" s="6" t="s">
        <v>5</v>
      </c>
      <c r="D12" s="89">
        <v>56145.38</v>
      </c>
      <c r="E12" s="100">
        <v>61376.68</v>
      </c>
    </row>
    <row r="13" spans="2:12">
      <c r="B13" s="129" t="s">
        <v>6</v>
      </c>
      <c r="C13" s="72" t="s">
        <v>7</v>
      </c>
      <c r="D13" s="89"/>
      <c r="E13" s="100"/>
    </row>
    <row r="14" spans="2:12">
      <c r="B14" s="129" t="s">
        <v>8</v>
      </c>
      <c r="C14" s="72" t="s">
        <v>10</v>
      </c>
      <c r="D14" s="89"/>
      <c r="E14" s="100"/>
      <c r="G14" s="71"/>
    </row>
    <row r="15" spans="2:12">
      <c r="B15" s="129" t="s">
        <v>212</v>
      </c>
      <c r="C15" s="72" t="s">
        <v>11</v>
      </c>
      <c r="D15" s="89"/>
      <c r="E15" s="100"/>
    </row>
    <row r="16" spans="2:12">
      <c r="B16" s="130" t="s">
        <v>213</v>
      </c>
      <c r="C16" s="111" t="s">
        <v>12</v>
      </c>
      <c r="D16" s="90"/>
      <c r="E16" s="101"/>
    </row>
    <row r="17" spans="2:10">
      <c r="B17" s="10" t="s">
        <v>13</v>
      </c>
      <c r="C17" s="12" t="s">
        <v>65</v>
      </c>
      <c r="D17" s="152"/>
      <c r="E17" s="113"/>
    </row>
    <row r="18" spans="2:10">
      <c r="B18" s="129" t="s">
        <v>4</v>
      </c>
      <c r="C18" s="6" t="s">
        <v>11</v>
      </c>
      <c r="D18" s="89"/>
      <c r="E18" s="101"/>
    </row>
    <row r="19" spans="2:10" ht="13.5" customHeight="1">
      <c r="B19" s="129" t="s">
        <v>6</v>
      </c>
      <c r="C19" s="72" t="s">
        <v>214</v>
      </c>
      <c r="D19" s="89"/>
      <c r="E19" s="100"/>
    </row>
    <row r="20" spans="2:10" ht="13.5" thickBot="1">
      <c r="B20" s="131" t="s">
        <v>8</v>
      </c>
      <c r="C20" s="73" t="s">
        <v>14</v>
      </c>
      <c r="D20" s="91"/>
      <c r="E20" s="102"/>
    </row>
    <row r="21" spans="2:10" ht="13.5" thickBot="1">
      <c r="B21" s="343" t="s">
        <v>216</v>
      </c>
      <c r="C21" s="344"/>
      <c r="D21" s="92">
        <f>D11</f>
        <v>56145.38</v>
      </c>
      <c r="E21" s="173">
        <f>E11</f>
        <v>61376.68</v>
      </c>
      <c r="F21" s="88"/>
      <c r="G21" s="88"/>
      <c r="H21" s="197"/>
      <c r="J21" s="71"/>
    </row>
    <row r="22" spans="2:10">
      <c r="B22" s="3"/>
      <c r="C22" s="7"/>
      <c r="D22" s="8"/>
      <c r="E22" s="8"/>
      <c r="G22" s="78"/>
    </row>
    <row r="23" spans="2:10" ht="13.5">
      <c r="B23" s="337" t="s">
        <v>210</v>
      </c>
      <c r="C23" s="345"/>
      <c r="D23" s="345"/>
      <c r="E23" s="345"/>
      <c r="G23" s="78"/>
    </row>
    <row r="24" spans="2:10" ht="15.75" customHeight="1" thickBot="1">
      <c r="B24" s="336" t="s">
        <v>211</v>
      </c>
      <c r="C24" s="346"/>
      <c r="D24" s="346"/>
      <c r="E24" s="346"/>
    </row>
    <row r="25" spans="2:10" ht="13.5" thickBot="1">
      <c r="B25" s="161"/>
      <c r="C25" s="5" t="s">
        <v>2</v>
      </c>
      <c r="D25" s="75" t="s">
        <v>264</v>
      </c>
      <c r="E25" s="30" t="s">
        <v>262</v>
      </c>
    </row>
    <row r="26" spans="2:10">
      <c r="B26" s="116" t="s">
        <v>15</v>
      </c>
      <c r="C26" s="117" t="s">
        <v>16</v>
      </c>
      <c r="D26" s="263">
        <v>51142</v>
      </c>
      <c r="E26" s="118">
        <f>D21</f>
        <v>56145.38</v>
      </c>
      <c r="G26" s="83"/>
    </row>
    <row r="27" spans="2:10">
      <c r="B27" s="10" t="s">
        <v>17</v>
      </c>
      <c r="C27" s="11" t="s">
        <v>217</v>
      </c>
      <c r="D27" s="264">
        <v>-485.34999999999991</v>
      </c>
      <c r="E27" s="172">
        <f>E28-E32</f>
        <v>-1560.92</v>
      </c>
      <c r="F27" s="78"/>
      <c r="G27" s="83"/>
      <c r="H27" s="78"/>
      <c r="I27" s="78"/>
      <c r="J27" s="83"/>
    </row>
    <row r="28" spans="2:10">
      <c r="B28" s="10" t="s">
        <v>18</v>
      </c>
      <c r="C28" s="11" t="s">
        <v>19</v>
      </c>
      <c r="D28" s="264">
        <v>1561.21</v>
      </c>
      <c r="E28" s="80">
        <f>SUM(E29:E31)</f>
        <v>0</v>
      </c>
      <c r="F28" s="78"/>
      <c r="G28" s="78"/>
      <c r="H28" s="78"/>
      <c r="I28" s="78"/>
      <c r="J28" s="83"/>
    </row>
    <row r="29" spans="2:10">
      <c r="B29" s="127" t="s">
        <v>4</v>
      </c>
      <c r="C29" s="6" t="s">
        <v>20</v>
      </c>
      <c r="D29" s="265"/>
      <c r="E29" s="103"/>
      <c r="F29" s="78"/>
      <c r="G29" s="78"/>
      <c r="H29" s="78"/>
      <c r="I29" s="78"/>
      <c r="J29" s="83"/>
    </row>
    <row r="30" spans="2:10">
      <c r="B30" s="127" t="s">
        <v>6</v>
      </c>
      <c r="C30" s="6" t="s">
        <v>21</v>
      </c>
      <c r="D30" s="265"/>
      <c r="E30" s="103"/>
      <c r="F30" s="78"/>
      <c r="G30" s="78"/>
      <c r="H30" s="78"/>
      <c r="I30" s="78"/>
      <c r="J30" s="83"/>
    </row>
    <row r="31" spans="2:10">
      <c r="B31" s="127" t="s">
        <v>8</v>
      </c>
      <c r="C31" s="6" t="s">
        <v>22</v>
      </c>
      <c r="D31" s="265">
        <v>1561.21</v>
      </c>
      <c r="E31" s="103"/>
      <c r="F31" s="78"/>
      <c r="G31" s="78"/>
      <c r="H31" s="78"/>
      <c r="I31" s="78"/>
      <c r="J31" s="83"/>
    </row>
    <row r="32" spans="2:10">
      <c r="B32" s="112" t="s">
        <v>23</v>
      </c>
      <c r="C32" s="12" t="s">
        <v>24</v>
      </c>
      <c r="D32" s="264">
        <v>2046.56</v>
      </c>
      <c r="E32" s="80">
        <f>SUM(E33:E39)</f>
        <v>1560.92</v>
      </c>
      <c r="F32" s="78"/>
      <c r="G32" s="83"/>
      <c r="H32" s="78"/>
      <c r="I32" s="78"/>
      <c r="J32" s="83"/>
    </row>
    <row r="33" spans="2:10">
      <c r="B33" s="127" t="s">
        <v>4</v>
      </c>
      <c r="C33" s="6" t="s">
        <v>25</v>
      </c>
      <c r="D33" s="265">
        <v>1602.55</v>
      </c>
      <c r="E33" s="103">
        <v>1174.04</v>
      </c>
      <c r="F33" s="78"/>
      <c r="G33" s="78"/>
      <c r="H33" s="78"/>
      <c r="I33" s="78"/>
      <c r="J33" s="83"/>
    </row>
    <row r="34" spans="2:10">
      <c r="B34" s="127" t="s">
        <v>6</v>
      </c>
      <c r="C34" s="6" t="s">
        <v>26</v>
      </c>
      <c r="D34" s="265"/>
      <c r="E34" s="103"/>
      <c r="F34" s="78"/>
      <c r="G34" s="78"/>
      <c r="H34" s="78"/>
      <c r="I34" s="78"/>
      <c r="J34" s="83"/>
    </row>
    <row r="35" spans="2:10">
      <c r="B35" s="127" t="s">
        <v>8</v>
      </c>
      <c r="C35" s="6" t="s">
        <v>27</v>
      </c>
      <c r="D35" s="265">
        <v>40.799999999999997</v>
      </c>
      <c r="E35" s="103">
        <v>20.63</v>
      </c>
      <c r="F35" s="78"/>
      <c r="G35" s="78"/>
      <c r="H35" s="78"/>
      <c r="I35" s="78"/>
      <c r="J35" s="83"/>
    </row>
    <row r="36" spans="2:10">
      <c r="B36" s="127" t="s">
        <v>9</v>
      </c>
      <c r="C36" s="6" t="s">
        <v>28</v>
      </c>
      <c r="D36" s="265"/>
      <c r="E36" s="103"/>
      <c r="F36" s="78"/>
      <c r="G36" s="78"/>
      <c r="H36" s="78"/>
      <c r="I36" s="78"/>
      <c r="J36" s="83"/>
    </row>
    <row r="37" spans="2:10" ht="25.5">
      <c r="B37" s="127" t="s">
        <v>29</v>
      </c>
      <c r="C37" s="6" t="s">
        <v>30</v>
      </c>
      <c r="D37" s="265">
        <v>403.21</v>
      </c>
      <c r="E37" s="103">
        <v>366.25</v>
      </c>
      <c r="F37" s="78"/>
      <c r="G37" s="78"/>
      <c r="H37" s="78"/>
      <c r="I37" s="78"/>
      <c r="J37" s="83"/>
    </row>
    <row r="38" spans="2:10">
      <c r="B38" s="127" t="s">
        <v>31</v>
      </c>
      <c r="C38" s="6" t="s">
        <v>32</v>
      </c>
      <c r="D38" s="265"/>
      <c r="E38" s="103"/>
      <c r="F38" s="78"/>
      <c r="G38" s="78"/>
      <c r="H38" s="78"/>
      <c r="I38" s="78"/>
      <c r="J38" s="83"/>
    </row>
    <row r="39" spans="2:10">
      <c r="B39" s="128" t="s">
        <v>33</v>
      </c>
      <c r="C39" s="13" t="s">
        <v>34</v>
      </c>
      <c r="D39" s="266"/>
      <c r="E39" s="174"/>
      <c r="F39" s="78"/>
      <c r="G39" s="78"/>
      <c r="H39" s="78"/>
      <c r="I39" s="78"/>
      <c r="J39" s="83"/>
    </row>
    <row r="40" spans="2:10" ht="13.5" thickBot="1">
      <c r="B40" s="119" t="s">
        <v>35</v>
      </c>
      <c r="C40" s="120" t="s">
        <v>36</v>
      </c>
      <c r="D40" s="267">
        <v>-1102.71</v>
      </c>
      <c r="E40" s="121">
        <v>6792.22</v>
      </c>
      <c r="G40" s="83"/>
    </row>
    <row r="41" spans="2:10" ht="13.5" thickBot="1">
      <c r="B41" s="122" t="s">
        <v>37</v>
      </c>
      <c r="C41" s="123" t="s">
        <v>38</v>
      </c>
      <c r="D41" s="268">
        <v>49553.94</v>
      </c>
      <c r="E41" s="173">
        <f>E26+E27+E40</f>
        <v>61376.68</v>
      </c>
      <c r="F41" s="88"/>
      <c r="G41" s="83"/>
    </row>
    <row r="42" spans="2:10">
      <c r="B42" s="114"/>
      <c r="C42" s="114"/>
      <c r="D42" s="115"/>
      <c r="E42" s="115"/>
      <c r="F42" s="88"/>
      <c r="G42" s="71"/>
    </row>
    <row r="43" spans="2:10" ht="13.5">
      <c r="B43" s="338" t="s">
        <v>60</v>
      </c>
      <c r="C43" s="339"/>
      <c r="D43" s="339"/>
      <c r="E43" s="339"/>
      <c r="G43" s="78"/>
    </row>
    <row r="44" spans="2:10" ht="18" customHeight="1" thickBot="1">
      <c r="B44" s="336" t="s">
        <v>244</v>
      </c>
      <c r="C44" s="340"/>
      <c r="D44" s="340"/>
      <c r="E44" s="340"/>
      <c r="G44" s="78"/>
    </row>
    <row r="45" spans="2:10" ht="13.5" thickBot="1">
      <c r="B45" s="161"/>
      <c r="C45" s="31" t="s">
        <v>39</v>
      </c>
      <c r="D45" s="75" t="s">
        <v>264</v>
      </c>
      <c r="E45" s="30" t="s">
        <v>262</v>
      </c>
      <c r="G45" s="78"/>
    </row>
    <row r="46" spans="2:10">
      <c r="B46" s="14" t="s">
        <v>18</v>
      </c>
      <c r="C46" s="32" t="s">
        <v>218</v>
      </c>
      <c r="D46" s="124"/>
      <c r="E46" s="29"/>
      <c r="G46" s="78"/>
    </row>
    <row r="47" spans="2:10">
      <c r="B47" s="125" t="s">
        <v>4</v>
      </c>
      <c r="C47" s="16" t="s">
        <v>40</v>
      </c>
      <c r="D47" s="269">
        <v>291.65667000000002</v>
      </c>
      <c r="E47" s="175">
        <v>275.98002000000002</v>
      </c>
      <c r="G47" s="78"/>
    </row>
    <row r="48" spans="2:10">
      <c r="B48" s="146" t="s">
        <v>6</v>
      </c>
      <c r="C48" s="23" t="s">
        <v>41</v>
      </c>
      <c r="D48" s="270">
        <v>289.09593999999998</v>
      </c>
      <c r="E48" s="175">
        <v>269.08976000000001</v>
      </c>
      <c r="G48" s="78"/>
    </row>
    <row r="49" spans="2:7">
      <c r="B49" s="143" t="s">
        <v>23</v>
      </c>
      <c r="C49" s="147" t="s">
        <v>219</v>
      </c>
      <c r="D49" s="271"/>
      <c r="E49" s="175"/>
    </row>
    <row r="50" spans="2:7">
      <c r="B50" s="125" t="s">
        <v>4</v>
      </c>
      <c r="C50" s="16" t="s">
        <v>40</v>
      </c>
      <c r="D50" s="269">
        <v>175.35</v>
      </c>
      <c r="E50" s="175">
        <v>203.44</v>
      </c>
      <c r="G50" s="226"/>
    </row>
    <row r="51" spans="2:7">
      <c r="B51" s="125" t="s">
        <v>6</v>
      </c>
      <c r="C51" s="16" t="s">
        <v>220</v>
      </c>
      <c r="D51" s="272">
        <v>161.01</v>
      </c>
      <c r="E51" s="84">
        <v>203.3</v>
      </c>
      <c r="G51" s="226"/>
    </row>
    <row r="52" spans="2:7">
      <c r="B52" s="125" t="s">
        <v>8</v>
      </c>
      <c r="C52" s="16" t="s">
        <v>221</v>
      </c>
      <c r="D52" s="272">
        <v>180.84</v>
      </c>
      <c r="E52" s="84">
        <v>229.58</v>
      </c>
    </row>
    <row r="53" spans="2:7" ht="14.25" customHeight="1" thickBot="1">
      <c r="B53" s="126" t="s">
        <v>9</v>
      </c>
      <c r="C53" s="18" t="s">
        <v>41</v>
      </c>
      <c r="D53" s="273">
        <v>171.41</v>
      </c>
      <c r="E53" s="176">
        <v>228.09</v>
      </c>
    </row>
    <row r="54" spans="2:7">
      <c r="B54" s="132"/>
      <c r="C54" s="133"/>
      <c r="D54" s="134"/>
      <c r="E54" s="134"/>
    </row>
    <row r="55" spans="2:7" ht="13.5">
      <c r="B55" s="338" t="s">
        <v>62</v>
      </c>
      <c r="C55" s="339"/>
      <c r="D55" s="339"/>
      <c r="E55" s="339"/>
    </row>
    <row r="56" spans="2:7" ht="17.25" customHeight="1" thickBot="1">
      <c r="B56" s="336" t="s">
        <v>222</v>
      </c>
      <c r="C56" s="340"/>
      <c r="D56" s="340"/>
      <c r="E56" s="340"/>
    </row>
    <row r="57" spans="2:7" ht="23.25" thickBot="1">
      <c r="B57" s="331" t="s">
        <v>42</v>
      </c>
      <c r="C57" s="332"/>
      <c r="D57" s="19" t="s">
        <v>245</v>
      </c>
      <c r="E57" s="20" t="s">
        <v>223</v>
      </c>
    </row>
    <row r="58" spans="2:7">
      <c r="B58" s="21" t="s">
        <v>18</v>
      </c>
      <c r="C58" s="149" t="s">
        <v>43</v>
      </c>
      <c r="D58" s="150">
        <f>D64</f>
        <v>61376.68</v>
      </c>
      <c r="E58" s="33">
        <f>D58/E21</f>
        <v>1</v>
      </c>
    </row>
    <row r="59" spans="2:7" ht="25.5">
      <c r="B59" s="146" t="s">
        <v>4</v>
      </c>
      <c r="C59" s="23" t="s">
        <v>44</v>
      </c>
      <c r="D59" s="95">
        <v>0</v>
      </c>
      <c r="E59" s="96">
        <v>0</v>
      </c>
    </row>
    <row r="60" spans="2:7" ht="25.5">
      <c r="B60" s="125" t="s">
        <v>6</v>
      </c>
      <c r="C60" s="16" t="s">
        <v>45</v>
      </c>
      <c r="D60" s="93">
        <v>0</v>
      </c>
      <c r="E60" s="94">
        <v>0</v>
      </c>
    </row>
    <row r="61" spans="2:7">
      <c r="B61" s="125" t="s">
        <v>8</v>
      </c>
      <c r="C61" s="16" t="s">
        <v>46</v>
      </c>
      <c r="D61" s="93">
        <v>0</v>
      </c>
      <c r="E61" s="94">
        <v>0</v>
      </c>
    </row>
    <row r="62" spans="2:7">
      <c r="B62" s="125" t="s">
        <v>9</v>
      </c>
      <c r="C62" s="16" t="s">
        <v>47</v>
      </c>
      <c r="D62" s="93">
        <v>0</v>
      </c>
      <c r="E62" s="94">
        <v>0</v>
      </c>
    </row>
    <row r="63" spans="2:7">
      <c r="B63" s="125" t="s">
        <v>29</v>
      </c>
      <c r="C63" s="16" t="s">
        <v>48</v>
      </c>
      <c r="D63" s="93">
        <v>0</v>
      </c>
      <c r="E63" s="94">
        <v>0</v>
      </c>
    </row>
    <row r="64" spans="2:7">
      <c r="B64" s="146" t="s">
        <v>31</v>
      </c>
      <c r="C64" s="23" t="s">
        <v>49</v>
      </c>
      <c r="D64" s="95">
        <f>E21</f>
        <v>61376.68</v>
      </c>
      <c r="E64" s="96">
        <f>E58</f>
        <v>1</v>
      </c>
    </row>
    <row r="65" spans="2:5">
      <c r="B65" s="146" t="s">
        <v>33</v>
      </c>
      <c r="C65" s="23" t="s">
        <v>224</v>
      </c>
      <c r="D65" s="95">
        <v>0</v>
      </c>
      <c r="E65" s="96">
        <v>0</v>
      </c>
    </row>
    <row r="66" spans="2:5">
      <c r="B66" s="146" t="s">
        <v>50</v>
      </c>
      <c r="C66" s="23" t="s">
        <v>51</v>
      </c>
      <c r="D66" s="95">
        <v>0</v>
      </c>
      <c r="E66" s="96">
        <v>0</v>
      </c>
    </row>
    <row r="67" spans="2:5">
      <c r="B67" s="125" t="s">
        <v>52</v>
      </c>
      <c r="C67" s="16" t="s">
        <v>53</v>
      </c>
      <c r="D67" s="93">
        <v>0</v>
      </c>
      <c r="E67" s="94">
        <v>0</v>
      </c>
    </row>
    <row r="68" spans="2:5">
      <c r="B68" s="125" t="s">
        <v>54</v>
      </c>
      <c r="C68" s="16" t="s">
        <v>55</v>
      </c>
      <c r="D68" s="93">
        <v>0</v>
      </c>
      <c r="E68" s="94">
        <v>0</v>
      </c>
    </row>
    <row r="69" spans="2:5">
      <c r="B69" s="125" t="s">
        <v>56</v>
      </c>
      <c r="C69" s="16" t="s">
        <v>57</v>
      </c>
      <c r="D69" s="93">
        <v>0</v>
      </c>
      <c r="E69" s="94">
        <v>0</v>
      </c>
    </row>
    <row r="70" spans="2:5">
      <c r="B70" s="153" t="s">
        <v>58</v>
      </c>
      <c r="C70" s="136" t="s">
        <v>59</v>
      </c>
      <c r="D70" s="137">
        <v>0</v>
      </c>
      <c r="E70" s="138">
        <v>0</v>
      </c>
    </row>
    <row r="71" spans="2:5">
      <c r="B71" s="154" t="s">
        <v>23</v>
      </c>
      <c r="C71" s="144" t="s">
        <v>61</v>
      </c>
      <c r="D71" s="145">
        <v>0</v>
      </c>
      <c r="E71" s="70">
        <v>0</v>
      </c>
    </row>
    <row r="72" spans="2:5">
      <c r="B72" s="155" t="s">
        <v>60</v>
      </c>
      <c r="C72" s="140" t="s">
        <v>63</v>
      </c>
      <c r="D72" s="141">
        <f>E14</f>
        <v>0</v>
      </c>
      <c r="E72" s="142">
        <v>0</v>
      </c>
    </row>
    <row r="73" spans="2:5">
      <c r="B73" s="156" t="s">
        <v>62</v>
      </c>
      <c r="C73" s="25" t="s">
        <v>65</v>
      </c>
      <c r="D73" s="26">
        <v>0</v>
      </c>
      <c r="E73" s="27">
        <v>0</v>
      </c>
    </row>
    <row r="74" spans="2:5">
      <c r="B74" s="154" t="s">
        <v>64</v>
      </c>
      <c r="C74" s="144" t="s">
        <v>66</v>
      </c>
      <c r="D74" s="145">
        <f>D58</f>
        <v>61376.68</v>
      </c>
      <c r="E74" s="70">
        <f>E58+E72-E73</f>
        <v>1</v>
      </c>
    </row>
    <row r="75" spans="2:5">
      <c r="B75" s="125" t="s">
        <v>4</v>
      </c>
      <c r="C75" s="16" t="s">
        <v>67</v>
      </c>
      <c r="D75" s="93">
        <f>D74</f>
        <v>61376.68</v>
      </c>
      <c r="E75" s="94">
        <f>E74</f>
        <v>1</v>
      </c>
    </row>
    <row r="76" spans="2:5">
      <c r="B76" s="125" t="s">
        <v>6</v>
      </c>
      <c r="C76" s="16" t="s">
        <v>225</v>
      </c>
      <c r="D76" s="93">
        <v>0</v>
      </c>
      <c r="E76" s="94">
        <v>0</v>
      </c>
    </row>
    <row r="77" spans="2:5" ht="13.5" thickBot="1">
      <c r="B77" s="126" t="s">
        <v>8</v>
      </c>
      <c r="C77" s="18" t="s">
        <v>226</v>
      </c>
      <c r="D77" s="97">
        <v>0</v>
      </c>
      <c r="E77" s="98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ageMargins left="0.7" right="0.7" top="0.75" bottom="0.75" header="0.3" footer="0.3"/>
</worksheet>
</file>

<file path=xl/worksheets/sheet91.xml><?xml version="1.0" encoding="utf-8"?>
<worksheet xmlns="http://schemas.openxmlformats.org/spreadsheetml/2006/main" xmlns:r="http://schemas.openxmlformats.org/officeDocument/2006/relationships">
  <sheetPr codeName="Arkusz91">
    <pageSetUpPr fitToPage="1"/>
  </sheetPr>
  <dimension ref="A1:L81"/>
  <sheetViews>
    <sheetView zoomScale="80" zoomScaleNormal="80" workbookViewId="0">
      <selection activeCell="K2" sqref="K2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99" customWidth="1"/>
    <col min="6" max="6" width="7.42578125" customWidth="1"/>
    <col min="7" max="7" width="17.28515625" customWidth="1"/>
    <col min="8" max="8" width="19" customWidth="1"/>
    <col min="9" max="9" width="13.28515625" customWidth="1"/>
    <col min="10" max="10" width="13.5703125" customWidth="1"/>
  </cols>
  <sheetData>
    <row r="1" spans="2:12">
      <c r="B1" s="1"/>
      <c r="C1" s="1"/>
      <c r="D1" s="2"/>
      <c r="E1" s="2"/>
    </row>
    <row r="2" spans="2:12" ht="15.75">
      <c r="B2" s="333" t="s">
        <v>0</v>
      </c>
      <c r="C2" s="333"/>
      <c r="D2" s="333"/>
      <c r="E2" s="333"/>
      <c r="H2" s="188"/>
      <c r="I2" s="188"/>
      <c r="J2" s="190"/>
      <c r="L2" s="78"/>
    </row>
    <row r="3" spans="2:12" ht="15.75">
      <c r="B3" s="333" t="s">
        <v>263</v>
      </c>
      <c r="C3" s="333"/>
      <c r="D3" s="333"/>
      <c r="E3" s="333"/>
      <c r="H3" s="188"/>
      <c r="I3" s="188"/>
      <c r="J3" s="190"/>
    </row>
    <row r="4" spans="2:12" ht="15">
      <c r="B4" s="162"/>
      <c r="C4" s="162"/>
      <c r="D4" s="162"/>
      <c r="E4" s="162"/>
      <c r="H4" s="187"/>
      <c r="I4" s="187"/>
      <c r="J4" s="190"/>
    </row>
    <row r="5" spans="2:12" ht="21" customHeight="1">
      <c r="B5" s="334" t="s">
        <v>1</v>
      </c>
      <c r="C5" s="334"/>
      <c r="D5" s="334"/>
      <c r="E5" s="334"/>
    </row>
    <row r="6" spans="2:12" ht="14.25">
      <c r="B6" s="335" t="s">
        <v>201</v>
      </c>
      <c r="C6" s="335"/>
      <c r="D6" s="335"/>
      <c r="E6" s="335"/>
    </row>
    <row r="7" spans="2:12" ht="14.25">
      <c r="B7" s="160"/>
      <c r="C7" s="160"/>
      <c r="D7" s="160"/>
      <c r="E7" s="160"/>
    </row>
    <row r="8" spans="2:12" ht="13.5">
      <c r="B8" s="337" t="s">
        <v>18</v>
      </c>
      <c r="C8" s="339"/>
      <c r="D8" s="339"/>
      <c r="E8" s="339"/>
    </row>
    <row r="9" spans="2:12" ht="16.5" thickBot="1">
      <c r="B9" s="336" t="s">
        <v>209</v>
      </c>
      <c r="C9" s="336"/>
      <c r="D9" s="336"/>
      <c r="E9" s="336"/>
    </row>
    <row r="10" spans="2:12" ht="13.5" thickBot="1">
      <c r="B10" s="161"/>
      <c r="C10" s="87" t="s">
        <v>2</v>
      </c>
      <c r="D10" s="75" t="s">
        <v>246</v>
      </c>
      <c r="E10" s="30" t="s">
        <v>262</v>
      </c>
    </row>
    <row r="11" spans="2:12">
      <c r="B11" s="110" t="s">
        <v>3</v>
      </c>
      <c r="C11" s="151" t="s">
        <v>215</v>
      </c>
      <c r="D11" s="74">
        <v>8888225.0800000001</v>
      </c>
      <c r="E11" s="9">
        <f>E12</f>
        <v>8334757.1100000003</v>
      </c>
    </row>
    <row r="12" spans="2:12">
      <c r="B12" s="129" t="s">
        <v>4</v>
      </c>
      <c r="C12" s="6" t="s">
        <v>5</v>
      </c>
      <c r="D12" s="89">
        <v>8888225.0800000001</v>
      </c>
      <c r="E12" s="100">
        <v>8334757.1100000003</v>
      </c>
    </row>
    <row r="13" spans="2:12">
      <c r="B13" s="129" t="s">
        <v>6</v>
      </c>
      <c r="C13" s="72" t="s">
        <v>7</v>
      </c>
      <c r="D13" s="89"/>
      <c r="E13" s="100"/>
    </row>
    <row r="14" spans="2:12">
      <c r="B14" s="129" t="s">
        <v>8</v>
      </c>
      <c r="C14" s="72" t="s">
        <v>10</v>
      </c>
      <c r="D14" s="89"/>
      <c r="E14" s="100"/>
      <c r="G14" s="71"/>
    </row>
    <row r="15" spans="2:12">
      <c r="B15" s="129" t="s">
        <v>212</v>
      </c>
      <c r="C15" s="72" t="s">
        <v>11</v>
      </c>
      <c r="D15" s="89"/>
      <c r="E15" s="100"/>
    </row>
    <row r="16" spans="2:12">
      <c r="B16" s="130" t="s">
        <v>213</v>
      </c>
      <c r="C16" s="111" t="s">
        <v>12</v>
      </c>
      <c r="D16" s="90"/>
      <c r="E16" s="101"/>
    </row>
    <row r="17" spans="2:10">
      <c r="B17" s="10" t="s">
        <v>13</v>
      </c>
      <c r="C17" s="12" t="s">
        <v>65</v>
      </c>
      <c r="D17" s="152"/>
      <c r="E17" s="113"/>
    </row>
    <row r="18" spans="2:10">
      <c r="B18" s="129" t="s">
        <v>4</v>
      </c>
      <c r="C18" s="6" t="s">
        <v>11</v>
      </c>
      <c r="D18" s="89"/>
      <c r="E18" s="101"/>
    </row>
    <row r="19" spans="2:10" ht="13.5" customHeight="1">
      <c r="B19" s="129" t="s">
        <v>6</v>
      </c>
      <c r="C19" s="72" t="s">
        <v>214</v>
      </c>
      <c r="D19" s="89"/>
      <c r="E19" s="100"/>
    </row>
    <row r="20" spans="2:10" ht="13.5" thickBot="1">
      <c r="B20" s="131" t="s">
        <v>8</v>
      </c>
      <c r="C20" s="73" t="s">
        <v>14</v>
      </c>
      <c r="D20" s="91"/>
      <c r="E20" s="102"/>
    </row>
    <row r="21" spans="2:10" ht="13.5" thickBot="1">
      <c r="B21" s="343" t="s">
        <v>216</v>
      </c>
      <c r="C21" s="344"/>
      <c r="D21" s="92">
        <f>D11</f>
        <v>8888225.0800000001</v>
      </c>
      <c r="E21" s="173">
        <f>E11</f>
        <v>8334757.1100000003</v>
      </c>
      <c r="F21" s="88"/>
      <c r="G21" s="88"/>
      <c r="H21" s="197"/>
      <c r="J21" s="71"/>
    </row>
    <row r="22" spans="2:10">
      <c r="B22" s="3"/>
      <c r="C22" s="7"/>
      <c r="D22" s="8"/>
      <c r="E22" s="8"/>
      <c r="G22" s="78"/>
    </row>
    <row r="23" spans="2:10" ht="13.5">
      <c r="B23" s="337" t="s">
        <v>210</v>
      </c>
      <c r="C23" s="345"/>
      <c r="D23" s="345"/>
      <c r="E23" s="345"/>
      <c r="G23" s="78"/>
    </row>
    <row r="24" spans="2:10" ht="15.75" customHeight="1" thickBot="1">
      <c r="B24" s="336" t="s">
        <v>211</v>
      </c>
      <c r="C24" s="346"/>
      <c r="D24" s="346"/>
      <c r="E24" s="346"/>
    </row>
    <row r="25" spans="2:10" ht="13.5" thickBot="1">
      <c r="B25" s="161"/>
      <c r="C25" s="5" t="s">
        <v>2</v>
      </c>
      <c r="D25" s="75" t="s">
        <v>264</v>
      </c>
      <c r="E25" s="30" t="s">
        <v>262</v>
      </c>
    </row>
    <row r="26" spans="2:10">
      <c r="B26" s="116" t="s">
        <v>15</v>
      </c>
      <c r="C26" s="117" t="s">
        <v>16</v>
      </c>
      <c r="D26" s="263">
        <v>16003026.24</v>
      </c>
      <c r="E26" s="118">
        <f>D21</f>
        <v>8888225.0800000001</v>
      </c>
      <c r="G26" s="83"/>
    </row>
    <row r="27" spans="2:10">
      <c r="B27" s="10" t="s">
        <v>17</v>
      </c>
      <c r="C27" s="11" t="s">
        <v>217</v>
      </c>
      <c r="D27" s="264">
        <v>-5016057.9799999995</v>
      </c>
      <c r="E27" s="172">
        <f>E28-E32</f>
        <v>-1069780.3900000001</v>
      </c>
      <c r="F27" s="78"/>
      <c r="G27" s="83"/>
      <c r="H27" s="78"/>
      <c r="I27" s="78"/>
      <c r="J27" s="83"/>
    </row>
    <row r="28" spans="2:10">
      <c r="B28" s="10" t="s">
        <v>18</v>
      </c>
      <c r="C28" s="11" t="s">
        <v>19</v>
      </c>
      <c r="D28" s="264">
        <v>441780.45</v>
      </c>
      <c r="E28" s="80">
        <f>SUM(E29:E31)</f>
        <v>184840.38</v>
      </c>
      <c r="F28" s="78"/>
      <c r="G28" s="78"/>
      <c r="H28" s="78"/>
      <c r="I28" s="78"/>
      <c r="J28" s="83"/>
    </row>
    <row r="29" spans="2:10">
      <c r="B29" s="127" t="s">
        <v>4</v>
      </c>
      <c r="C29" s="6" t="s">
        <v>20</v>
      </c>
      <c r="D29" s="265">
        <v>7000</v>
      </c>
      <c r="E29" s="103"/>
      <c r="F29" s="78"/>
      <c r="G29" s="78"/>
      <c r="H29" s="78"/>
      <c r="I29" s="78"/>
      <c r="J29" s="83"/>
    </row>
    <row r="30" spans="2:10">
      <c r="B30" s="127" t="s">
        <v>6</v>
      </c>
      <c r="C30" s="6" t="s">
        <v>21</v>
      </c>
      <c r="D30" s="265"/>
      <c r="E30" s="103"/>
      <c r="F30" s="78"/>
      <c r="G30" s="78"/>
      <c r="H30" s="78"/>
      <c r="I30" s="78"/>
      <c r="J30" s="83"/>
    </row>
    <row r="31" spans="2:10">
      <c r="B31" s="127" t="s">
        <v>8</v>
      </c>
      <c r="C31" s="6" t="s">
        <v>22</v>
      </c>
      <c r="D31" s="265">
        <v>434780.45</v>
      </c>
      <c r="E31" s="103">
        <v>184840.38</v>
      </c>
      <c r="F31" s="78"/>
      <c r="G31" s="78"/>
      <c r="H31" s="78"/>
      <c r="I31" s="78"/>
      <c r="J31" s="83"/>
    </row>
    <row r="32" spans="2:10">
      <c r="B32" s="112" t="s">
        <v>23</v>
      </c>
      <c r="C32" s="12" t="s">
        <v>24</v>
      </c>
      <c r="D32" s="264">
        <v>5457838.4299999997</v>
      </c>
      <c r="E32" s="80">
        <f>SUM(E33:E39)</f>
        <v>1254620.77</v>
      </c>
      <c r="F32" s="78"/>
      <c r="G32" s="83"/>
      <c r="H32" s="78"/>
      <c r="I32" s="78"/>
      <c r="J32" s="83"/>
    </row>
    <row r="33" spans="2:10">
      <c r="B33" s="127" t="s">
        <v>4</v>
      </c>
      <c r="C33" s="6" t="s">
        <v>25</v>
      </c>
      <c r="D33" s="265">
        <v>2459830.5099999998</v>
      </c>
      <c r="E33" s="103">
        <v>622316</v>
      </c>
      <c r="F33" s="78"/>
      <c r="G33" s="78"/>
      <c r="H33" s="78"/>
      <c r="I33" s="78"/>
      <c r="J33" s="83"/>
    </row>
    <row r="34" spans="2:10">
      <c r="B34" s="127" t="s">
        <v>6</v>
      </c>
      <c r="C34" s="6" t="s">
        <v>26</v>
      </c>
      <c r="D34" s="265"/>
      <c r="E34" s="103"/>
      <c r="F34" s="78"/>
      <c r="G34" s="78"/>
      <c r="H34" s="78"/>
      <c r="I34" s="78"/>
      <c r="J34" s="83"/>
    </row>
    <row r="35" spans="2:10">
      <c r="B35" s="127" t="s">
        <v>8</v>
      </c>
      <c r="C35" s="6" t="s">
        <v>27</v>
      </c>
      <c r="D35" s="265">
        <v>40648.03</v>
      </c>
      <c r="E35" s="103">
        <v>8899.1299999999992</v>
      </c>
      <c r="F35" s="78"/>
      <c r="G35" s="78"/>
      <c r="H35" s="78"/>
      <c r="I35" s="78"/>
      <c r="J35" s="83"/>
    </row>
    <row r="36" spans="2:10">
      <c r="B36" s="127" t="s">
        <v>9</v>
      </c>
      <c r="C36" s="6" t="s">
        <v>28</v>
      </c>
      <c r="D36" s="265"/>
      <c r="E36" s="103"/>
      <c r="F36" s="78"/>
      <c r="G36" s="78"/>
      <c r="H36" s="78"/>
      <c r="I36" s="78"/>
      <c r="J36" s="83"/>
    </row>
    <row r="37" spans="2:10" ht="25.5">
      <c r="B37" s="127" t="s">
        <v>29</v>
      </c>
      <c r="C37" s="6" t="s">
        <v>30</v>
      </c>
      <c r="D37" s="265">
        <v>99716.71</v>
      </c>
      <c r="E37" s="103">
        <v>72270.8</v>
      </c>
      <c r="F37" s="78"/>
      <c r="G37" s="78"/>
      <c r="H37" s="78"/>
      <c r="I37" s="78"/>
      <c r="J37" s="83"/>
    </row>
    <row r="38" spans="2:10">
      <c r="B38" s="127" t="s">
        <v>31</v>
      </c>
      <c r="C38" s="6" t="s">
        <v>32</v>
      </c>
      <c r="D38" s="265"/>
      <c r="E38" s="103"/>
      <c r="F38" s="78"/>
      <c r="G38" s="78"/>
      <c r="H38" s="78"/>
      <c r="I38" s="78"/>
      <c r="J38" s="83"/>
    </row>
    <row r="39" spans="2:10">
      <c r="B39" s="128" t="s">
        <v>33</v>
      </c>
      <c r="C39" s="13" t="s">
        <v>34</v>
      </c>
      <c r="D39" s="266">
        <v>2857643.18</v>
      </c>
      <c r="E39" s="174">
        <v>551134.84</v>
      </c>
      <c r="F39" s="78"/>
      <c r="G39" s="78"/>
      <c r="H39" s="78"/>
      <c r="I39" s="78"/>
      <c r="J39" s="83"/>
    </row>
    <row r="40" spans="2:10" ht="13.5" thickBot="1">
      <c r="B40" s="119" t="s">
        <v>35</v>
      </c>
      <c r="C40" s="120" t="s">
        <v>36</v>
      </c>
      <c r="D40" s="267">
        <v>-1661723.14</v>
      </c>
      <c r="E40" s="121">
        <v>516312.42</v>
      </c>
      <c r="G40" s="83"/>
    </row>
    <row r="41" spans="2:10" ht="13.5" thickBot="1">
      <c r="B41" s="122" t="s">
        <v>37</v>
      </c>
      <c r="C41" s="123" t="s">
        <v>38</v>
      </c>
      <c r="D41" s="268">
        <v>9325245.120000001</v>
      </c>
      <c r="E41" s="173">
        <f>E26+E27+E40</f>
        <v>8334757.1099999994</v>
      </c>
      <c r="F41" s="88"/>
      <c r="G41" s="83"/>
    </row>
    <row r="42" spans="2:10">
      <c r="B42" s="114"/>
      <c r="C42" s="114"/>
      <c r="D42" s="115"/>
      <c r="E42" s="115"/>
      <c r="F42" s="88"/>
      <c r="G42" s="71"/>
    </row>
    <row r="43" spans="2:10" ht="13.5">
      <c r="B43" s="338" t="s">
        <v>60</v>
      </c>
      <c r="C43" s="339"/>
      <c r="D43" s="339"/>
      <c r="E43" s="339"/>
      <c r="G43" s="78"/>
    </row>
    <row r="44" spans="2:10" ht="18" customHeight="1" thickBot="1">
      <c r="B44" s="336" t="s">
        <v>244</v>
      </c>
      <c r="C44" s="340"/>
      <c r="D44" s="340"/>
      <c r="E44" s="340"/>
      <c r="G44" s="78"/>
    </row>
    <row r="45" spans="2:10" ht="13.5" thickBot="1">
      <c r="B45" s="161"/>
      <c r="C45" s="31" t="s">
        <v>39</v>
      </c>
      <c r="D45" s="75" t="s">
        <v>264</v>
      </c>
      <c r="E45" s="30" t="s">
        <v>262</v>
      </c>
      <c r="G45" s="78"/>
    </row>
    <row r="46" spans="2:10">
      <c r="B46" s="14" t="s">
        <v>18</v>
      </c>
      <c r="C46" s="32" t="s">
        <v>218</v>
      </c>
      <c r="D46" s="124"/>
      <c r="E46" s="29"/>
      <c r="G46" s="78"/>
    </row>
    <row r="47" spans="2:10">
      <c r="B47" s="125" t="s">
        <v>4</v>
      </c>
      <c r="C47" s="16" t="s">
        <v>40</v>
      </c>
      <c r="D47" s="269">
        <v>101891.16415</v>
      </c>
      <c r="E47" s="175">
        <v>56946.598409999999</v>
      </c>
      <c r="G47" s="78"/>
    </row>
    <row r="48" spans="2:10">
      <c r="B48" s="146" t="s">
        <v>6</v>
      </c>
      <c r="C48" s="23" t="s">
        <v>41</v>
      </c>
      <c r="D48" s="270">
        <v>66608.89374</v>
      </c>
      <c r="E48" s="175">
        <v>50342.818979999996</v>
      </c>
      <c r="G48" s="78"/>
    </row>
    <row r="49" spans="2:7">
      <c r="B49" s="143" t="s">
        <v>23</v>
      </c>
      <c r="C49" s="147" t="s">
        <v>219</v>
      </c>
      <c r="D49" s="271"/>
      <c r="E49" s="175"/>
    </row>
    <row r="50" spans="2:7">
      <c r="B50" s="125" t="s">
        <v>4</v>
      </c>
      <c r="C50" s="16" t="s">
        <v>40</v>
      </c>
      <c r="D50" s="269">
        <v>157.06</v>
      </c>
      <c r="E50" s="175">
        <v>156.08000000000001</v>
      </c>
      <c r="G50" s="226"/>
    </row>
    <row r="51" spans="2:7">
      <c r="B51" s="125" t="s">
        <v>6</v>
      </c>
      <c r="C51" s="16" t="s">
        <v>220</v>
      </c>
      <c r="D51" s="272">
        <v>127.85000000000001</v>
      </c>
      <c r="E51" s="84">
        <v>154.13999999999999</v>
      </c>
      <c r="G51" s="226"/>
    </row>
    <row r="52" spans="2:7">
      <c r="B52" s="125" t="s">
        <v>8</v>
      </c>
      <c r="C52" s="16" t="s">
        <v>221</v>
      </c>
      <c r="D52" s="272">
        <v>157.06</v>
      </c>
      <c r="E52" s="84">
        <v>171.01</v>
      </c>
    </row>
    <row r="53" spans="2:7" ht="12.75" customHeight="1" thickBot="1">
      <c r="B53" s="126" t="s">
        <v>9</v>
      </c>
      <c r="C53" s="18" t="s">
        <v>41</v>
      </c>
      <c r="D53" s="273">
        <v>140</v>
      </c>
      <c r="E53" s="176">
        <v>165.56</v>
      </c>
    </row>
    <row r="54" spans="2:7">
      <c r="B54" s="132"/>
      <c r="C54" s="133"/>
      <c r="D54" s="134"/>
      <c r="E54" s="134"/>
    </row>
    <row r="55" spans="2:7" ht="13.5">
      <c r="B55" s="338" t="s">
        <v>62</v>
      </c>
      <c r="C55" s="339"/>
      <c r="D55" s="339"/>
      <c r="E55" s="339"/>
    </row>
    <row r="56" spans="2:7" ht="16.5" customHeight="1" thickBot="1">
      <c r="B56" s="336" t="s">
        <v>222</v>
      </c>
      <c r="C56" s="340"/>
      <c r="D56" s="340"/>
      <c r="E56" s="340"/>
    </row>
    <row r="57" spans="2:7" ht="23.25" thickBot="1">
      <c r="B57" s="331" t="s">
        <v>42</v>
      </c>
      <c r="C57" s="332"/>
      <c r="D57" s="19" t="s">
        <v>245</v>
      </c>
      <c r="E57" s="20" t="s">
        <v>223</v>
      </c>
    </row>
    <row r="58" spans="2:7">
      <c r="B58" s="21" t="s">
        <v>18</v>
      </c>
      <c r="C58" s="149" t="s">
        <v>43</v>
      </c>
      <c r="D58" s="150">
        <f>D64</f>
        <v>8334757.1100000003</v>
      </c>
      <c r="E58" s="33">
        <f>D58/E21</f>
        <v>1</v>
      </c>
    </row>
    <row r="59" spans="2:7" ht="25.5">
      <c r="B59" s="146" t="s">
        <v>4</v>
      </c>
      <c r="C59" s="23" t="s">
        <v>44</v>
      </c>
      <c r="D59" s="95">
        <v>0</v>
      </c>
      <c r="E59" s="96">
        <v>0</v>
      </c>
    </row>
    <row r="60" spans="2:7" ht="25.5">
      <c r="B60" s="125" t="s">
        <v>6</v>
      </c>
      <c r="C60" s="16" t="s">
        <v>45</v>
      </c>
      <c r="D60" s="93">
        <v>0</v>
      </c>
      <c r="E60" s="94">
        <v>0</v>
      </c>
    </row>
    <row r="61" spans="2:7" ht="13.5" customHeight="1">
      <c r="B61" s="125" t="s">
        <v>8</v>
      </c>
      <c r="C61" s="16" t="s">
        <v>46</v>
      </c>
      <c r="D61" s="93">
        <v>0</v>
      </c>
      <c r="E61" s="94">
        <v>0</v>
      </c>
    </row>
    <row r="62" spans="2:7">
      <c r="B62" s="125" t="s">
        <v>9</v>
      </c>
      <c r="C62" s="16" t="s">
        <v>47</v>
      </c>
      <c r="D62" s="93">
        <v>0</v>
      </c>
      <c r="E62" s="94">
        <v>0</v>
      </c>
    </row>
    <row r="63" spans="2:7">
      <c r="B63" s="125" t="s">
        <v>29</v>
      </c>
      <c r="C63" s="16" t="s">
        <v>48</v>
      </c>
      <c r="D63" s="93">
        <v>0</v>
      </c>
      <c r="E63" s="94">
        <v>0</v>
      </c>
    </row>
    <row r="64" spans="2:7">
      <c r="B64" s="146" t="s">
        <v>31</v>
      </c>
      <c r="C64" s="23" t="s">
        <v>49</v>
      </c>
      <c r="D64" s="95">
        <f>E21</f>
        <v>8334757.1100000003</v>
      </c>
      <c r="E64" s="96">
        <f>E58</f>
        <v>1</v>
      </c>
    </row>
    <row r="65" spans="2:5">
      <c r="B65" s="146" t="s">
        <v>33</v>
      </c>
      <c r="C65" s="23" t="s">
        <v>224</v>
      </c>
      <c r="D65" s="95">
        <v>0</v>
      </c>
      <c r="E65" s="96">
        <v>0</v>
      </c>
    </row>
    <row r="66" spans="2:5">
      <c r="B66" s="146" t="s">
        <v>50</v>
      </c>
      <c r="C66" s="23" t="s">
        <v>51</v>
      </c>
      <c r="D66" s="95">
        <v>0</v>
      </c>
      <c r="E66" s="96">
        <v>0</v>
      </c>
    </row>
    <row r="67" spans="2:5">
      <c r="B67" s="125" t="s">
        <v>52</v>
      </c>
      <c r="C67" s="16" t="s">
        <v>53</v>
      </c>
      <c r="D67" s="93">
        <v>0</v>
      </c>
      <c r="E67" s="94">
        <v>0</v>
      </c>
    </row>
    <row r="68" spans="2:5">
      <c r="B68" s="125" t="s">
        <v>54</v>
      </c>
      <c r="C68" s="16" t="s">
        <v>55</v>
      </c>
      <c r="D68" s="93">
        <v>0</v>
      </c>
      <c r="E68" s="94">
        <v>0</v>
      </c>
    </row>
    <row r="69" spans="2:5">
      <c r="B69" s="125" t="s">
        <v>56</v>
      </c>
      <c r="C69" s="16" t="s">
        <v>57</v>
      </c>
      <c r="D69" s="93">
        <v>0</v>
      </c>
      <c r="E69" s="94">
        <v>0</v>
      </c>
    </row>
    <row r="70" spans="2:5">
      <c r="B70" s="153" t="s">
        <v>58</v>
      </c>
      <c r="C70" s="136" t="s">
        <v>59</v>
      </c>
      <c r="D70" s="137">
        <v>0</v>
      </c>
      <c r="E70" s="138">
        <v>0</v>
      </c>
    </row>
    <row r="71" spans="2:5">
      <c r="B71" s="154" t="s">
        <v>23</v>
      </c>
      <c r="C71" s="144" t="s">
        <v>61</v>
      </c>
      <c r="D71" s="145">
        <v>0</v>
      </c>
      <c r="E71" s="70">
        <v>0</v>
      </c>
    </row>
    <row r="72" spans="2:5">
      <c r="B72" s="155" t="s">
        <v>60</v>
      </c>
      <c r="C72" s="140" t="s">
        <v>63</v>
      </c>
      <c r="D72" s="141">
        <f>E14</f>
        <v>0</v>
      </c>
      <c r="E72" s="142">
        <v>0</v>
      </c>
    </row>
    <row r="73" spans="2:5">
      <c r="B73" s="156" t="s">
        <v>62</v>
      </c>
      <c r="C73" s="25" t="s">
        <v>65</v>
      </c>
      <c r="D73" s="26">
        <v>0</v>
      </c>
      <c r="E73" s="27">
        <v>0</v>
      </c>
    </row>
    <row r="74" spans="2:5">
      <c r="B74" s="154" t="s">
        <v>64</v>
      </c>
      <c r="C74" s="144" t="s">
        <v>66</v>
      </c>
      <c r="D74" s="145">
        <f>D58</f>
        <v>8334757.1100000003</v>
      </c>
      <c r="E74" s="70">
        <f>E58+E72-E73</f>
        <v>1</v>
      </c>
    </row>
    <row r="75" spans="2:5">
      <c r="B75" s="125" t="s">
        <v>4</v>
      </c>
      <c r="C75" s="16" t="s">
        <v>67</v>
      </c>
      <c r="D75" s="93">
        <f>D74</f>
        <v>8334757.1100000003</v>
      </c>
      <c r="E75" s="94">
        <f>E74</f>
        <v>1</v>
      </c>
    </row>
    <row r="76" spans="2:5">
      <c r="B76" s="125" t="s">
        <v>6</v>
      </c>
      <c r="C76" s="16" t="s">
        <v>225</v>
      </c>
      <c r="D76" s="93">
        <v>0</v>
      </c>
      <c r="E76" s="94">
        <v>0</v>
      </c>
    </row>
    <row r="77" spans="2:5" ht="13.5" thickBot="1">
      <c r="B77" s="126" t="s">
        <v>8</v>
      </c>
      <c r="C77" s="18" t="s">
        <v>226</v>
      </c>
      <c r="D77" s="97">
        <v>0</v>
      </c>
      <c r="E77" s="98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ageMargins left="0.70866141732283472" right="0.70866141732283472" top="0.74803149606299213" bottom="0.74803149606299213" header="0.31496062992125984" footer="0.31496062992125984"/>
  <pageSetup paperSize="9" scale="73" orientation="portrait" r:id="rId1"/>
</worksheet>
</file>

<file path=xl/worksheets/sheet92.xml><?xml version="1.0" encoding="utf-8"?>
<worksheet xmlns="http://schemas.openxmlformats.org/spreadsheetml/2006/main" xmlns:r="http://schemas.openxmlformats.org/officeDocument/2006/relationships">
  <sheetPr codeName="Arkusz92"/>
  <dimension ref="A1:L81"/>
  <sheetViews>
    <sheetView zoomScale="80" zoomScaleNormal="80" workbookViewId="0">
      <selection activeCell="K2" sqref="K2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99" customWidth="1"/>
    <col min="6" max="6" width="7.42578125" customWidth="1"/>
    <col min="7" max="7" width="17.28515625" customWidth="1"/>
    <col min="8" max="8" width="19" customWidth="1"/>
    <col min="9" max="9" width="13.28515625" customWidth="1"/>
    <col min="10" max="10" width="13.5703125" customWidth="1"/>
  </cols>
  <sheetData>
    <row r="1" spans="2:12">
      <c r="B1" s="1"/>
      <c r="C1" s="1"/>
      <c r="D1" s="2"/>
      <c r="E1" s="2"/>
    </row>
    <row r="2" spans="2:12" ht="15.75">
      <c r="B2" s="333" t="s">
        <v>0</v>
      </c>
      <c r="C2" s="333"/>
      <c r="D2" s="333"/>
      <c r="E2" s="333"/>
      <c r="H2" s="188"/>
      <c r="I2" s="188"/>
      <c r="J2" s="190"/>
      <c r="L2" s="78"/>
    </row>
    <row r="3" spans="2:12" ht="15.75">
      <c r="B3" s="333" t="s">
        <v>263</v>
      </c>
      <c r="C3" s="333"/>
      <c r="D3" s="333"/>
      <c r="E3" s="333"/>
      <c r="H3" s="188"/>
      <c r="I3" s="188"/>
      <c r="J3" s="190"/>
    </row>
    <row r="4" spans="2:12" ht="15">
      <c r="B4" s="162"/>
      <c r="C4" s="162"/>
      <c r="D4" s="162"/>
      <c r="E4" s="162"/>
      <c r="H4" s="187"/>
      <c r="I4" s="187"/>
      <c r="J4" s="190"/>
    </row>
    <row r="5" spans="2:12" ht="21" customHeight="1">
      <c r="B5" s="334" t="s">
        <v>1</v>
      </c>
      <c r="C5" s="334"/>
      <c r="D5" s="334"/>
      <c r="E5" s="334"/>
    </row>
    <row r="6" spans="2:12" ht="14.25">
      <c r="B6" s="335" t="s">
        <v>199</v>
      </c>
      <c r="C6" s="335"/>
      <c r="D6" s="335"/>
      <c r="E6" s="335"/>
    </row>
    <row r="7" spans="2:12" ht="14.25">
      <c r="B7" s="160"/>
      <c r="C7" s="160"/>
      <c r="D7" s="160"/>
      <c r="E7" s="160"/>
    </row>
    <row r="8" spans="2:12" ht="13.5">
      <c r="B8" s="337" t="s">
        <v>18</v>
      </c>
      <c r="C8" s="339"/>
      <c r="D8" s="339"/>
      <c r="E8" s="339"/>
    </row>
    <row r="9" spans="2:12" ht="16.5" thickBot="1">
      <c r="B9" s="336" t="s">
        <v>209</v>
      </c>
      <c r="C9" s="336"/>
      <c r="D9" s="336"/>
      <c r="E9" s="336"/>
    </row>
    <row r="10" spans="2:12" ht="13.5" thickBot="1">
      <c r="B10" s="161"/>
      <c r="C10" s="87" t="s">
        <v>2</v>
      </c>
      <c r="D10" s="75" t="s">
        <v>246</v>
      </c>
      <c r="E10" s="30" t="s">
        <v>262</v>
      </c>
    </row>
    <row r="11" spans="2:12">
      <c r="B11" s="110" t="s">
        <v>3</v>
      </c>
      <c r="C11" s="151" t="s">
        <v>215</v>
      </c>
      <c r="D11" s="74">
        <v>16734149.279999999</v>
      </c>
      <c r="E11" s="9">
        <f>E12</f>
        <v>16612760.85</v>
      </c>
    </row>
    <row r="12" spans="2:12">
      <c r="B12" s="129" t="s">
        <v>4</v>
      </c>
      <c r="C12" s="6" t="s">
        <v>5</v>
      </c>
      <c r="D12" s="89">
        <v>16734149.279999999</v>
      </c>
      <c r="E12" s="100">
        <v>16612760.85</v>
      </c>
    </row>
    <row r="13" spans="2:12">
      <c r="B13" s="129" t="s">
        <v>6</v>
      </c>
      <c r="C13" s="72" t="s">
        <v>7</v>
      </c>
      <c r="D13" s="89"/>
      <c r="E13" s="100"/>
    </row>
    <row r="14" spans="2:12">
      <c r="B14" s="129" t="s">
        <v>8</v>
      </c>
      <c r="C14" s="72" t="s">
        <v>10</v>
      </c>
      <c r="D14" s="89"/>
      <c r="E14" s="100"/>
      <c r="G14" s="71"/>
    </row>
    <row r="15" spans="2:12">
      <c r="B15" s="129" t="s">
        <v>212</v>
      </c>
      <c r="C15" s="72" t="s">
        <v>11</v>
      </c>
      <c r="D15" s="89"/>
      <c r="E15" s="100"/>
    </row>
    <row r="16" spans="2:12">
      <c r="B16" s="130" t="s">
        <v>213</v>
      </c>
      <c r="C16" s="111" t="s">
        <v>12</v>
      </c>
      <c r="D16" s="90"/>
      <c r="E16" s="101"/>
    </row>
    <row r="17" spans="2:10">
      <c r="B17" s="10" t="s">
        <v>13</v>
      </c>
      <c r="C17" s="12" t="s">
        <v>65</v>
      </c>
      <c r="D17" s="152"/>
      <c r="E17" s="113"/>
    </row>
    <row r="18" spans="2:10">
      <c r="B18" s="129" t="s">
        <v>4</v>
      </c>
      <c r="C18" s="6" t="s">
        <v>11</v>
      </c>
      <c r="D18" s="89"/>
      <c r="E18" s="101"/>
    </row>
    <row r="19" spans="2:10" ht="13.5" customHeight="1">
      <c r="B19" s="129" t="s">
        <v>6</v>
      </c>
      <c r="C19" s="72" t="s">
        <v>214</v>
      </c>
      <c r="D19" s="89"/>
      <c r="E19" s="100"/>
    </row>
    <row r="20" spans="2:10" ht="13.5" thickBot="1">
      <c r="B20" s="131" t="s">
        <v>8</v>
      </c>
      <c r="C20" s="73" t="s">
        <v>14</v>
      </c>
      <c r="D20" s="91"/>
      <c r="E20" s="102"/>
    </row>
    <row r="21" spans="2:10" ht="13.5" thickBot="1">
      <c r="B21" s="343" t="s">
        <v>216</v>
      </c>
      <c r="C21" s="344"/>
      <c r="D21" s="92">
        <f>D11</f>
        <v>16734149.279999999</v>
      </c>
      <c r="E21" s="173">
        <f>E11</f>
        <v>16612760.85</v>
      </c>
      <c r="F21" s="88"/>
      <c r="G21" s="88"/>
      <c r="H21" s="197"/>
      <c r="J21" s="71"/>
    </row>
    <row r="22" spans="2:10">
      <c r="B22" s="3"/>
      <c r="C22" s="7"/>
      <c r="D22" s="8"/>
      <c r="E22" s="8"/>
      <c r="G22" s="78"/>
    </row>
    <row r="23" spans="2:10" ht="13.5">
      <c r="B23" s="337" t="s">
        <v>210</v>
      </c>
      <c r="C23" s="345"/>
      <c r="D23" s="345"/>
      <c r="E23" s="345"/>
      <c r="G23" s="78"/>
    </row>
    <row r="24" spans="2:10" ht="15.75" customHeight="1" thickBot="1">
      <c r="B24" s="336" t="s">
        <v>211</v>
      </c>
      <c r="C24" s="346"/>
      <c r="D24" s="346"/>
      <c r="E24" s="346"/>
    </row>
    <row r="25" spans="2:10" ht="13.5" thickBot="1">
      <c r="B25" s="161"/>
      <c r="C25" s="5" t="s">
        <v>2</v>
      </c>
      <c r="D25" s="75" t="s">
        <v>264</v>
      </c>
      <c r="E25" s="30" t="s">
        <v>262</v>
      </c>
    </row>
    <row r="26" spans="2:10">
      <c r="B26" s="116" t="s">
        <v>15</v>
      </c>
      <c r="C26" s="117" t="s">
        <v>16</v>
      </c>
      <c r="D26" s="263">
        <v>17566935.25</v>
      </c>
      <c r="E26" s="118">
        <f>D21</f>
        <v>16734149.279999999</v>
      </c>
      <c r="G26" s="83"/>
    </row>
    <row r="27" spans="2:10">
      <c r="B27" s="10" t="s">
        <v>17</v>
      </c>
      <c r="C27" s="11" t="s">
        <v>217</v>
      </c>
      <c r="D27" s="264">
        <v>-1634071.13</v>
      </c>
      <c r="E27" s="172">
        <f>E28-E32</f>
        <v>-549109.51000000013</v>
      </c>
      <c r="F27" s="78"/>
      <c r="G27" s="83"/>
      <c r="H27" s="78"/>
      <c r="I27" s="78"/>
      <c r="J27" s="83"/>
    </row>
    <row r="28" spans="2:10">
      <c r="B28" s="10" t="s">
        <v>18</v>
      </c>
      <c r="C28" s="11" t="s">
        <v>19</v>
      </c>
      <c r="D28" s="264">
        <v>3061309.05</v>
      </c>
      <c r="E28" s="80">
        <f>SUM(E29:E31)</f>
        <v>582826.93000000005</v>
      </c>
      <c r="F28" s="78"/>
      <c r="G28" s="78"/>
      <c r="H28" s="78"/>
      <c r="I28" s="78"/>
      <c r="J28" s="83"/>
    </row>
    <row r="29" spans="2:10">
      <c r="B29" s="127" t="s">
        <v>4</v>
      </c>
      <c r="C29" s="6" t="s">
        <v>20</v>
      </c>
      <c r="D29" s="265">
        <v>31297.5</v>
      </c>
      <c r="E29" s="103"/>
      <c r="F29" s="78"/>
      <c r="G29" s="78"/>
      <c r="H29" s="78"/>
      <c r="I29" s="78"/>
      <c r="J29" s="83"/>
    </row>
    <row r="30" spans="2:10">
      <c r="B30" s="127" t="s">
        <v>6</v>
      </c>
      <c r="C30" s="6" t="s">
        <v>21</v>
      </c>
      <c r="D30" s="265"/>
      <c r="E30" s="103"/>
      <c r="F30" s="78"/>
      <c r="G30" s="78"/>
      <c r="H30" s="78"/>
      <c r="I30" s="78"/>
      <c r="J30" s="83"/>
    </row>
    <row r="31" spans="2:10">
      <c r="B31" s="127" t="s">
        <v>8</v>
      </c>
      <c r="C31" s="6" t="s">
        <v>22</v>
      </c>
      <c r="D31" s="265">
        <v>3030011.55</v>
      </c>
      <c r="E31" s="103">
        <v>582826.93000000005</v>
      </c>
      <c r="F31" s="78"/>
      <c r="G31" s="78"/>
      <c r="H31" s="78"/>
      <c r="I31" s="78"/>
      <c r="J31" s="83"/>
    </row>
    <row r="32" spans="2:10">
      <c r="B32" s="112" t="s">
        <v>23</v>
      </c>
      <c r="C32" s="12" t="s">
        <v>24</v>
      </c>
      <c r="D32" s="264">
        <v>4695380.18</v>
      </c>
      <c r="E32" s="80">
        <f>SUM(E33:E39)</f>
        <v>1131936.4400000002</v>
      </c>
      <c r="F32" s="78"/>
      <c r="G32" s="83"/>
      <c r="H32" s="78"/>
      <c r="I32" s="78"/>
      <c r="J32" s="83"/>
    </row>
    <row r="33" spans="2:10">
      <c r="B33" s="127" t="s">
        <v>4</v>
      </c>
      <c r="C33" s="6" t="s">
        <v>25</v>
      </c>
      <c r="D33" s="265">
        <v>2763994.74</v>
      </c>
      <c r="E33" s="103">
        <v>767327.66</v>
      </c>
      <c r="F33" s="78"/>
      <c r="G33" s="78"/>
      <c r="H33" s="78"/>
      <c r="I33" s="78"/>
      <c r="J33" s="83"/>
    </row>
    <row r="34" spans="2:10">
      <c r="B34" s="127" t="s">
        <v>6</v>
      </c>
      <c r="C34" s="6" t="s">
        <v>26</v>
      </c>
      <c r="D34" s="265"/>
      <c r="E34" s="103"/>
      <c r="F34" s="78"/>
      <c r="G34" s="78"/>
      <c r="H34" s="78"/>
      <c r="I34" s="78"/>
      <c r="J34" s="83"/>
    </row>
    <row r="35" spans="2:10">
      <c r="B35" s="127" t="s">
        <v>8</v>
      </c>
      <c r="C35" s="6" t="s">
        <v>27</v>
      </c>
      <c r="D35" s="265">
        <v>31421.75</v>
      </c>
      <c r="E35" s="103">
        <v>9495.5499999999993</v>
      </c>
      <c r="F35" s="78"/>
      <c r="G35" s="78"/>
      <c r="H35" s="78"/>
      <c r="I35" s="78"/>
      <c r="J35" s="83"/>
    </row>
    <row r="36" spans="2:10">
      <c r="B36" s="127" t="s">
        <v>9</v>
      </c>
      <c r="C36" s="6" t="s">
        <v>28</v>
      </c>
      <c r="D36" s="265"/>
      <c r="E36" s="103"/>
      <c r="F36" s="78"/>
      <c r="G36" s="78"/>
      <c r="H36" s="78"/>
      <c r="I36" s="78"/>
      <c r="J36" s="83"/>
    </row>
    <row r="37" spans="2:10" ht="25.5">
      <c r="B37" s="127" t="s">
        <v>29</v>
      </c>
      <c r="C37" s="6" t="s">
        <v>30</v>
      </c>
      <c r="D37" s="265">
        <v>141508.60999999999</v>
      </c>
      <c r="E37" s="103">
        <v>140955.14000000001</v>
      </c>
      <c r="F37" s="78"/>
      <c r="G37" s="78"/>
      <c r="H37" s="78"/>
      <c r="I37" s="78"/>
      <c r="J37" s="83"/>
    </row>
    <row r="38" spans="2:10">
      <c r="B38" s="127" t="s">
        <v>31</v>
      </c>
      <c r="C38" s="6" t="s">
        <v>32</v>
      </c>
      <c r="D38" s="265"/>
      <c r="E38" s="103"/>
      <c r="F38" s="78"/>
      <c r="G38" s="78"/>
      <c r="H38" s="78"/>
      <c r="I38" s="78"/>
      <c r="J38" s="83"/>
    </row>
    <row r="39" spans="2:10">
      <c r="B39" s="128" t="s">
        <v>33</v>
      </c>
      <c r="C39" s="13" t="s">
        <v>34</v>
      </c>
      <c r="D39" s="266">
        <v>1758455.08</v>
      </c>
      <c r="E39" s="174">
        <v>214158.09</v>
      </c>
      <c r="F39" s="78"/>
      <c r="G39" s="78"/>
      <c r="H39" s="78"/>
      <c r="I39" s="78"/>
      <c r="J39" s="83"/>
    </row>
    <row r="40" spans="2:10" ht="13.5" thickBot="1">
      <c r="B40" s="119" t="s">
        <v>35</v>
      </c>
      <c r="C40" s="120" t="s">
        <v>36</v>
      </c>
      <c r="D40" s="267">
        <v>1354975.74</v>
      </c>
      <c r="E40" s="121">
        <v>427721.08</v>
      </c>
      <c r="G40" s="83"/>
    </row>
    <row r="41" spans="2:10" ht="13.5" thickBot="1">
      <c r="B41" s="122" t="s">
        <v>37</v>
      </c>
      <c r="C41" s="123" t="s">
        <v>38</v>
      </c>
      <c r="D41" s="268">
        <v>17287839.859999999</v>
      </c>
      <c r="E41" s="173">
        <f>E26+E27+E40</f>
        <v>16612760.85</v>
      </c>
      <c r="F41" s="88"/>
      <c r="G41" s="83"/>
    </row>
    <row r="42" spans="2:10">
      <c r="B42" s="114"/>
      <c r="C42" s="114"/>
      <c r="D42" s="115"/>
      <c r="E42" s="115"/>
      <c r="F42" s="88"/>
      <c r="G42" s="71"/>
    </row>
    <row r="43" spans="2:10" ht="13.5">
      <c r="B43" s="338" t="s">
        <v>60</v>
      </c>
      <c r="C43" s="339"/>
      <c r="D43" s="339"/>
      <c r="E43" s="339"/>
      <c r="G43" s="78"/>
    </row>
    <row r="44" spans="2:10" ht="18" customHeight="1" thickBot="1">
      <c r="B44" s="336" t="s">
        <v>244</v>
      </c>
      <c r="C44" s="340"/>
      <c r="D44" s="340"/>
      <c r="E44" s="340"/>
      <c r="G44" s="78"/>
    </row>
    <row r="45" spans="2:10" ht="13.5" thickBot="1">
      <c r="B45" s="161"/>
      <c r="C45" s="31" t="s">
        <v>39</v>
      </c>
      <c r="D45" s="75" t="s">
        <v>264</v>
      </c>
      <c r="E45" s="30" t="s">
        <v>262</v>
      </c>
      <c r="G45" s="78"/>
    </row>
    <row r="46" spans="2:10">
      <c r="B46" s="14" t="s">
        <v>18</v>
      </c>
      <c r="C46" s="32" t="s">
        <v>218</v>
      </c>
      <c r="D46" s="124"/>
      <c r="E46" s="29"/>
      <c r="G46" s="78"/>
    </row>
    <row r="47" spans="2:10">
      <c r="B47" s="125" t="s">
        <v>4</v>
      </c>
      <c r="C47" s="16" t="s">
        <v>40</v>
      </c>
      <c r="D47" s="269">
        <v>119340.59275</v>
      </c>
      <c r="E47" s="175">
        <v>98021.024380000003</v>
      </c>
      <c r="G47" s="78"/>
    </row>
    <row r="48" spans="2:10">
      <c r="B48" s="146" t="s">
        <v>6</v>
      </c>
      <c r="C48" s="23" t="s">
        <v>41</v>
      </c>
      <c r="D48" s="270">
        <v>108667.04292000001</v>
      </c>
      <c r="E48" s="175">
        <v>94897.525680000006</v>
      </c>
      <c r="G48" s="78"/>
    </row>
    <row r="49" spans="2:7">
      <c r="B49" s="143" t="s">
        <v>23</v>
      </c>
      <c r="C49" s="147" t="s">
        <v>219</v>
      </c>
      <c r="D49" s="271"/>
      <c r="E49" s="175"/>
    </row>
    <row r="50" spans="2:7">
      <c r="B50" s="125" t="s">
        <v>4</v>
      </c>
      <c r="C50" s="16" t="s">
        <v>40</v>
      </c>
      <c r="D50" s="269">
        <v>147.19999999999999</v>
      </c>
      <c r="E50" s="175">
        <v>170.72</v>
      </c>
      <c r="G50" s="226"/>
    </row>
    <row r="51" spans="2:7">
      <c r="B51" s="125" t="s">
        <v>6</v>
      </c>
      <c r="C51" s="16" t="s">
        <v>220</v>
      </c>
      <c r="D51" s="272">
        <v>139.85</v>
      </c>
      <c r="E51" s="175">
        <v>170.72</v>
      </c>
      <c r="G51" s="226"/>
    </row>
    <row r="52" spans="2:7">
      <c r="B52" s="125" t="s">
        <v>8</v>
      </c>
      <c r="C52" s="16" t="s">
        <v>221</v>
      </c>
      <c r="D52" s="272">
        <v>160.41</v>
      </c>
      <c r="E52" s="84">
        <v>175.9</v>
      </c>
    </row>
    <row r="53" spans="2:7" ht="13.5" customHeight="1" thickBot="1">
      <c r="B53" s="126" t="s">
        <v>9</v>
      </c>
      <c r="C53" s="18" t="s">
        <v>41</v>
      </c>
      <c r="D53" s="273">
        <v>159.09</v>
      </c>
      <c r="E53" s="176">
        <v>175.06</v>
      </c>
    </row>
    <row r="54" spans="2:7">
      <c r="B54" s="132"/>
      <c r="C54" s="133"/>
      <c r="D54" s="134"/>
      <c r="E54" s="134"/>
    </row>
    <row r="55" spans="2:7" ht="13.5">
      <c r="B55" s="338" t="s">
        <v>62</v>
      </c>
      <c r="C55" s="339"/>
      <c r="D55" s="339"/>
      <c r="E55" s="339"/>
    </row>
    <row r="56" spans="2:7" ht="17.25" customHeight="1" thickBot="1">
      <c r="B56" s="336" t="s">
        <v>222</v>
      </c>
      <c r="C56" s="340"/>
      <c r="D56" s="340"/>
      <c r="E56" s="340"/>
    </row>
    <row r="57" spans="2:7" ht="23.25" thickBot="1">
      <c r="B57" s="331" t="s">
        <v>42</v>
      </c>
      <c r="C57" s="332"/>
      <c r="D57" s="19" t="s">
        <v>245</v>
      </c>
      <c r="E57" s="20" t="s">
        <v>223</v>
      </c>
    </row>
    <row r="58" spans="2:7">
      <c r="B58" s="21" t="s">
        <v>18</v>
      </c>
      <c r="C58" s="149" t="s">
        <v>43</v>
      </c>
      <c r="D58" s="150">
        <f>D64</f>
        <v>16612760.85</v>
      </c>
      <c r="E58" s="33">
        <f>D58/E21</f>
        <v>1</v>
      </c>
    </row>
    <row r="59" spans="2:7" ht="25.5">
      <c r="B59" s="146" t="s">
        <v>4</v>
      </c>
      <c r="C59" s="23" t="s">
        <v>44</v>
      </c>
      <c r="D59" s="95">
        <v>0</v>
      </c>
      <c r="E59" s="96">
        <v>0</v>
      </c>
    </row>
    <row r="60" spans="2:7" ht="25.5">
      <c r="B60" s="125" t="s">
        <v>6</v>
      </c>
      <c r="C60" s="16" t="s">
        <v>45</v>
      </c>
      <c r="D60" s="93">
        <v>0</v>
      </c>
      <c r="E60" s="94">
        <v>0</v>
      </c>
    </row>
    <row r="61" spans="2:7" ht="12.75" customHeight="1">
      <c r="B61" s="125" t="s">
        <v>8</v>
      </c>
      <c r="C61" s="16" t="s">
        <v>46</v>
      </c>
      <c r="D61" s="93">
        <v>0</v>
      </c>
      <c r="E61" s="94">
        <v>0</v>
      </c>
    </row>
    <row r="62" spans="2:7">
      <c r="B62" s="125" t="s">
        <v>9</v>
      </c>
      <c r="C62" s="16" t="s">
        <v>47</v>
      </c>
      <c r="D62" s="93">
        <v>0</v>
      </c>
      <c r="E62" s="94">
        <v>0</v>
      </c>
    </row>
    <row r="63" spans="2:7">
      <c r="B63" s="125" t="s">
        <v>29</v>
      </c>
      <c r="C63" s="16" t="s">
        <v>48</v>
      </c>
      <c r="D63" s="93">
        <v>0</v>
      </c>
      <c r="E63" s="94">
        <v>0</v>
      </c>
    </row>
    <row r="64" spans="2:7">
      <c r="B64" s="146" t="s">
        <v>31</v>
      </c>
      <c r="C64" s="23" t="s">
        <v>49</v>
      </c>
      <c r="D64" s="95">
        <f>E21</f>
        <v>16612760.85</v>
      </c>
      <c r="E64" s="96">
        <f>E58</f>
        <v>1</v>
      </c>
    </row>
    <row r="65" spans="2:5">
      <c r="B65" s="146" t="s">
        <v>33</v>
      </c>
      <c r="C65" s="23" t="s">
        <v>224</v>
      </c>
      <c r="D65" s="95">
        <v>0</v>
      </c>
      <c r="E65" s="96">
        <v>0</v>
      </c>
    </row>
    <row r="66" spans="2:5">
      <c r="B66" s="146" t="s">
        <v>50</v>
      </c>
      <c r="C66" s="23" t="s">
        <v>51</v>
      </c>
      <c r="D66" s="95">
        <v>0</v>
      </c>
      <c r="E66" s="96">
        <v>0</v>
      </c>
    </row>
    <row r="67" spans="2:5">
      <c r="B67" s="125" t="s">
        <v>52</v>
      </c>
      <c r="C67" s="16" t="s">
        <v>53</v>
      </c>
      <c r="D67" s="93">
        <v>0</v>
      </c>
      <c r="E67" s="94">
        <v>0</v>
      </c>
    </row>
    <row r="68" spans="2:5">
      <c r="B68" s="125" t="s">
        <v>54</v>
      </c>
      <c r="C68" s="16" t="s">
        <v>55</v>
      </c>
      <c r="D68" s="93">
        <v>0</v>
      </c>
      <c r="E68" s="94">
        <v>0</v>
      </c>
    </row>
    <row r="69" spans="2:5">
      <c r="B69" s="125" t="s">
        <v>56</v>
      </c>
      <c r="C69" s="16" t="s">
        <v>57</v>
      </c>
      <c r="D69" s="93">
        <v>0</v>
      </c>
      <c r="E69" s="94">
        <v>0</v>
      </c>
    </row>
    <row r="70" spans="2:5">
      <c r="B70" s="153" t="s">
        <v>58</v>
      </c>
      <c r="C70" s="136" t="s">
        <v>59</v>
      </c>
      <c r="D70" s="137">
        <v>0</v>
      </c>
      <c r="E70" s="138">
        <v>0</v>
      </c>
    </row>
    <row r="71" spans="2:5">
      <c r="B71" s="154" t="s">
        <v>23</v>
      </c>
      <c r="C71" s="144" t="s">
        <v>61</v>
      </c>
      <c r="D71" s="145">
        <v>0</v>
      </c>
      <c r="E71" s="70">
        <v>0</v>
      </c>
    </row>
    <row r="72" spans="2:5">
      <c r="B72" s="155" t="s">
        <v>60</v>
      </c>
      <c r="C72" s="140" t="s">
        <v>63</v>
      </c>
      <c r="D72" s="141">
        <f>E14</f>
        <v>0</v>
      </c>
      <c r="E72" s="142">
        <v>0</v>
      </c>
    </row>
    <row r="73" spans="2:5">
      <c r="B73" s="156" t="s">
        <v>62</v>
      </c>
      <c r="C73" s="25" t="s">
        <v>65</v>
      </c>
      <c r="D73" s="26">
        <v>0</v>
      </c>
      <c r="E73" s="27">
        <v>0</v>
      </c>
    </row>
    <row r="74" spans="2:5">
      <c r="B74" s="154" t="s">
        <v>64</v>
      </c>
      <c r="C74" s="144" t="s">
        <v>66</v>
      </c>
      <c r="D74" s="145">
        <f>D58</f>
        <v>16612760.85</v>
      </c>
      <c r="E74" s="70">
        <f>E58+E72-E73</f>
        <v>1</v>
      </c>
    </row>
    <row r="75" spans="2:5">
      <c r="B75" s="125" t="s">
        <v>4</v>
      </c>
      <c r="C75" s="16" t="s">
        <v>67</v>
      </c>
      <c r="D75" s="93">
        <f>D74</f>
        <v>16612760.85</v>
      </c>
      <c r="E75" s="94">
        <f>E74</f>
        <v>1</v>
      </c>
    </row>
    <row r="76" spans="2:5">
      <c r="B76" s="125" t="s">
        <v>6</v>
      </c>
      <c r="C76" s="16" t="s">
        <v>225</v>
      </c>
      <c r="D76" s="93">
        <v>0</v>
      </c>
      <c r="E76" s="94">
        <v>0</v>
      </c>
    </row>
    <row r="77" spans="2:5" ht="13.5" thickBot="1">
      <c r="B77" s="126" t="s">
        <v>8</v>
      </c>
      <c r="C77" s="18" t="s">
        <v>226</v>
      </c>
      <c r="D77" s="97">
        <v>0</v>
      </c>
      <c r="E77" s="98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93.xml><?xml version="1.0" encoding="utf-8"?>
<worksheet xmlns="http://schemas.openxmlformats.org/spreadsheetml/2006/main" xmlns:r="http://schemas.openxmlformats.org/officeDocument/2006/relationships">
  <sheetPr codeName="Arkusz93"/>
  <dimension ref="A1:L81"/>
  <sheetViews>
    <sheetView zoomScale="80" zoomScaleNormal="80" workbookViewId="0">
      <selection activeCell="K2" sqref="K2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99" customWidth="1"/>
    <col min="6" max="6" width="7.42578125" customWidth="1"/>
    <col min="7" max="7" width="17.28515625" customWidth="1"/>
    <col min="8" max="8" width="19" customWidth="1"/>
    <col min="9" max="9" width="13.28515625" customWidth="1"/>
    <col min="10" max="10" width="13.5703125" customWidth="1"/>
  </cols>
  <sheetData>
    <row r="1" spans="2:12">
      <c r="B1" s="1"/>
      <c r="C1" s="1"/>
      <c r="D1" s="2"/>
      <c r="E1" s="2"/>
    </row>
    <row r="2" spans="2:12" ht="15.75">
      <c r="B2" s="333" t="s">
        <v>0</v>
      </c>
      <c r="C2" s="333"/>
      <c r="D2" s="333"/>
      <c r="E2" s="333"/>
      <c r="H2" s="188"/>
      <c r="I2" s="188"/>
      <c r="J2" s="190"/>
      <c r="L2" s="78"/>
    </row>
    <row r="3" spans="2:12" ht="15.75">
      <c r="B3" s="333" t="s">
        <v>263</v>
      </c>
      <c r="C3" s="333"/>
      <c r="D3" s="333"/>
      <c r="E3" s="333"/>
      <c r="H3" s="188"/>
      <c r="I3" s="188"/>
      <c r="J3" s="190"/>
    </row>
    <row r="4" spans="2:12" ht="15">
      <c r="B4" s="162"/>
      <c r="C4" s="162"/>
      <c r="D4" s="162"/>
      <c r="E4" s="162"/>
      <c r="H4" s="187"/>
      <c r="I4" s="187"/>
      <c r="J4" s="190"/>
    </row>
    <row r="5" spans="2:12" ht="21" customHeight="1">
      <c r="B5" s="334" t="s">
        <v>1</v>
      </c>
      <c r="C5" s="334"/>
      <c r="D5" s="334"/>
      <c r="E5" s="334"/>
    </row>
    <row r="6" spans="2:12" ht="14.25">
      <c r="B6" s="335" t="s">
        <v>200</v>
      </c>
      <c r="C6" s="335"/>
      <c r="D6" s="335"/>
      <c r="E6" s="335"/>
    </row>
    <row r="7" spans="2:12" ht="14.25">
      <c r="B7" s="160"/>
      <c r="C7" s="160"/>
      <c r="D7" s="160"/>
      <c r="E7" s="160"/>
    </row>
    <row r="8" spans="2:12" ht="13.5">
      <c r="B8" s="337" t="s">
        <v>18</v>
      </c>
      <c r="C8" s="339"/>
      <c r="D8" s="339"/>
      <c r="E8" s="339"/>
    </row>
    <row r="9" spans="2:12" ht="16.5" thickBot="1">
      <c r="B9" s="336" t="s">
        <v>209</v>
      </c>
      <c r="C9" s="336"/>
      <c r="D9" s="336"/>
      <c r="E9" s="336"/>
    </row>
    <row r="10" spans="2:12" ht="13.5" thickBot="1">
      <c r="B10" s="161"/>
      <c r="C10" s="87" t="s">
        <v>2</v>
      </c>
      <c r="D10" s="75" t="s">
        <v>246</v>
      </c>
      <c r="E10" s="30" t="s">
        <v>262</v>
      </c>
      <c r="G10" s="78"/>
    </row>
    <row r="11" spans="2:12">
      <c r="B11" s="110" t="s">
        <v>3</v>
      </c>
      <c r="C11" s="151" t="s">
        <v>215</v>
      </c>
      <c r="D11" s="74">
        <v>18273576.52</v>
      </c>
      <c r="E11" s="9">
        <f>E12</f>
        <v>15602160.23</v>
      </c>
    </row>
    <row r="12" spans="2:12">
      <c r="B12" s="129" t="s">
        <v>4</v>
      </c>
      <c r="C12" s="6" t="s">
        <v>5</v>
      </c>
      <c r="D12" s="89">
        <v>18273576.52</v>
      </c>
      <c r="E12" s="100">
        <f>15602173.05-12.82</f>
        <v>15602160.23</v>
      </c>
    </row>
    <row r="13" spans="2:12">
      <c r="B13" s="129" t="s">
        <v>6</v>
      </c>
      <c r="C13" s="72" t="s">
        <v>7</v>
      </c>
      <c r="D13" s="89"/>
      <c r="E13" s="100"/>
    </row>
    <row r="14" spans="2:12">
      <c r="B14" s="129" t="s">
        <v>8</v>
      </c>
      <c r="C14" s="72" t="s">
        <v>10</v>
      </c>
      <c r="D14" s="89"/>
      <c r="E14" s="100"/>
      <c r="G14" s="71"/>
    </row>
    <row r="15" spans="2:12">
      <c r="B15" s="129" t="s">
        <v>212</v>
      </c>
      <c r="C15" s="72" t="s">
        <v>11</v>
      </c>
      <c r="D15" s="89"/>
      <c r="E15" s="100"/>
    </row>
    <row r="16" spans="2:12">
      <c r="B16" s="130" t="s">
        <v>213</v>
      </c>
      <c r="C16" s="111" t="s">
        <v>12</v>
      </c>
      <c r="D16" s="90"/>
      <c r="E16" s="101"/>
    </row>
    <row r="17" spans="2:10">
      <c r="B17" s="10" t="s">
        <v>13</v>
      </c>
      <c r="C17" s="12" t="s">
        <v>65</v>
      </c>
      <c r="D17" s="152"/>
      <c r="E17" s="113"/>
    </row>
    <row r="18" spans="2:10">
      <c r="B18" s="129" t="s">
        <v>4</v>
      </c>
      <c r="C18" s="6" t="s">
        <v>11</v>
      </c>
      <c r="D18" s="89"/>
      <c r="E18" s="101"/>
    </row>
    <row r="19" spans="2:10" ht="13.5" customHeight="1">
      <c r="B19" s="129" t="s">
        <v>6</v>
      </c>
      <c r="C19" s="72" t="s">
        <v>214</v>
      </c>
      <c r="D19" s="89"/>
      <c r="E19" s="100"/>
    </row>
    <row r="20" spans="2:10" ht="13.5" thickBot="1">
      <c r="B20" s="131" t="s">
        <v>8</v>
      </c>
      <c r="C20" s="73" t="s">
        <v>14</v>
      </c>
      <c r="D20" s="91"/>
      <c r="E20" s="102"/>
    </row>
    <row r="21" spans="2:10" ht="13.5" thickBot="1">
      <c r="B21" s="343" t="s">
        <v>216</v>
      </c>
      <c r="C21" s="344"/>
      <c r="D21" s="92">
        <f>D11</f>
        <v>18273576.52</v>
      </c>
      <c r="E21" s="173">
        <f>E11-E17</f>
        <v>15602160.23</v>
      </c>
      <c r="F21" s="88"/>
      <c r="G21" s="88"/>
      <c r="H21" s="197"/>
      <c r="J21" s="71"/>
    </row>
    <row r="22" spans="2:10">
      <c r="B22" s="3"/>
      <c r="C22" s="7"/>
      <c r="D22" s="8"/>
      <c r="E22" s="8"/>
      <c r="G22" s="78"/>
    </row>
    <row r="23" spans="2:10" ht="13.5">
      <c r="B23" s="337" t="s">
        <v>210</v>
      </c>
      <c r="C23" s="345"/>
      <c r="D23" s="345"/>
      <c r="E23" s="345"/>
      <c r="G23" s="78"/>
    </row>
    <row r="24" spans="2:10" ht="15.75" customHeight="1" thickBot="1">
      <c r="B24" s="336" t="s">
        <v>211</v>
      </c>
      <c r="C24" s="346"/>
      <c r="D24" s="346"/>
      <c r="E24" s="346"/>
    </row>
    <row r="25" spans="2:10" ht="13.5" thickBot="1">
      <c r="B25" s="161"/>
      <c r="C25" s="5" t="s">
        <v>2</v>
      </c>
      <c r="D25" s="75" t="s">
        <v>264</v>
      </c>
      <c r="E25" s="30" t="s">
        <v>262</v>
      </c>
    </row>
    <row r="26" spans="2:10">
      <c r="B26" s="116" t="s">
        <v>15</v>
      </c>
      <c r="C26" s="117" t="s">
        <v>16</v>
      </c>
      <c r="D26" s="263">
        <v>29965977.789999999</v>
      </c>
      <c r="E26" s="118">
        <f>D21</f>
        <v>18273576.52</v>
      </c>
      <c r="G26" s="83"/>
    </row>
    <row r="27" spans="2:10">
      <c r="B27" s="10" t="s">
        <v>17</v>
      </c>
      <c r="C27" s="11" t="s">
        <v>217</v>
      </c>
      <c r="D27" s="264">
        <v>-6577298.3699999992</v>
      </c>
      <c r="E27" s="172">
        <f>E28-E32</f>
        <v>-2619425.29</v>
      </c>
      <c r="F27" s="78"/>
      <c r="G27" s="83"/>
      <c r="H27" s="78"/>
      <c r="I27" s="78"/>
      <c r="J27" s="83"/>
    </row>
    <row r="28" spans="2:10">
      <c r="B28" s="10" t="s">
        <v>18</v>
      </c>
      <c r="C28" s="11" t="s">
        <v>19</v>
      </c>
      <c r="D28" s="264">
        <v>3159241.08</v>
      </c>
      <c r="E28" s="80">
        <f>SUM(E29:E31)</f>
        <v>773588.23</v>
      </c>
      <c r="F28" s="78"/>
      <c r="G28" s="78"/>
      <c r="H28" s="78"/>
      <c r="I28" s="78"/>
      <c r="J28" s="83"/>
    </row>
    <row r="29" spans="2:10">
      <c r="B29" s="127" t="s">
        <v>4</v>
      </c>
      <c r="C29" s="6" t="s">
        <v>20</v>
      </c>
      <c r="D29" s="265"/>
      <c r="E29" s="103">
        <v>7254</v>
      </c>
      <c r="F29" s="78"/>
      <c r="G29" s="78"/>
      <c r="H29" s="78"/>
      <c r="I29" s="78"/>
      <c r="J29" s="83"/>
    </row>
    <row r="30" spans="2:10">
      <c r="B30" s="127" t="s">
        <v>6</v>
      </c>
      <c r="C30" s="6" t="s">
        <v>21</v>
      </c>
      <c r="D30" s="265"/>
      <c r="E30" s="103"/>
      <c r="F30" s="78"/>
      <c r="G30" s="78"/>
      <c r="H30" s="78"/>
      <c r="I30" s="78"/>
      <c r="J30" s="83"/>
    </row>
    <row r="31" spans="2:10">
      <c r="B31" s="127" t="s">
        <v>8</v>
      </c>
      <c r="C31" s="6" t="s">
        <v>22</v>
      </c>
      <c r="D31" s="265">
        <v>3159241.08</v>
      </c>
      <c r="E31" s="103">
        <v>766334.23</v>
      </c>
      <c r="F31" s="78"/>
      <c r="G31" s="78"/>
      <c r="H31" s="78"/>
      <c r="I31" s="78"/>
      <c r="J31" s="83"/>
    </row>
    <row r="32" spans="2:10">
      <c r="B32" s="112" t="s">
        <v>23</v>
      </c>
      <c r="C32" s="12" t="s">
        <v>24</v>
      </c>
      <c r="D32" s="264">
        <v>9736539.4499999993</v>
      </c>
      <c r="E32" s="80">
        <f>SUM(E33:E39)</f>
        <v>3393013.52</v>
      </c>
      <c r="F32" s="78"/>
      <c r="G32" s="83"/>
      <c r="H32" s="78"/>
      <c r="I32" s="78"/>
      <c r="J32" s="83"/>
    </row>
    <row r="33" spans="2:10">
      <c r="B33" s="127" t="s">
        <v>4</v>
      </c>
      <c r="C33" s="6" t="s">
        <v>25</v>
      </c>
      <c r="D33" s="265">
        <v>5758138.7999999998</v>
      </c>
      <c r="E33" s="103">
        <f>1777129.93-410547.79</f>
        <v>1366582.14</v>
      </c>
      <c r="F33" s="78"/>
      <c r="G33" s="78"/>
      <c r="H33" s="78"/>
      <c r="I33" s="78"/>
      <c r="J33" s="83"/>
    </row>
    <row r="34" spans="2:10">
      <c r="B34" s="127" t="s">
        <v>6</v>
      </c>
      <c r="C34" s="6" t="s">
        <v>26</v>
      </c>
      <c r="D34" s="265"/>
      <c r="E34" s="103"/>
      <c r="F34" s="78"/>
      <c r="G34" s="78"/>
      <c r="H34" s="78"/>
      <c r="I34" s="78"/>
      <c r="J34" s="83"/>
    </row>
    <row r="35" spans="2:10">
      <c r="B35" s="127" t="s">
        <v>8</v>
      </c>
      <c r="C35" s="6" t="s">
        <v>27</v>
      </c>
      <c r="D35" s="265">
        <v>24769.29</v>
      </c>
      <c r="E35" s="103">
        <v>8207.77</v>
      </c>
      <c r="F35" s="78"/>
      <c r="G35" s="78"/>
      <c r="H35" s="78"/>
      <c r="I35" s="78"/>
      <c r="J35" s="83"/>
    </row>
    <row r="36" spans="2:10">
      <c r="B36" s="127" t="s">
        <v>9</v>
      </c>
      <c r="C36" s="6" t="s">
        <v>28</v>
      </c>
      <c r="D36" s="265"/>
      <c r="E36" s="103"/>
      <c r="F36" s="78"/>
      <c r="G36" s="78"/>
      <c r="H36" s="78"/>
      <c r="I36" s="78"/>
      <c r="J36" s="83"/>
    </row>
    <row r="37" spans="2:10" ht="25.5">
      <c r="B37" s="127" t="s">
        <v>29</v>
      </c>
      <c r="C37" s="6" t="s">
        <v>30</v>
      </c>
      <c r="D37" s="265">
        <v>192715.6</v>
      </c>
      <c r="E37" s="103">
        <v>137732.74</v>
      </c>
      <c r="F37" s="78"/>
      <c r="G37" s="78"/>
      <c r="H37" s="78"/>
      <c r="I37" s="78"/>
      <c r="J37" s="83"/>
    </row>
    <row r="38" spans="2:10">
      <c r="B38" s="127" t="s">
        <v>31</v>
      </c>
      <c r="C38" s="6" t="s">
        <v>32</v>
      </c>
      <c r="D38" s="265"/>
      <c r="E38" s="103"/>
      <c r="F38" s="78"/>
      <c r="G38" s="78"/>
      <c r="H38" s="78"/>
      <c r="I38" s="78"/>
      <c r="J38" s="83"/>
    </row>
    <row r="39" spans="2:10">
      <c r="B39" s="128" t="s">
        <v>33</v>
      </c>
      <c r="C39" s="13" t="s">
        <v>34</v>
      </c>
      <c r="D39" s="266">
        <v>3760915.76</v>
      </c>
      <c r="E39" s="174">
        <v>1880490.87</v>
      </c>
      <c r="F39" s="78"/>
      <c r="G39" s="78"/>
      <c r="H39" s="78"/>
      <c r="I39" s="78"/>
      <c r="J39" s="83"/>
    </row>
    <row r="40" spans="2:10" ht="13.5" thickBot="1">
      <c r="B40" s="119" t="s">
        <v>35</v>
      </c>
      <c r="C40" s="120" t="s">
        <v>36</v>
      </c>
      <c r="D40" s="267">
        <v>-1450807.12</v>
      </c>
      <c r="E40" s="121">
        <v>-51991</v>
      </c>
      <c r="G40" s="83"/>
    </row>
    <row r="41" spans="2:10" ht="13.5" thickBot="1">
      <c r="B41" s="122" t="s">
        <v>37</v>
      </c>
      <c r="C41" s="123" t="s">
        <v>38</v>
      </c>
      <c r="D41" s="268">
        <v>21937872.300000001</v>
      </c>
      <c r="E41" s="173">
        <f>E26+E27+E40</f>
        <v>15602160.23</v>
      </c>
      <c r="F41" s="88"/>
      <c r="G41" s="83"/>
    </row>
    <row r="42" spans="2:10">
      <c r="B42" s="114"/>
      <c r="C42" s="114"/>
      <c r="D42" s="115"/>
      <c r="E42" s="115"/>
      <c r="F42" s="88"/>
      <c r="G42" s="71"/>
    </row>
    <row r="43" spans="2:10" ht="13.5">
      <c r="B43" s="338" t="s">
        <v>60</v>
      </c>
      <c r="C43" s="339"/>
      <c r="D43" s="339"/>
      <c r="E43" s="339"/>
      <c r="G43" s="78"/>
    </row>
    <row r="44" spans="2:10" ht="18" customHeight="1" thickBot="1">
      <c r="B44" s="336" t="s">
        <v>244</v>
      </c>
      <c r="C44" s="340"/>
      <c r="D44" s="340"/>
      <c r="E44" s="340"/>
      <c r="G44" s="78"/>
    </row>
    <row r="45" spans="2:10" ht="13.5" thickBot="1">
      <c r="B45" s="161"/>
      <c r="C45" s="31" t="s">
        <v>39</v>
      </c>
      <c r="D45" s="75" t="s">
        <v>264</v>
      </c>
      <c r="E45" s="30" t="s">
        <v>262</v>
      </c>
      <c r="G45" s="78"/>
    </row>
    <row r="46" spans="2:10">
      <c r="B46" s="14" t="s">
        <v>18</v>
      </c>
      <c r="C46" s="32" t="s">
        <v>218</v>
      </c>
      <c r="D46" s="124"/>
      <c r="E46" s="29"/>
      <c r="G46" s="78"/>
    </row>
    <row r="47" spans="2:10">
      <c r="B47" s="125" t="s">
        <v>4</v>
      </c>
      <c r="C47" s="16" t="s">
        <v>40</v>
      </c>
      <c r="D47" s="269">
        <v>151572.97820000001</v>
      </c>
      <c r="E47" s="175">
        <v>82986.269400000005</v>
      </c>
      <c r="G47" s="78"/>
    </row>
    <row r="48" spans="2:10">
      <c r="B48" s="146" t="s">
        <v>6</v>
      </c>
      <c r="C48" s="23" t="s">
        <v>41</v>
      </c>
      <c r="D48" s="270">
        <v>115123.17537</v>
      </c>
      <c r="E48" s="175">
        <v>71356.781294305969</v>
      </c>
      <c r="G48" s="246"/>
    </row>
    <row r="49" spans="2:7">
      <c r="B49" s="143" t="s">
        <v>23</v>
      </c>
      <c r="C49" s="147" t="s">
        <v>219</v>
      </c>
      <c r="D49" s="271"/>
      <c r="E49" s="175"/>
    </row>
    <row r="50" spans="2:7">
      <c r="B50" s="125" t="s">
        <v>4</v>
      </c>
      <c r="C50" s="16" t="s">
        <v>40</v>
      </c>
      <c r="D50" s="269">
        <v>197.7</v>
      </c>
      <c r="E50" s="175">
        <v>220.2</v>
      </c>
      <c r="G50" s="226"/>
    </row>
    <row r="51" spans="2:7">
      <c r="B51" s="125" t="s">
        <v>6</v>
      </c>
      <c r="C51" s="16" t="s">
        <v>220</v>
      </c>
      <c r="D51" s="272">
        <v>164.93</v>
      </c>
      <c r="E51" s="84">
        <v>218.45</v>
      </c>
      <c r="G51" s="226"/>
    </row>
    <row r="52" spans="2:7">
      <c r="B52" s="125" t="s">
        <v>8</v>
      </c>
      <c r="C52" s="16" t="s">
        <v>221</v>
      </c>
      <c r="D52" s="272">
        <v>197.70000000000002</v>
      </c>
      <c r="E52" s="84">
        <v>231.1</v>
      </c>
    </row>
    <row r="53" spans="2:7" ht="13.5" customHeight="1" thickBot="1">
      <c r="B53" s="126" t="s">
        <v>9</v>
      </c>
      <c r="C53" s="18" t="s">
        <v>41</v>
      </c>
      <c r="D53" s="273">
        <v>190.56</v>
      </c>
      <c r="E53" s="176">
        <v>218.65</v>
      </c>
    </row>
    <row r="54" spans="2:7">
      <c r="B54" s="132"/>
      <c r="C54" s="133"/>
      <c r="D54" s="134"/>
      <c r="E54" s="134"/>
    </row>
    <row r="55" spans="2:7" ht="13.5">
      <c r="B55" s="338" t="s">
        <v>62</v>
      </c>
      <c r="C55" s="339"/>
      <c r="D55" s="339"/>
      <c r="E55" s="339"/>
    </row>
    <row r="56" spans="2:7" ht="16.5" customHeight="1" thickBot="1">
      <c r="B56" s="336" t="s">
        <v>222</v>
      </c>
      <c r="C56" s="340"/>
      <c r="D56" s="340"/>
      <c r="E56" s="340"/>
    </row>
    <row r="57" spans="2:7" ht="23.25" thickBot="1">
      <c r="B57" s="331" t="s">
        <v>42</v>
      </c>
      <c r="C57" s="332"/>
      <c r="D57" s="19" t="s">
        <v>245</v>
      </c>
      <c r="E57" s="20" t="s">
        <v>223</v>
      </c>
    </row>
    <row r="58" spans="2:7">
      <c r="B58" s="21" t="s">
        <v>18</v>
      </c>
      <c r="C58" s="149" t="s">
        <v>43</v>
      </c>
      <c r="D58" s="150">
        <f>D64</f>
        <v>15602160.23</v>
      </c>
      <c r="E58" s="33">
        <f>D58/E21</f>
        <v>1</v>
      </c>
    </row>
    <row r="59" spans="2:7" ht="25.5">
      <c r="B59" s="146" t="s">
        <v>4</v>
      </c>
      <c r="C59" s="23" t="s">
        <v>44</v>
      </c>
      <c r="D59" s="95">
        <v>0</v>
      </c>
      <c r="E59" s="96">
        <v>0</v>
      </c>
    </row>
    <row r="60" spans="2:7" ht="25.5">
      <c r="B60" s="125" t="s">
        <v>6</v>
      </c>
      <c r="C60" s="16" t="s">
        <v>45</v>
      </c>
      <c r="D60" s="93">
        <v>0</v>
      </c>
      <c r="E60" s="94">
        <v>0</v>
      </c>
    </row>
    <row r="61" spans="2:7" ht="13.5" customHeight="1">
      <c r="B61" s="125" t="s">
        <v>8</v>
      </c>
      <c r="C61" s="16" t="s">
        <v>46</v>
      </c>
      <c r="D61" s="93">
        <v>0</v>
      </c>
      <c r="E61" s="94">
        <v>0</v>
      </c>
    </row>
    <row r="62" spans="2:7">
      <c r="B62" s="125" t="s">
        <v>9</v>
      </c>
      <c r="C62" s="16" t="s">
        <v>47</v>
      </c>
      <c r="D62" s="93">
        <v>0</v>
      </c>
      <c r="E62" s="94">
        <v>0</v>
      </c>
    </row>
    <row r="63" spans="2:7">
      <c r="B63" s="125" t="s">
        <v>29</v>
      </c>
      <c r="C63" s="16" t="s">
        <v>48</v>
      </c>
      <c r="D63" s="93">
        <v>0</v>
      </c>
      <c r="E63" s="94">
        <v>0</v>
      </c>
    </row>
    <row r="64" spans="2:7">
      <c r="B64" s="146" t="s">
        <v>31</v>
      </c>
      <c r="C64" s="23" t="s">
        <v>49</v>
      </c>
      <c r="D64" s="95">
        <f>E12</f>
        <v>15602160.23</v>
      </c>
      <c r="E64" s="96">
        <f>E58</f>
        <v>1</v>
      </c>
    </row>
    <row r="65" spans="2:5">
      <c r="B65" s="146" t="s">
        <v>33</v>
      </c>
      <c r="C65" s="23" t="s">
        <v>224</v>
      </c>
      <c r="D65" s="95">
        <v>0</v>
      </c>
      <c r="E65" s="96">
        <v>0</v>
      </c>
    </row>
    <row r="66" spans="2:5">
      <c r="B66" s="146" t="s">
        <v>50</v>
      </c>
      <c r="C66" s="23" t="s">
        <v>51</v>
      </c>
      <c r="D66" s="95">
        <v>0</v>
      </c>
      <c r="E66" s="96">
        <v>0</v>
      </c>
    </row>
    <row r="67" spans="2:5">
      <c r="B67" s="125" t="s">
        <v>52</v>
      </c>
      <c r="C67" s="16" t="s">
        <v>53</v>
      </c>
      <c r="D67" s="93">
        <v>0</v>
      </c>
      <c r="E67" s="94">
        <v>0</v>
      </c>
    </row>
    <row r="68" spans="2:5">
      <c r="B68" s="125" t="s">
        <v>54</v>
      </c>
      <c r="C68" s="16" t="s">
        <v>55</v>
      </c>
      <c r="D68" s="93">
        <v>0</v>
      </c>
      <c r="E68" s="94">
        <v>0</v>
      </c>
    </row>
    <row r="69" spans="2:5">
      <c r="B69" s="125" t="s">
        <v>56</v>
      </c>
      <c r="C69" s="16" t="s">
        <v>57</v>
      </c>
      <c r="D69" s="93">
        <v>0</v>
      </c>
      <c r="E69" s="94">
        <v>0</v>
      </c>
    </row>
    <row r="70" spans="2:5">
      <c r="B70" s="153" t="s">
        <v>58</v>
      </c>
      <c r="C70" s="136" t="s">
        <v>59</v>
      </c>
      <c r="D70" s="137">
        <v>0</v>
      </c>
      <c r="E70" s="138">
        <v>0</v>
      </c>
    </row>
    <row r="71" spans="2:5">
      <c r="B71" s="154" t="s">
        <v>23</v>
      </c>
      <c r="C71" s="144" t="s">
        <v>61</v>
      </c>
      <c r="D71" s="145">
        <v>0</v>
      </c>
      <c r="E71" s="70">
        <v>0</v>
      </c>
    </row>
    <row r="72" spans="2:5">
      <c r="B72" s="155" t="s">
        <v>60</v>
      </c>
      <c r="C72" s="140" t="s">
        <v>63</v>
      </c>
      <c r="D72" s="141">
        <f>E14</f>
        <v>0</v>
      </c>
      <c r="E72" s="142">
        <v>0</v>
      </c>
    </row>
    <row r="73" spans="2:5">
      <c r="B73" s="156" t="s">
        <v>62</v>
      </c>
      <c r="C73" s="25" t="s">
        <v>65</v>
      </c>
      <c r="D73" s="26">
        <f>E17</f>
        <v>0</v>
      </c>
      <c r="E73" s="27">
        <f>D73/E21</f>
        <v>0</v>
      </c>
    </row>
    <row r="74" spans="2:5">
      <c r="B74" s="154" t="s">
        <v>64</v>
      </c>
      <c r="C74" s="144" t="s">
        <v>66</v>
      </c>
      <c r="D74" s="145">
        <f>D58-D73</f>
        <v>15602160.23</v>
      </c>
      <c r="E74" s="70">
        <f>E58+E72-E73</f>
        <v>1</v>
      </c>
    </row>
    <row r="75" spans="2:5">
      <c r="B75" s="125" t="s">
        <v>4</v>
      </c>
      <c r="C75" s="16" t="s">
        <v>67</v>
      </c>
      <c r="D75" s="93">
        <f>D74</f>
        <v>15602160.23</v>
      </c>
      <c r="E75" s="94">
        <f>E74</f>
        <v>1</v>
      </c>
    </row>
    <row r="76" spans="2:5">
      <c r="B76" s="125" t="s">
        <v>6</v>
      </c>
      <c r="C76" s="16" t="s">
        <v>225</v>
      </c>
      <c r="D76" s="93">
        <v>0</v>
      </c>
      <c r="E76" s="94">
        <v>0</v>
      </c>
    </row>
    <row r="77" spans="2:5" ht="13.5" thickBot="1">
      <c r="B77" s="126" t="s">
        <v>8</v>
      </c>
      <c r="C77" s="18" t="s">
        <v>226</v>
      </c>
      <c r="D77" s="97">
        <v>0</v>
      </c>
      <c r="E77" s="98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94.xml><?xml version="1.0" encoding="utf-8"?>
<worksheet xmlns="http://schemas.openxmlformats.org/spreadsheetml/2006/main" xmlns:r="http://schemas.openxmlformats.org/officeDocument/2006/relationships">
  <sheetPr codeName="Arkusz94"/>
  <dimension ref="A1:L81"/>
  <sheetViews>
    <sheetView zoomScale="80" zoomScaleNormal="80" workbookViewId="0">
      <selection activeCell="K2" sqref="K2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99" customWidth="1"/>
    <col min="6" max="6" width="7.42578125" customWidth="1"/>
    <col min="7" max="7" width="17.28515625" customWidth="1"/>
    <col min="8" max="8" width="19" customWidth="1"/>
    <col min="9" max="9" width="13.28515625" customWidth="1"/>
    <col min="10" max="10" width="13.5703125" customWidth="1"/>
  </cols>
  <sheetData>
    <row r="1" spans="2:12">
      <c r="B1" s="1"/>
      <c r="C1" s="1"/>
      <c r="D1" s="2"/>
      <c r="E1" s="2"/>
    </row>
    <row r="2" spans="2:12" ht="15.75">
      <c r="B2" s="333" t="s">
        <v>0</v>
      </c>
      <c r="C2" s="333"/>
      <c r="D2" s="333"/>
      <c r="E2" s="333"/>
      <c r="H2" s="188"/>
      <c r="I2" s="188"/>
      <c r="J2" s="190"/>
      <c r="L2" s="78"/>
    </row>
    <row r="3" spans="2:12" ht="15.75">
      <c r="B3" s="333" t="s">
        <v>263</v>
      </c>
      <c r="C3" s="333"/>
      <c r="D3" s="333"/>
      <c r="E3" s="333"/>
      <c r="H3" s="188"/>
      <c r="I3" s="188"/>
      <c r="J3" s="190"/>
    </row>
    <row r="4" spans="2:12" ht="15">
      <c r="B4" s="162"/>
      <c r="C4" s="162"/>
      <c r="D4" s="162"/>
      <c r="E4" s="162"/>
      <c r="H4" s="187"/>
      <c r="I4" s="187"/>
      <c r="J4" s="190"/>
    </row>
    <row r="5" spans="2:12" ht="21" customHeight="1">
      <c r="B5" s="334" t="s">
        <v>1</v>
      </c>
      <c r="C5" s="334"/>
      <c r="D5" s="334"/>
      <c r="E5" s="334"/>
    </row>
    <row r="6" spans="2:12" ht="14.25">
      <c r="B6" s="335" t="s">
        <v>202</v>
      </c>
      <c r="C6" s="335"/>
      <c r="D6" s="335"/>
      <c r="E6" s="335"/>
    </row>
    <row r="7" spans="2:12" ht="14.25">
      <c r="B7" s="160"/>
      <c r="C7" s="160"/>
      <c r="D7" s="160"/>
      <c r="E7" s="160"/>
    </row>
    <row r="8" spans="2:12" ht="13.5">
      <c r="B8" s="337" t="s">
        <v>18</v>
      </c>
      <c r="C8" s="339"/>
      <c r="D8" s="339"/>
      <c r="E8" s="339"/>
    </row>
    <row r="9" spans="2:12" ht="16.5" thickBot="1">
      <c r="B9" s="336" t="s">
        <v>209</v>
      </c>
      <c r="C9" s="336"/>
      <c r="D9" s="336"/>
      <c r="E9" s="336"/>
    </row>
    <row r="10" spans="2:12" ht="13.5" thickBot="1">
      <c r="B10" s="161"/>
      <c r="C10" s="87" t="s">
        <v>2</v>
      </c>
      <c r="D10" s="75" t="s">
        <v>246</v>
      </c>
      <c r="E10" s="30" t="s">
        <v>262</v>
      </c>
    </row>
    <row r="11" spans="2:12">
      <c r="B11" s="110" t="s">
        <v>3</v>
      </c>
      <c r="C11" s="151" t="s">
        <v>215</v>
      </c>
      <c r="D11" s="74">
        <v>6086818.46</v>
      </c>
      <c r="E11" s="9">
        <f>E12</f>
        <v>6107792.0499999998</v>
      </c>
    </row>
    <row r="12" spans="2:12">
      <c r="B12" s="129" t="s">
        <v>4</v>
      </c>
      <c r="C12" s="6" t="s">
        <v>5</v>
      </c>
      <c r="D12" s="89">
        <v>6086818.46</v>
      </c>
      <c r="E12" s="100">
        <f>6107799.27-7.22</f>
        <v>6107792.0499999998</v>
      </c>
    </row>
    <row r="13" spans="2:12">
      <c r="B13" s="129" t="s">
        <v>6</v>
      </c>
      <c r="C13" s="72" t="s">
        <v>7</v>
      </c>
      <c r="D13" s="89"/>
      <c r="E13" s="100"/>
    </row>
    <row r="14" spans="2:12">
      <c r="B14" s="129" t="s">
        <v>8</v>
      </c>
      <c r="C14" s="72" t="s">
        <v>10</v>
      </c>
      <c r="D14" s="89"/>
      <c r="E14" s="100"/>
      <c r="G14" s="71"/>
    </row>
    <row r="15" spans="2:12">
      <c r="B15" s="129" t="s">
        <v>212</v>
      </c>
      <c r="C15" s="72" t="s">
        <v>11</v>
      </c>
      <c r="D15" s="89"/>
      <c r="E15" s="100"/>
    </row>
    <row r="16" spans="2:12">
      <c r="B16" s="130" t="s">
        <v>213</v>
      </c>
      <c r="C16" s="111" t="s">
        <v>12</v>
      </c>
      <c r="D16" s="90"/>
      <c r="E16" s="101"/>
    </row>
    <row r="17" spans="2:10">
      <c r="B17" s="10" t="s">
        <v>13</v>
      </c>
      <c r="C17" s="12" t="s">
        <v>65</v>
      </c>
      <c r="D17" s="152"/>
      <c r="E17" s="113"/>
    </row>
    <row r="18" spans="2:10">
      <c r="B18" s="129" t="s">
        <v>4</v>
      </c>
      <c r="C18" s="6" t="s">
        <v>11</v>
      </c>
      <c r="D18" s="89"/>
      <c r="E18" s="101"/>
    </row>
    <row r="19" spans="2:10" ht="13.5" customHeight="1">
      <c r="B19" s="129" t="s">
        <v>6</v>
      </c>
      <c r="C19" s="72" t="s">
        <v>214</v>
      </c>
      <c r="D19" s="89"/>
      <c r="E19" s="100"/>
    </row>
    <row r="20" spans="2:10" ht="13.5" thickBot="1">
      <c r="B20" s="131" t="s">
        <v>8</v>
      </c>
      <c r="C20" s="73" t="s">
        <v>14</v>
      </c>
      <c r="D20" s="91"/>
      <c r="E20" s="102"/>
    </row>
    <row r="21" spans="2:10" ht="13.5" thickBot="1">
      <c r="B21" s="343" t="s">
        <v>216</v>
      </c>
      <c r="C21" s="344"/>
      <c r="D21" s="92">
        <f>D11</f>
        <v>6086818.46</v>
      </c>
      <c r="E21" s="173">
        <f>E11</f>
        <v>6107792.0499999998</v>
      </c>
      <c r="F21" s="88"/>
      <c r="G21" s="88"/>
      <c r="H21" s="197"/>
      <c r="J21" s="71"/>
    </row>
    <row r="22" spans="2:10">
      <c r="B22" s="3"/>
      <c r="C22" s="7"/>
      <c r="D22" s="8"/>
      <c r="E22" s="8"/>
      <c r="G22" s="78"/>
    </row>
    <row r="23" spans="2:10" ht="13.5">
      <c r="B23" s="337" t="s">
        <v>210</v>
      </c>
      <c r="C23" s="345"/>
      <c r="D23" s="345"/>
      <c r="E23" s="345"/>
      <c r="G23" s="78"/>
    </row>
    <row r="24" spans="2:10" ht="15.75" customHeight="1" thickBot="1">
      <c r="B24" s="336" t="s">
        <v>211</v>
      </c>
      <c r="C24" s="346"/>
      <c r="D24" s="346"/>
      <c r="E24" s="346"/>
    </row>
    <row r="25" spans="2:10" ht="13.5" thickBot="1">
      <c r="B25" s="161"/>
      <c r="C25" s="5" t="s">
        <v>2</v>
      </c>
      <c r="D25" s="75" t="s">
        <v>264</v>
      </c>
      <c r="E25" s="30" t="s">
        <v>262</v>
      </c>
    </row>
    <row r="26" spans="2:10">
      <c r="B26" s="116" t="s">
        <v>15</v>
      </c>
      <c r="C26" s="117" t="s">
        <v>16</v>
      </c>
      <c r="D26" s="263">
        <v>9542962.4499999993</v>
      </c>
      <c r="E26" s="118">
        <f>D21</f>
        <v>6086818.46</v>
      </c>
      <c r="G26" s="83"/>
    </row>
    <row r="27" spans="2:10">
      <c r="B27" s="10" t="s">
        <v>17</v>
      </c>
      <c r="C27" s="11" t="s">
        <v>217</v>
      </c>
      <c r="D27" s="264">
        <v>-3005493.8899999997</v>
      </c>
      <c r="E27" s="172">
        <f>E28-E32</f>
        <v>-314468.63999999996</v>
      </c>
      <c r="F27" s="78"/>
      <c r="G27" s="83"/>
      <c r="H27" s="78"/>
      <c r="I27" s="78"/>
      <c r="J27" s="83"/>
    </row>
    <row r="28" spans="2:10">
      <c r="B28" s="10" t="s">
        <v>18</v>
      </c>
      <c r="C28" s="11" t="s">
        <v>19</v>
      </c>
      <c r="D28" s="264">
        <v>919546.06</v>
      </c>
      <c r="E28" s="80">
        <f>SUM(E29:E31)</f>
        <v>243323.57</v>
      </c>
      <c r="F28" s="78"/>
      <c r="G28" s="78"/>
      <c r="H28" s="78"/>
      <c r="I28" s="78"/>
      <c r="J28" s="83"/>
    </row>
    <row r="29" spans="2:10">
      <c r="B29" s="127" t="s">
        <v>4</v>
      </c>
      <c r="C29" s="6" t="s">
        <v>20</v>
      </c>
      <c r="D29" s="265"/>
      <c r="E29" s="103">
        <v>5967</v>
      </c>
      <c r="F29" s="78"/>
      <c r="G29" s="78"/>
      <c r="H29" s="78"/>
      <c r="I29" s="78"/>
      <c r="J29" s="83"/>
    </row>
    <row r="30" spans="2:10">
      <c r="B30" s="127" t="s">
        <v>6</v>
      </c>
      <c r="C30" s="6" t="s">
        <v>21</v>
      </c>
      <c r="D30" s="265"/>
      <c r="E30" s="103"/>
      <c r="F30" s="78"/>
      <c r="G30" s="78"/>
      <c r="H30" s="78"/>
      <c r="I30" s="78"/>
      <c r="J30" s="83"/>
    </row>
    <row r="31" spans="2:10">
      <c r="B31" s="127" t="s">
        <v>8</v>
      </c>
      <c r="C31" s="6" t="s">
        <v>22</v>
      </c>
      <c r="D31" s="265">
        <v>919546.06</v>
      </c>
      <c r="E31" s="103">
        <v>237356.57</v>
      </c>
      <c r="F31" s="78"/>
      <c r="G31" s="78"/>
      <c r="H31" s="78"/>
      <c r="I31" s="78"/>
      <c r="J31" s="83"/>
    </row>
    <row r="32" spans="2:10">
      <c r="B32" s="112" t="s">
        <v>23</v>
      </c>
      <c r="C32" s="12" t="s">
        <v>24</v>
      </c>
      <c r="D32" s="264">
        <v>3925039.9499999997</v>
      </c>
      <c r="E32" s="80">
        <f>SUM(E33:E39)</f>
        <v>557792.21</v>
      </c>
      <c r="F32" s="78"/>
      <c r="G32" s="83"/>
      <c r="H32" s="78"/>
      <c r="I32" s="78"/>
      <c r="J32" s="83"/>
    </row>
    <row r="33" spans="2:10">
      <c r="B33" s="127" t="s">
        <v>4</v>
      </c>
      <c r="C33" s="6" t="s">
        <v>25</v>
      </c>
      <c r="D33" s="265">
        <v>1024275.33</v>
      </c>
      <c r="E33" s="103">
        <f>371543.74+7.22</f>
        <v>371550.95999999996</v>
      </c>
      <c r="F33" s="78"/>
      <c r="G33" s="78"/>
      <c r="H33" s="78"/>
      <c r="I33" s="78"/>
      <c r="J33" s="83"/>
    </row>
    <row r="34" spans="2:10">
      <c r="B34" s="127" t="s">
        <v>6</v>
      </c>
      <c r="C34" s="6" t="s">
        <v>26</v>
      </c>
      <c r="D34" s="265"/>
      <c r="E34" s="103"/>
      <c r="F34" s="78"/>
      <c r="G34" s="78"/>
      <c r="H34" s="78"/>
      <c r="I34" s="78"/>
      <c r="J34" s="83"/>
    </row>
    <row r="35" spans="2:10">
      <c r="B35" s="127" t="s">
        <v>8</v>
      </c>
      <c r="C35" s="6" t="s">
        <v>27</v>
      </c>
      <c r="D35" s="265">
        <v>12698.88</v>
      </c>
      <c r="E35" s="103">
        <v>2326.63</v>
      </c>
      <c r="F35" s="78"/>
      <c r="G35" s="78"/>
      <c r="H35" s="78"/>
      <c r="I35" s="78"/>
      <c r="J35" s="83"/>
    </row>
    <row r="36" spans="2:10">
      <c r="B36" s="127" t="s">
        <v>9</v>
      </c>
      <c r="C36" s="6" t="s">
        <v>28</v>
      </c>
      <c r="D36" s="265"/>
      <c r="E36" s="103"/>
      <c r="F36" s="78"/>
      <c r="G36" s="78"/>
      <c r="H36" s="78"/>
      <c r="I36" s="78"/>
      <c r="J36" s="83"/>
    </row>
    <row r="37" spans="2:10" ht="25.5">
      <c r="B37" s="127" t="s">
        <v>29</v>
      </c>
      <c r="C37" s="6" t="s">
        <v>30</v>
      </c>
      <c r="D37" s="265">
        <v>58937.9</v>
      </c>
      <c r="E37" s="103">
        <v>50720.21</v>
      </c>
      <c r="F37" s="78"/>
      <c r="G37" s="78"/>
      <c r="H37" s="78"/>
      <c r="I37" s="78"/>
      <c r="J37" s="83"/>
    </row>
    <row r="38" spans="2:10">
      <c r="B38" s="127" t="s">
        <v>31</v>
      </c>
      <c r="C38" s="6" t="s">
        <v>32</v>
      </c>
      <c r="D38" s="265"/>
      <c r="E38" s="103"/>
      <c r="F38" s="78"/>
      <c r="G38" s="78"/>
      <c r="H38" s="78"/>
      <c r="I38" s="78"/>
      <c r="J38" s="83"/>
    </row>
    <row r="39" spans="2:10">
      <c r="B39" s="128" t="s">
        <v>33</v>
      </c>
      <c r="C39" s="13" t="s">
        <v>34</v>
      </c>
      <c r="D39" s="266">
        <v>2829127.84</v>
      </c>
      <c r="E39" s="174">
        <v>133194.41</v>
      </c>
      <c r="F39" s="78"/>
      <c r="G39" s="78"/>
      <c r="H39" s="78"/>
      <c r="I39" s="78"/>
      <c r="J39" s="83"/>
    </row>
    <row r="40" spans="2:10" ht="13.5" thickBot="1">
      <c r="B40" s="119" t="s">
        <v>35</v>
      </c>
      <c r="C40" s="120" t="s">
        <v>36</v>
      </c>
      <c r="D40" s="267">
        <v>-1950624.09</v>
      </c>
      <c r="E40" s="121">
        <v>335442.23</v>
      </c>
      <c r="G40" s="83"/>
    </row>
    <row r="41" spans="2:10" ht="13.5" thickBot="1">
      <c r="B41" s="122" t="s">
        <v>37</v>
      </c>
      <c r="C41" s="123" t="s">
        <v>38</v>
      </c>
      <c r="D41" s="268">
        <v>4586844.47</v>
      </c>
      <c r="E41" s="173">
        <f>E26+E27+E40</f>
        <v>6107792.0500000007</v>
      </c>
      <c r="F41" s="88"/>
      <c r="G41" s="83"/>
    </row>
    <row r="42" spans="2:10">
      <c r="B42" s="114"/>
      <c r="C42" s="114"/>
      <c r="D42" s="115"/>
      <c r="E42" s="115"/>
      <c r="F42" s="88"/>
      <c r="G42" s="71"/>
    </row>
    <row r="43" spans="2:10" ht="13.5">
      <c r="B43" s="338" t="s">
        <v>60</v>
      </c>
      <c r="C43" s="339"/>
      <c r="D43" s="339"/>
      <c r="E43" s="339"/>
      <c r="G43" s="78"/>
    </row>
    <row r="44" spans="2:10" ht="18" customHeight="1" thickBot="1">
      <c r="B44" s="336" t="s">
        <v>244</v>
      </c>
      <c r="C44" s="340"/>
      <c r="D44" s="340"/>
      <c r="E44" s="340"/>
      <c r="G44" s="78"/>
    </row>
    <row r="45" spans="2:10" ht="13.5" thickBot="1">
      <c r="B45" s="161"/>
      <c r="C45" s="31" t="s">
        <v>39</v>
      </c>
      <c r="D45" s="75" t="s">
        <v>264</v>
      </c>
      <c r="E45" s="30" t="s">
        <v>262</v>
      </c>
      <c r="G45" s="78"/>
    </row>
    <row r="46" spans="2:10">
      <c r="B46" s="14" t="s">
        <v>18</v>
      </c>
      <c r="C46" s="32" t="s">
        <v>218</v>
      </c>
      <c r="D46" s="124"/>
      <c r="E46" s="29"/>
      <c r="G46" s="78"/>
    </row>
    <row r="47" spans="2:10">
      <c r="B47" s="125" t="s">
        <v>4</v>
      </c>
      <c r="C47" s="16" t="s">
        <v>40</v>
      </c>
      <c r="D47" s="269">
        <v>50047.00258</v>
      </c>
      <c r="E47" s="175">
        <v>34178.328130000002</v>
      </c>
      <c r="G47" s="78"/>
    </row>
    <row r="48" spans="2:10">
      <c r="B48" s="146" t="s">
        <v>6</v>
      </c>
      <c r="C48" s="23" t="s">
        <v>41</v>
      </c>
      <c r="D48" s="270">
        <v>31629.047480000001</v>
      </c>
      <c r="E48" s="175">
        <v>32502.086260110686</v>
      </c>
      <c r="G48" s="78"/>
    </row>
    <row r="49" spans="2:7">
      <c r="B49" s="143" t="s">
        <v>23</v>
      </c>
      <c r="C49" s="147" t="s">
        <v>219</v>
      </c>
      <c r="D49" s="271"/>
      <c r="E49" s="175"/>
    </row>
    <row r="50" spans="2:7">
      <c r="B50" s="125" t="s">
        <v>4</v>
      </c>
      <c r="C50" s="16" t="s">
        <v>40</v>
      </c>
      <c r="D50" s="269">
        <v>190.68</v>
      </c>
      <c r="E50" s="175">
        <v>178.09</v>
      </c>
      <c r="G50" s="226"/>
    </row>
    <row r="51" spans="2:7">
      <c r="B51" s="125" t="s">
        <v>6</v>
      </c>
      <c r="C51" s="16" t="s">
        <v>220</v>
      </c>
      <c r="D51" s="272">
        <v>139.80000000000001</v>
      </c>
      <c r="E51" s="84">
        <v>172.81</v>
      </c>
      <c r="G51" s="226"/>
    </row>
    <row r="52" spans="2:7">
      <c r="B52" s="125" t="s">
        <v>8</v>
      </c>
      <c r="C52" s="16" t="s">
        <v>221</v>
      </c>
      <c r="D52" s="272">
        <v>190.68</v>
      </c>
      <c r="E52" s="84">
        <v>189.01</v>
      </c>
    </row>
    <row r="53" spans="2:7" ht="12.75" customHeight="1" thickBot="1">
      <c r="B53" s="126" t="s">
        <v>9</v>
      </c>
      <c r="C53" s="18" t="s">
        <v>41</v>
      </c>
      <c r="D53" s="273">
        <v>145.02000000000001</v>
      </c>
      <c r="E53" s="176">
        <v>187.92</v>
      </c>
    </row>
    <row r="54" spans="2:7">
      <c r="B54" s="132"/>
      <c r="C54" s="133"/>
      <c r="D54" s="134"/>
      <c r="E54" s="134"/>
    </row>
    <row r="55" spans="2:7" ht="13.5">
      <c r="B55" s="338" t="s">
        <v>62</v>
      </c>
      <c r="C55" s="339"/>
      <c r="D55" s="339"/>
      <c r="E55" s="339"/>
    </row>
    <row r="56" spans="2:7" ht="17.25" customHeight="1" thickBot="1">
      <c r="B56" s="336" t="s">
        <v>222</v>
      </c>
      <c r="C56" s="340"/>
      <c r="D56" s="340"/>
      <c r="E56" s="340"/>
    </row>
    <row r="57" spans="2:7" ht="23.25" thickBot="1">
      <c r="B57" s="331" t="s">
        <v>42</v>
      </c>
      <c r="C57" s="332"/>
      <c r="D57" s="19" t="s">
        <v>245</v>
      </c>
      <c r="E57" s="20" t="s">
        <v>223</v>
      </c>
    </row>
    <row r="58" spans="2:7">
      <c r="B58" s="21" t="s">
        <v>18</v>
      </c>
      <c r="C58" s="149" t="s">
        <v>43</v>
      </c>
      <c r="D58" s="150">
        <f>D64</f>
        <v>6107792.0499999998</v>
      </c>
      <c r="E58" s="33">
        <f>D58/E21</f>
        <v>1</v>
      </c>
    </row>
    <row r="59" spans="2:7" ht="25.5">
      <c r="B59" s="146" t="s">
        <v>4</v>
      </c>
      <c r="C59" s="23" t="s">
        <v>44</v>
      </c>
      <c r="D59" s="95">
        <v>0</v>
      </c>
      <c r="E59" s="96">
        <v>0</v>
      </c>
    </row>
    <row r="60" spans="2:7" ht="25.5">
      <c r="B60" s="125" t="s">
        <v>6</v>
      </c>
      <c r="C60" s="16" t="s">
        <v>45</v>
      </c>
      <c r="D60" s="93">
        <v>0</v>
      </c>
      <c r="E60" s="94">
        <v>0</v>
      </c>
    </row>
    <row r="61" spans="2:7" ht="12.75" customHeight="1">
      <c r="B61" s="125" t="s">
        <v>8</v>
      </c>
      <c r="C61" s="16" t="s">
        <v>46</v>
      </c>
      <c r="D61" s="93">
        <v>0</v>
      </c>
      <c r="E61" s="94">
        <v>0</v>
      </c>
    </row>
    <row r="62" spans="2:7">
      <c r="B62" s="125" t="s">
        <v>9</v>
      </c>
      <c r="C62" s="16" t="s">
        <v>47</v>
      </c>
      <c r="D62" s="93">
        <v>0</v>
      </c>
      <c r="E62" s="94">
        <v>0</v>
      </c>
    </row>
    <row r="63" spans="2:7">
      <c r="B63" s="125" t="s">
        <v>29</v>
      </c>
      <c r="C63" s="16" t="s">
        <v>48</v>
      </c>
      <c r="D63" s="93">
        <v>0</v>
      </c>
      <c r="E63" s="94">
        <v>0</v>
      </c>
    </row>
    <row r="64" spans="2:7">
      <c r="B64" s="146" t="s">
        <v>31</v>
      </c>
      <c r="C64" s="23" t="s">
        <v>49</v>
      </c>
      <c r="D64" s="95">
        <f>E21</f>
        <v>6107792.0499999998</v>
      </c>
      <c r="E64" s="96">
        <f>E58</f>
        <v>1</v>
      </c>
    </row>
    <row r="65" spans="2:5">
      <c r="B65" s="146" t="s">
        <v>33</v>
      </c>
      <c r="C65" s="23" t="s">
        <v>224</v>
      </c>
      <c r="D65" s="95">
        <v>0</v>
      </c>
      <c r="E65" s="96">
        <v>0</v>
      </c>
    </row>
    <row r="66" spans="2:5">
      <c r="B66" s="146" t="s">
        <v>50</v>
      </c>
      <c r="C66" s="23" t="s">
        <v>51</v>
      </c>
      <c r="D66" s="95">
        <v>0</v>
      </c>
      <c r="E66" s="96">
        <v>0</v>
      </c>
    </row>
    <row r="67" spans="2:5">
      <c r="B67" s="125" t="s">
        <v>52</v>
      </c>
      <c r="C67" s="16" t="s">
        <v>53</v>
      </c>
      <c r="D67" s="93">
        <v>0</v>
      </c>
      <c r="E67" s="94">
        <v>0</v>
      </c>
    </row>
    <row r="68" spans="2:5">
      <c r="B68" s="125" t="s">
        <v>54</v>
      </c>
      <c r="C68" s="16" t="s">
        <v>55</v>
      </c>
      <c r="D68" s="93">
        <v>0</v>
      </c>
      <c r="E68" s="94">
        <v>0</v>
      </c>
    </row>
    <row r="69" spans="2:5">
      <c r="B69" s="125" t="s">
        <v>56</v>
      </c>
      <c r="C69" s="16" t="s">
        <v>57</v>
      </c>
      <c r="D69" s="93">
        <v>0</v>
      </c>
      <c r="E69" s="94">
        <v>0</v>
      </c>
    </row>
    <row r="70" spans="2:5">
      <c r="B70" s="153" t="s">
        <v>58</v>
      </c>
      <c r="C70" s="136" t="s">
        <v>59</v>
      </c>
      <c r="D70" s="137">
        <v>0</v>
      </c>
      <c r="E70" s="138">
        <v>0</v>
      </c>
    </row>
    <row r="71" spans="2:5">
      <c r="B71" s="154" t="s">
        <v>23</v>
      </c>
      <c r="C71" s="144" t="s">
        <v>61</v>
      </c>
      <c r="D71" s="145">
        <v>0</v>
      </c>
      <c r="E71" s="70">
        <v>0</v>
      </c>
    </row>
    <row r="72" spans="2:5">
      <c r="B72" s="155" t="s">
        <v>60</v>
      </c>
      <c r="C72" s="140" t="s">
        <v>63</v>
      </c>
      <c r="D72" s="141">
        <f>E14</f>
        <v>0</v>
      </c>
      <c r="E72" s="142">
        <v>0</v>
      </c>
    </row>
    <row r="73" spans="2:5">
      <c r="B73" s="156" t="s">
        <v>62</v>
      </c>
      <c r="C73" s="25" t="s">
        <v>65</v>
      </c>
      <c r="D73" s="26">
        <v>0</v>
      </c>
      <c r="E73" s="27">
        <v>0</v>
      </c>
    </row>
    <row r="74" spans="2:5">
      <c r="B74" s="154" t="s">
        <v>64</v>
      </c>
      <c r="C74" s="144" t="s">
        <v>66</v>
      </c>
      <c r="D74" s="145">
        <f>D58</f>
        <v>6107792.0499999998</v>
      </c>
      <c r="E74" s="70">
        <f>E58+E72-E73</f>
        <v>1</v>
      </c>
    </row>
    <row r="75" spans="2:5">
      <c r="B75" s="125" t="s">
        <v>4</v>
      </c>
      <c r="C75" s="16" t="s">
        <v>67</v>
      </c>
      <c r="D75" s="93">
        <f>D74</f>
        <v>6107792.0499999998</v>
      </c>
      <c r="E75" s="94">
        <f>E74</f>
        <v>1</v>
      </c>
    </row>
    <row r="76" spans="2:5">
      <c r="B76" s="125" t="s">
        <v>6</v>
      </c>
      <c r="C76" s="16" t="s">
        <v>225</v>
      </c>
      <c r="D76" s="93">
        <v>0</v>
      </c>
      <c r="E76" s="94">
        <v>0</v>
      </c>
    </row>
    <row r="77" spans="2:5" ht="13.5" thickBot="1">
      <c r="B77" s="126" t="s">
        <v>8</v>
      </c>
      <c r="C77" s="18" t="s">
        <v>226</v>
      </c>
      <c r="D77" s="97">
        <v>0</v>
      </c>
      <c r="E77" s="98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honeticPr fontId="7" type="noConversion"/>
  <pageMargins left="0.56999999999999995" right="0.75" top="0.6" bottom="0.49" header="0.5" footer="0.5"/>
  <pageSetup paperSize="9" scale="70" orientation="portrait" r:id="rId1"/>
  <headerFooter alignWithMargins="0"/>
</worksheet>
</file>

<file path=xl/worksheets/sheet95.xml><?xml version="1.0" encoding="utf-8"?>
<worksheet xmlns="http://schemas.openxmlformats.org/spreadsheetml/2006/main" xmlns:r="http://schemas.openxmlformats.org/officeDocument/2006/relationships">
  <sheetPr codeName="Arkusz95"/>
  <dimension ref="A1:L81"/>
  <sheetViews>
    <sheetView zoomScale="80" zoomScaleNormal="80" workbookViewId="0">
      <selection activeCell="K2" sqref="K2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99" customWidth="1"/>
    <col min="6" max="6" width="7.42578125" customWidth="1"/>
    <col min="7" max="7" width="17.28515625" customWidth="1"/>
    <col min="8" max="8" width="19" customWidth="1"/>
    <col min="9" max="9" width="13.28515625" customWidth="1"/>
    <col min="10" max="10" width="13.5703125" customWidth="1"/>
  </cols>
  <sheetData>
    <row r="1" spans="2:12">
      <c r="B1" s="1"/>
      <c r="C1" s="1"/>
      <c r="D1" s="2"/>
      <c r="E1" s="2"/>
    </row>
    <row r="2" spans="2:12" ht="15.75">
      <c r="B2" s="333" t="s">
        <v>0</v>
      </c>
      <c r="C2" s="333"/>
      <c r="D2" s="333"/>
      <c r="E2" s="333"/>
      <c r="H2" s="188"/>
      <c r="I2" s="188"/>
      <c r="J2" s="190"/>
      <c r="L2" s="78"/>
    </row>
    <row r="3" spans="2:12" ht="15.75">
      <c r="B3" s="333" t="s">
        <v>263</v>
      </c>
      <c r="C3" s="333"/>
      <c r="D3" s="333"/>
      <c r="E3" s="333"/>
      <c r="H3" s="188"/>
      <c r="I3" s="188"/>
      <c r="J3" s="190"/>
    </row>
    <row r="4" spans="2:12" ht="15">
      <c r="B4" s="162"/>
      <c r="C4" s="162"/>
      <c r="D4" s="162"/>
      <c r="E4" s="162"/>
      <c r="H4" s="187"/>
      <c r="I4" s="187"/>
      <c r="J4" s="190"/>
    </row>
    <row r="5" spans="2:12" ht="21" customHeight="1">
      <c r="B5" s="334" t="s">
        <v>1</v>
      </c>
      <c r="C5" s="334"/>
      <c r="D5" s="334"/>
      <c r="E5" s="334"/>
    </row>
    <row r="6" spans="2:12" ht="14.25">
      <c r="B6" s="335" t="s">
        <v>204</v>
      </c>
      <c r="C6" s="335"/>
      <c r="D6" s="335"/>
      <c r="E6" s="335"/>
    </row>
    <row r="7" spans="2:12" ht="14.25">
      <c r="B7" s="160"/>
      <c r="C7" s="160"/>
      <c r="D7" s="160"/>
      <c r="E7" s="160"/>
    </row>
    <row r="8" spans="2:12" ht="13.5">
      <c r="B8" s="337" t="s">
        <v>18</v>
      </c>
      <c r="C8" s="339"/>
      <c r="D8" s="339"/>
      <c r="E8" s="339"/>
    </row>
    <row r="9" spans="2:12" ht="16.5" thickBot="1">
      <c r="B9" s="336" t="s">
        <v>209</v>
      </c>
      <c r="C9" s="336"/>
      <c r="D9" s="336"/>
      <c r="E9" s="336"/>
    </row>
    <row r="10" spans="2:12" ht="13.5" thickBot="1">
      <c r="B10" s="161"/>
      <c r="C10" s="87" t="s">
        <v>2</v>
      </c>
      <c r="D10" s="75" t="s">
        <v>246</v>
      </c>
      <c r="E10" s="30" t="s">
        <v>262</v>
      </c>
    </row>
    <row r="11" spans="2:12">
      <c r="B11" s="110" t="s">
        <v>3</v>
      </c>
      <c r="C11" s="151" t="s">
        <v>215</v>
      </c>
      <c r="D11" s="74">
        <v>1347168.74</v>
      </c>
      <c r="E11" s="9">
        <f>E12</f>
        <v>1574324.51</v>
      </c>
    </row>
    <row r="12" spans="2:12">
      <c r="B12" s="129" t="s">
        <v>4</v>
      </c>
      <c r="C12" s="6" t="s">
        <v>5</v>
      </c>
      <c r="D12" s="89">
        <v>1347168.74</v>
      </c>
      <c r="E12" s="100">
        <v>1574324.51</v>
      </c>
    </row>
    <row r="13" spans="2:12">
      <c r="B13" s="129" t="s">
        <v>6</v>
      </c>
      <c r="C13" s="72" t="s">
        <v>7</v>
      </c>
      <c r="D13" s="89"/>
      <c r="E13" s="100"/>
    </row>
    <row r="14" spans="2:12">
      <c r="B14" s="129" t="s">
        <v>8</v>
      </c>
      <c r="C14" s="72" t="s">
        <v>10</v>
      </c>
      <c r="D14" s="89"/>
      <c r="E14" s="100"/>
      <c r="G14" s="71"/>
    </row>
    <row r="15" spans="2:12">
      <c r="B15" s="129" t="s">
        <v>212</v>
      </c>
      <c r="C15" s="72" t="s">
        <v>11</v>
      </c>
      <c r="D15" s="89"/>
      <c r="E15" s="100"/>
    </row>
    <row r="16" spans="2:12">
      <c r="B16" s="130" t="s">
        <v>213</v>
      </c>
      <c r="C16" s="111" t="s">
        <v>12</v>
      </c>
      <c r="D16" s="90"/>
      <c r="E16" s="101"/>
    </row>
    <row r="17" spans="2:10">
      <c r="B17" s="10" t="s">
        <v>13</v>
      </c>
      <c r="C17" s="12" t="s">
        <v>65</v>
      </c>
      <c r="D17" s="152"/>
      <c r="E17" s="113"/>
    </row>
    <row r="18" spans="2:10">
      <c r="B18" s="129" t="s">
        <v>4</v>
      </c>
      <c r="C18" s="6" t="s">
        <v>11</v>
      </c>
      <c r="D18" s="89"/>
      <c r="E18" s="101"/>
    </row>
    <row r="19" spans="2:10" ht="13.5" customHeight="1">
      <c r="B19" s="129" t="s">
        <v>6</v>
      </c>
      <c r="C19" s="72" t="s">
        <v>214</v>
      </c>
      <c r="D19" s="89"/>
      <c r="E19" s="100"/>
    </row>
    <row r="20" spans="2:10" ht="13.5" thickBot="1">
      <c r="B20" s="131" t="s">
        <v>8</v>
      </c>
      <c r="C20" s="73" t="s">
        <v>14</v>
      </c>
      <c r="D20" s="91"/>
      <c r="E20" s="102"/>
    </row>
    <row r="21" spans="2:10" ht="13.5" thickBot="1">
      <c r="B21" s="343" t="s">
        <v>216</v>
      </c>
      <c r="C21" s="344"/>
      <c r="D21" s="92">
        <f>D11</f>
        <v>1347168.74</v>
      </c>
      <c r="E21" s="173">
        <f>E11</f>
        <v>1574324.51</v>
      </c>
      <c r="F21" s="88"/>
      <c r="G21" s="88"/>
      <c r="H21" s="197"/>
      <c r="J21" s="71"/>
    </row>
    <row r="22" spans="2:10">
      <c r="B22" s="3"/>
      <c r="C22" s="7"/>
      <c r="D22" s="8"/>
      <c r="E22" s="8"/>
      <c r="G22" s="78"/>
    </row>
    <row r="23" spans="2:10" ht="13.5">
      <c r="B23" s="337" t="s">
        <v>210</v>
      </c>
      <c r="C23" s="345"/>
      <c r="D23" s="345"/>
      <c r="E23" s="345"/>
      <c r="G23" s="78"/>
    </row>
    <row r="24" spans="2:10" ht="15.75" customHeight="1" thickBot="1">
      <c r="B24" s="336" t="s">
        <v>211</v>
      </c>
      <c r="C24" s="346"/>
      <c r="D24" s="346"/>
      <c r="E24" s="346"/>
    </row>
    <row r="25" spans="2:10" ht="13.5" thickBot="1">
      <c r="B25" s="161"/>
      <c r="C25" s="5" t="s">
        <v>2</v>
      </c>
      <c r="D25" s="75" t="s">
        <v>264</v>
      </c>
      <c r="E25" s="30" t="s">
        <v>262</v>
      </c>
    </row>
    <row r="26" spans="2:10">
      <c r="B26" s="116" t="s">
        <v>15</v>
      </c>
      <c r="C26" s="117" t="s">
        <v>16</v>
      </c>
      <c r="D26" s="263">
        <v>65904.72</v>
      </c>
      <c r="E26" s="118">
        <f>D21</f>
        <v>1347168.74</v>
      </c>
      <c r="G26" s="83"/>
    </row>
    <row r="27" spans="2:10">
      <c r="B27" s="10" t="s">
        <v>17</v>
      </c>
      <c r="C27" s="11" t="s">
        <v>217</v>
      </c>
      <c r="D27" s="264">
        <v>24612.959999999999</v>
      </c>
      <c r="E27" s="172">
        <f>E28-E32</f>
        <v>-13343.59</v>
      </c>
      <c r="F27" s="78"/>
      <c r="G27" s="83"/>
      <c r="H27" s="78"/>
      <c r="I27" s="78"/>
      <c r="J27" s="83"/>
    </row>
    <row r="28" spans="2:10">
      <c r="B28" s="10" t="s">
        <v>18</v>
      </c>
      <c r="C28" s="11" t="s">
        <v>19</v>
      </c>
      <c r="D28" s="264">
        <v>25446.51</v>
      </c>
      <c r="E28" s="80">
        <f>SUM(E29:E31)</f>
        <v>0</v>
      </c>
      <c r="F28" s="78"/>
      <c r="G28" s="78"/>
      <c r="H28" s="78"/>
      <c r="I28" s="78"/>
      <c r="J28" s="83"/>
    </row>
    <row r="29" spans="2:10">
      <c r="B29" s="127" t="s">
        <v>4</v>
      </c>
      <c r="C29" s="6" t="s">
        <v>20</v>
      </c>
      <c r="D29" s="265"/>
      <c r="E29" s="103"/>
      <c r="F29" s="78"/>
      <c r="G29" s="78"/>
      <c r="H29" s="78"/>
      <c r="I29" s="78"/>
      <c r="J29" s="83"/>
    </row>
    <row r="30" spans="2:10">
      <c r="B30" s="127" t="s">
        <v>6</v>
      </c>
      <c r="C30" s="6" t="s">
        <v>21</v>
      </c>
      <c r="D30" s="265"/>
      <c r="E30" s="103"/>
      <c r="F30" s="78"/>
      <c r="G30" s="78"/>
      <c r="H30" s="78"/>
      <c r="I30" s="78"/>
      <c r="J30" s="83"/>
    </row>
    <row r="31" spans="2:10">
      <c r="B31" s="127" t="s">
        <v>8</v>
      </c>
      <c r="C31" s="6" t="s">
        <v>22</v>
      </c>
      <c r="D31" s="265">
        <v>25446.51</v>
      </c>
      <c r="E31" s="103"/>
      <c r="F31" s="78"/>
      <c r="G31" s="78"/>
      <c r="H31" s="78"/>
      <c r="I31" s="78"/>
      <c r="J31" s="83"/>
    </row>
    <row r="32" spans="2:10">
      <c r="B32" s="112" t="s">
        <v>23</v>
      </c>
      <c r="C32" s="12" t="s">
        <v>24</v>
      </c>
      <c r="D32" s="264">
        <v>833.55</v>
      </c>
      <c r="E32" s="80">
        <f>SUM(E33:E39)</f>
        <v>13343.59</v>
      </c>
      <c r="F32" s="78"/>
      <c r="G32" s="83"/>
      <c r="H32" s="78"/>
      <c r="I32" s="78"/>
      <c r="J32" s="83"/>
    </row>
    <row r="33" spans="2:10">
      <c r="B33" s="127" t="s">
        <v>4</v>
      </c>
      <c r="C33" s="6" t="s">
        <v>25</v>
      </c>
      <c r="D33" s="265"/>
      <c r="E33" s="103"/>
      <c r="F33" s="78"/>
      <c r="G33" s="78"/>
      <c r="H33" s="78"/>
      <c r="I33" s="78"/>
      <c r="J33" s="83"/>
    </row>
    <row r="34" spans="2:10">
      <c r="B34" s="127" t="s">
        <v>6</v>
      </c>
      <c r="C34" s="6" t="s">
        <v>26</v>
      </c>
      <c r="D34" s="265"/>
      <c r="E34" s="103"/>
      <c r="F34" s="78"/>
      <c r="G34" s="78"/>
      <c r="H34" s="78"/>
      <c r="I34" s="78"/>
      <c r="J34" s="83"/>
    </row>
    <row r="35" spans="2:10">
      <c r="B35" s="127" t="s">
        <v>8</v>
      </c>
      <c r="C35" s="6" t="s">
        <v>27</v>
      </c>
      <c r="D35" s="265">
        <v>227.26</v>
      </c>
      <c r="E35" s="103">
        <v>1450.25</v>
      </c>
      <c r="F35" s="78"/>
      <c r="G35" s="78"/>
      <c r="H35" s="78"/>
      <c r="I35" s="78"/>
      <c r="J35" s="83"/>
    </row>
    <row r="36" spans="2:10">
      <c r="B36" s="127" t="s">
        <v>9</v>
      </c>
      <c r="C36" s="6" t="s">
        <v>28</v>
      </c>
      <c r="D36" s="265"/>
      <c r="E36" s="103"/>
      <c r="F36" s="78"/>
      <c r="G36" s="78"/>
      <c r="H36" s="78"/>
      <c r="I36" s="78"/>
      <c r="J36" s="83"/>
    </row>
    <row r="37" spans="2:10" ht="25.5">
      <c r="B37" s="127" t="s">
        <v>29</v>
      </c>
      <c r="C37" s="6" t="s">
        <v>30</v>
      </c>
      <c r="D37" s="265">
        <v>606.29</v>
      </c>
      <c r="E37" s="103">
        <v>11893.34</v>
      </c>
      <c r="F37" s="78"/>
      <c r="G37" s="78"/>
      <c r="H37" s="78"/>
      <c r="I37" s="78"/>
      <c r="J37" s="83"/>
    </row>
    <row r="38" spans="2:10">
      <c r="B38" s="127" t="s">
        <v>31</v>
      </c>
      <c r="C38" s="6" t="s">
        <v>32</v>
      </c>
      <c r="D38" s="265"/>
      <c r="E38" s="103"/>
      <c r="F38" s="78"/>
      <c r="G38" s="78"/>
      <c r="H38" s="78"/>
      <c r="I38" s="78"/>
      <c r="J38" s="83"/>
    </row>
    <row r="39" spans="2:10">
      <c r="B39" s="128" t="s">
        <v>33</v>
      </c>
      <c r="C39" s="13" t="s">
        <v>34</v>
      </c>
      <c r="D39" s="266"/>
      <c r="E39" s="174"/>
      <c r="F39" s="78"/>
      <c r="G39" s="78"/>
      <c r="H39" s="78"/>
      <c r="I39" s="78"/>
      <c r="J39" s="83"/>
    </row>
    <row r="40" spans="2:10" ht="13.5" thickBot="1">
      <c r="B40" s="119" t="s">
        <v>35</v>
      </c>
      <c r="C40" s="120" t="s">
        <v>36</v>
      </c>
      <c r="D40" s="267">
        <v>2093.65</v>
      </c>
      <c r="E40" s="121">
        <v>240499.36</v>
      </c>
      <c r="G40" s="83"/>
    </row>
    <row r="41" spans="2:10" ht="13.5" thickBot="1">
      <c r="B41" s="122" t="s">
        <v>37</v>
      </c>
      <c r="C41" s="123" t="s">
        <v>38</v>
      </c>
      <c r="D41" s="268">
        <v>92611.329999999987</v>
      </c>
      <c r="E41" s="173">
        <f>E26+E27+E40</f>
        <v>1574324.5099999998</v>
      </c>
      <c r="F41" s="88"/>
      <c r="G41" s="83"/>
    </row>
    <row r="42" spans="2:10">
      <c r="B42" s="114"/>
      <c r="C42" s="114"/>
      <c r="D42" s="115"/>
      <c r="E42" s="115"/>
      <c r="F42" s="88"/>
      <c r="G42" s="71"/>
    </row>
    <row r="43" spans="2:10" ht="13.5">
      <c r="B43" s="338" t="s">
        <v>60</v>
      </c>
      <c r="C43" s="339"/>
      <c r="D43" s="339"/>
      <c r="E43" s="339"/>
      <c r="G43" s="78"/>
    </row>
    <row r="44" spans="2:10" ht="18" customHeight="1" thickBot="1">
      <c r="B44" s="336" t="s">
        <v>244</v>
      </c>
      <c r="C44" s="340"/>
      <c r="D44" s="340"/>
      <c r="E44" s="340"/>
      <c r="G44" s="78"/>
    </row>
    <row r="45" spans="2:10" ht="13.5" thickBot="1">
      <c r="B45" s="161"/>
      <c r="C45" s="31" t="s">
        <v>39</v>
      </c>
      <c r="D45" s="75" t="s">
        <v>264</v>
      </c>
      <c r="E45" s="30" t="s">
        <v>262</v>
      </c>
      <c r="G45" s="78"/>
    </row>
    <row r="46" spans="2:10">
      <c r="B46" s="14" t="s">
        <v>18</v>
      </c>
      <c r="C46" s="32" t="s">
        <v>218</v>
      </c>
      <c r="D46" s="124"/>
      <c r="E46" s="29"/>
      <c r="G46" s="78"/>
    </row>
    <row r="47" spans="2:10">
      <c r="B47" s="125" t="s">
        <v>4</v>
      </c>
      <c r="C47" s="16" t="s">
        <v>40</v>
      </c>
      <c r="D47" s="269">
        <v>627.12644999999998</v>
      </c>
      <c r="E47" s="175">
        <v>12668.504209999999</v>
      </c>
      <c r="G47" s="78"/>
    </row>
    <row r="48" spans="2:10">
      <c r="B48" s="146" t="s">
        <v>6</v>
      </c>
      <c r="C48" s="23" t="s">
        <v>41</v>
      </c>
      <c r="D48" s="270">
        <v>875.17795000000001</v>
      </c>
      <c r="E48" s="175">
        <v>12555.42318</v>
      </c>
      <c r="G48" s="78"/>
    </row>
    <row r="49" spans="2:7">
      <c r="B49" s="143" t="s">
        <v>23</v>
      </c>
      <c r="C49" s="147" t="s">
        <v>219</v>
      </c>
      <c r="D49" s="271"/>
      <c r="E49" s="175"/>
    </row>
    <row r="50" spans="2:7">
      <c r="B50" s="125" t="s">
        <v>4</v>
      </c>
      <c r="C50" s="16" t="s">
        <v>40</v>
      </c>
      <c r="D50" s="269">
        <v>105.09</v>
      </c>
      <c r="E50" s="175">
        <v>106.34</v>
      </c>
      <c r="G50" s="226"/>
    </row>
    <row r="51" spans="2:7">
      <c r="B51" s="125" t="s">
        <v>6</v>
      </c>
      <c r="C51" s="16" t="s">
        <v>220</v>
      </c>
      <c r="D51" s="272">
        <v>92.95</v>
      </c>
      <c r="E51" s="84">
        <v>106.32</v>
      </c>
      <c r="G51" s="226"/>
    </row>
    <row r="52" spans="2:7">
      <c r="B52" s="125" t="s">
        <v>8</v>
      </c>
      <c r="C52" s="16" t="s">
        <v>221</v>
      </c>
      <c r="D52" s="272">
        <v>108.10000000000001</v>
      </c>
      <c r="E52" s="84">
        <v>126.12</v>
      </c>
    </row>
    <row r="53" spans="2:7" ht="13.5" customHeight="1" thickBot="1">
      <c r="B53" s="126" t="s">
        <v>9</v>
      </c>
      <c r="C53" s="18" t="s">
        <v>41</v>
      </c>
      <c r="D53" s="273">
        <v>105.82</v>
      </c>
      <c r="E53" s="176">
        <v>125.39</v>
      </c>
    </row>
    <row r="54" spans="2:7">
      <c r="B54" s="132"/>
      <c r="C54" s="133"/>
      <c r="D54" s="134"/>
      <c r="E54" s="134"/>
    </row>
    <row r="55" spans="2:7" ht="13.5">
      <c r="B55" s="338" t="s">
        <v>62</v>
      </c>
      <c r="C55" s="339"/>
      <c r="D55" s="339"/>
      <c r="E55" s="339"/>
    </row>
    <row r="56" spans="2:7" ht="15.75" customHeight="1" thickBot="1">
      <c r="B56" s="336" t="s">
        <v>222</v>
      </c>
      <c r="C56" s="340"/>
      <c r="D56" s="340"/>
      <c r="E56" s="340"/>
    </row>
    <row r="57" spans="2:7" ht="23.25" thickBot="1">
      <c r="B57" s="331" t="s">
        <v>42</v>
      </c>
      <c r="C57" s="332"/>
      <c r="D57" s="19" t="s">
        <v>245</v>
      </c>
      <c r="E57" s="20" t="s">
        <v>223</v>
      </c>
    </row>
    <row r="58" spans="2:7">
      <c r="B58" s="21" t="s">
        <v>18</v>
      </c>
      <c r="C58" s="149" t="s">
        <v>43</v>
      </c>
      <c r="D58" s="150">
        <f>D64</f>
        <v>1574324.51</v>
      </c>
      <c r="E58" s="33">
        <f>D58/E21</f>
        <v>1</v>
      </c>
    </row>
    <row r="59" spans="2:7" ht="25.5">
      <c r="B59" s="146" t="s">
        <v>4</v>
      </c>
      <c r="C59" s="23" t="s">
        <v>44</v>
      </c>
      <c r="D59" s="95">
        <v>0</v>
      </c>
      <c r="E59" s="96">
        <v>0</v>
      </c>
    </row>
    <row r="60" spans="2:7" ht="25.5">
      <c r="B60" s="125" t="s">
        <v>6</v>
      </c>
      <c r="C60" s="16" t="s">
        <v>45</v>
      </c>
      <c r="D60" s="93">
        <v>0</v>
      </c>
      <c r="E60" s="94">
        <v>0</v>
      </c>
    </row>
    <row r="61" spans="2:7">
      <c r="B61" s="125" t="s">
        <v>8</v>
      </c>
      <c r="C61" s="16" t="s">
        <v>46</v>
      </c>
      <c r="D61" s="93">
        <v>0</v>
      </c>
      <c r="E61" s="94">
        <v>0</v>
      </c>
    </row>
    <row r="62" spans="2:7">
      <c r="B62" s="125" t="s">
        <v>9</v>
      </c>
      <c r="C62" s="16" t="s">
        <v>47</v>
      </c>
      <c r="D62" s="93">
        <v>0</v>
      </c>
      <c r="E62" s="94">
        <v>0</v>
      </c>
    </row>
    <row r="63" spans="2:7">
      <c r="B63" s="125" t="s">
        <v>29</v>
      </c>
      <c r="C63" s="16" t="s">
        <v>48</v>
      </c>
      <c r="D63" s="93">
        <v>0</v>
      </c>
      <c r="E63" s="94">
        <v>0</v>
      </c>
    </row>
    <row r="64" spans="2:7">
      <c r="B64" s="146" t="s">
        <v>31</v>
      </c>
      <c r="C64" s="23" t="s">
        <v>49</v>
      </c>
      <c r="D64" s="95">
        <f>E21</f>
        <v>1574324.51</v>
      </c>
      <c r="E64" s="96">
        <f>E58</f>
        <v>1</v>
      </c>
    </row>
    <row r="65" spans="2:5">
      <c r="B65" s="146" t="s">
        <v>33</v>
      </c>
      <c r="C65" s="23" t="s">
        <v>224</v>
      </c>
      <c r="D65" s="95">
        <v>0</v>
      </c>
      <c r="E65" s="96">
        <v>0</v>
      </c>
    </row>
    <row r="66" spans="2:5">
      <c r="B66" s="146" t="s">
        <v>50</v>
      </c>
      <c r="C66" s="23" t="s">
        <v>51</v>
      </c>
      <c r="D66" s="95">
        <v>0</v>
      </c>
      <c r="E66" s="96">
        <v>0</v>
      </c>
    </row>
    <row r="67" spans="2:5">
      <c r="B67" s="125" t="s">
        <v>52</v>
      </c>
      <c r="C67" s="16" t="s">
        <v>53</v>
      </c>
      <c r="D67" s="93">
        <v>0</v>
      </c>
      <c r="E67" s="94">
        <v>0</v>
      </c>
    </row>
    <row r="68" spans="2:5">
      <c r="B68" s="125" t="s">
        <v>54</v>
      </c>
      <c r="C68" s="16" t="s">
        <v>55</v>
      </c>
      <c r="D68" s="93">
        <v>0</v>
      </c>
      <c r="E68" s="94">
        <v>0</v>
      </c>
    </row>
    <row r="69" spans="2:5">
      <c r="B69" s="125" t="s">
        <v>56</v>
      </c>
      <c r="C69" s="16" t="s">
        <v>57</v>
      </c>
      <c r="D69" s="93">
        <v>0</v>
      </c>
      <c r="E69" s="94">
        <v>0</v>
      </c>
    </row>
    <row r="70" spans="2:5">
      <c r="B70" s="153" t="s">
        <v>58</v>
      </c>
      <c r="C70" s="136" t="s">
        <v>59</v>
      </c>
      <c r="D70" s="137">
        <v>0</v>
      </c>
      <c r="E70" s="138">
        <v>0</v>
      </c>
    </row>
    <row r="71" spans="2:5">
      <c r="B71" s="154" t="s">
        <v>23</v>
      </c>
      <c r="C71" s="144" t="s">
        <v>61</v>
      </c>
      <c r="D71" s="145">
        <v>0</v>
      </c>
      <c r="E71" s="70">
        <v>0</v>
      </c>
    </row>
    <row r="72" spans="2:5">
      <c r="B72" s="155" t="s">
        <v>60</v>
      </c>
      <c r="C72" s="140" t="s">
        <v>63</v>
      </c>
      <c r="D72" s="141">
        <f>E14</f>
        <v>0</v>
      </c>
      <c r="E72" s="142">
        <v>0</v>
      </c>
    </row>
    <row r="73" spans="2:5">
      <c r="B73" s="156" t="s">
        <v>62</v>
      </c>
      <c r="C73" s="25" t="s">
        <v>65</v>
      </c>
      <c r="D73" s="26">
        <v>0</v>
      </c>
      <c r="E73" s="27">
        <v>0</v>
      </c>
    </row>
    <row r="74" spans="2:5">
      <c r="B74" s="154" t="s">
        <v>64</v>
      </c>
      <c r="C74" s="144" t="s">
        <v>66</v>
      </c>
      <c r="D74" s="145">
        <f>D58</f>
        <v>1574324.51</v>
      </c>
      <c r="E74" s="70">
        <f>E58+E72-E73</f>
        <v>1</v>
      </c>
    </row>
    <row r="75" spans="2:5">
      <c r="B75" s="125" t="s">
        <v>4</v>
      </c>
      <c r="C75" s="16" t="s">
        <v>67</v>
      </c>
      <c r="D75" s="93">
        <f>D74</f>
        <v>1574324.51</v>
      </c>
      <c r="E75" s="94">
        <f>E74</f>
        <v>1</v>
      </c>
    </row>
    <row r="76" spans="2:5">
      <c r="B76" s="125" t="s">
        <v>6</v>
      </c>
      <c r="C76" s="16" t="s">
        <v>225</v>
      </c>
      <c r="D76" s="93">
        <v>0</v>
      </c>
      <c r="E76" s="94">
        <v>0</v>
      </c>
    </row>
    <row r="77" spans="2:5" ht="13.5" thickBot="1">
      <c r="B77" s="126" t="s">
        <v>8</v>
      </c>
      <c r="C77" s="18" t="s">
        <v>226</v>
      </c>
      <c r="D77" s="97">
        <v>0</v>
      </c>
      <c r="E77" s="98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ageMargins left="0.7" right="0.7" top="0.75" bottom="0.75" header="0.3" footer="0.3"/>
  <pageSetup paperSize="9" orientation="portrait" r:id="rId1"/>
</worksheet>
</file>

<file path=xl/worksheets/sheet96.xml><?xml version="1.0" encoding="utf-8"?>
<worksheet xmlns="http://schemas.openxmlformats.org/spreadsheetml/2006/main" xmlns:r="http://schemas.openxmlformats.org/officeDocument/2006/relationships">
  <sheetPr codeName="Arkusz96"/>
  <dimension ref="A1:L81"/>
  <sheetViews>
    <sheetView zoomScale="80" zoomScaleNormal="80" workbookViewId="0">
      <selection activeCell="K2" sqref="K2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99" customWidth="1"/>
    <col min="6" max="6" width="7.42578125" customWidth="1"/>
    <col min="7" max="7" width="17.28515625" customWidth="1"/>
    <col min="8" max="8" width="19" customWidth="1"/>
    <col min="9" max="9" width="13.28515625" customWidth="1"/>
    <col min="10" max="10" width="13.5703125" customWidth="1"/>
  </cols>
  <sheetData>
    <row r="1" spans="2:12">
      <c r="B1" s="1"/>
      <c r="C1" s="1"/>
      <c r="D1" s="2"/>
      <c r="E1" s="2"/>
    </row>
    <row r="2" spans="2:12" ht="15.75">
      <c r="B2" s="333" t="s">
        <v>0</v>
      </c>
      <c r="C2" s="333"/>
      <c r="D2" s="333"/>
      <c r="E2" s="333"/>
      <c r="H2" s="188"/>
      <c r="I2" s="188"/>
      <c r="J2" s="190"/>
      <c r="L2" s="78"/>
    </row>
    <row r="3" spans="2:12" ht="15.75">
      <c r="B3" s="333" t="s">
        <v>263</v>
      </c>
      <c r="C3" s="333"/>
      <c r="D3" s="333"/>
      <c r="E3" s="333"/>
      <c r="H3" s="188"/>
      <c r="I3" s="188"/>
      <c r="J3" s="190"/>
    </row>
    <row r="4" spans="2:12" ht="15">
      <c r="B4" s="162"/>
      <c r="C4" s="162"/>
      <c r="D4" s="162"/>
      <c r="E4" s="162"/>
      <c r="H4" s="187"/>
      <c r="I4" s="187"/>
      <c r="J4" s="190"/>
    </row>
    <row r="5" spans="2:12" ht="21" customHeight="1">
      <c r="B5" s="334" t="s">
        <v>1</v>
      </c>
      <c r="C5" s="334"/>
      <c r="D5" s="334"/>
      <c r="E5" s="334"/>
    </row>
    <row r="6" spans="2:12" ht="14.25">
      <c r="B6" s="335" t="s">
        <v>203</v>
      </c>
      <c r="C6" s="335"/>
      <c r="D6" s="335"/>
      <c r="E6" s="335"/>
    </row>
    <row r="7" spans="2:12" ht="14.25">
      <c r="B7" s="160"/>
      <c r="C7" s="160"/>
      <c r="D7" s="160"/>
      <c r="E7" s="160"/>
    </row>
    <row r="8" spans="2:12" ht="13.5">
      <c r="B8" s="337" t="s">
        <v>18</v>
      </c>
      <c r="C8" s="339"/>
      <c r="D8" s="339"/>
      <c r="E8" s="339"/>
    </row>
    <row r="9" spans="2:12" ht="16.5" thickBot="1">
      <c r="B9" s="336" t="s">
        <v>209</v>
      </c>
      <c r="C9" s="336"/>
      <c r="D9" s="336"/>
      <c r="E9" s="336"/>
    </row>
    <row r="10" spans="2:12" ht="13.5" thickBot="1">
      <c r="B10" s="161"/>
      <c r="C10" s="87" t="s">
        <v>2</v>
      </c>
      <c r="D10" s="75" t="s">
        <v>246</v>
      </c>
      <c r="E10" s="30" t="s">
        <v>262</v>
      </c>
    </row>
    <row r="11" spans="2:12">
      <c r="B11" s="110" t="s">
        <v>3</v>
      </c>
      <c r="C11" s="151" t="s">
        <v>215</v>
      </c>
      <c r="D11" s="74">
        <v>1524141.43</v>
      </c>
      <c r="E11" s="9">
        <f>E12</f>
        <v>3138876.2</v>
      </c>
    </row>
    <row r="12" spans="2:12">
      <c r="B12" s="129" t="s">
        <v>4</v>
      </c>
      <c r="C12" s="6" t="s">
        <v>5</v>
      </c>
      <c r="D12" s="89">
        <v>1524141.43</v>
      </c>
      <c r="E12" s="100">
        <v>3138876.2</v>
      </c>
    </row>
    <row r="13" spans="2:12">
      <c r="B13" s="129" t="s">
        <v>6</v>
      </c>
      <c r="C13" s="72" t="s">
        <v>7</v>
      </c>
      <c r="D13" s="89"/>
      <c r="E13" s="100"/>
    </row>
    <row r="14" spans="2:12">
      <c r="B14" s="129" t="s">
        <v>8</v>
      </c>
      <c r="C14" s="72" t="s">
        <v>10</v>
      </c>
      <c r="D14" s="89"/>
      <c r="E14" s="100"/>
      <c r="G14" s="71"/>
    </row>
    <row r="15" spans="2:12">
      <c r="B15" s="129" t="s">
        <v>212</v>
      </c>
      <c r="C15" s="72" t="s">
        <v>11</v>
      </c>
      <c r="D15" s="89"/>
      <c r="E15" s="100"/>
    </row>
    <row r="16" spans="2:12">
      <c r="B16" s="130" t="s">
        <v>213</v>
      </c>
      <c r="C16" s="111" t="s">
        <v>12</v>
      </c>
      <c r="D16" s="90"/>
      <c r="E16" s="101"/>
    </row>
    <row r="17" spans="2:10">
      <c r="B17" s="10" t="s">
        <v>13</v>
      </c>
      <c r="C17" s="12" t="s">
        <v>65</v>
      </c>
      <c r="D17" s="152"/>
      <c r="E17" s="113"/>
    </row>
    <row r="18" spans="2:10">
      <c r="B18" s="129" t="s">
        <v>4</v>
      </c>
      <c r="C18" s="6" t="s">
        <v>11</v>
      </c>
      <c r="D18" s="89"/>
      <c r="E18" s="101"/>
    </row>
    <row r="19" spans="2:10" ht="13.5" customHeight="1">
      <c r="B19" s="129" t="s">
        <v>6</v>
      </c>
      <c r="C19" s="72" t="s">
        <v>214</v>
      </c>
      <c r="D19" s="89"/>
      <c r="E19" s="100"/>
    </row>
    <row r="20" spans="2:10" ht="13.5" thickBot="1">
      <c r="B20" s="131" t="s">
        <v>8</v>
      </c>
      <c r="C20" s="73" t="s">
        <v>14</v>
      </c>
      <c r="D20" s="91"/>
      <c r="E20" s="102"/>
    </row>
    <row r="21" spans="2:10" ht="13.5" thickBot="1">
      <c r="B21" s="343" t="s">
        <v>216</v>
      </c>
      <c r="C21" s="344"/>
      <c r="D21" s="92">
        <f>D11</f>
        <v>1524141.43</v>
      </c>
      <c r="E21" s="173">
        <f>E11</f>
        <v>3138876.2</v>
      </c>
      <c r="F21" s="88"/>
      <c r="G21" s="88"/>
      <c r="H21" s="197"/>
      <c r="J21" s="71"/>
    </row>
    <row r="22" spans="2:10">
      <c r="B22" s="3"/>
      <c r="C22" s="7"/>
      <c r="D22" s="8"/>
      <c r="E22" s="8"/>
      <c r="G22" s="78"/>
    </row>
    <row r="23" spans="2:10" ht="13.5">
      <c r="B23" s="337" t="s">
        <v>210</v>
      </c>
      <c r="C23" s="345"/>
      <c r="D23" s="345"/>
      <c r="E23" s="345"/>
      <c r="G23" s="78"/>
    </row>
    <row r="24" spans="2:10" ht="15.75" customHeight="1" thickBot="1">
      <c r="B24" s="336" t="s">
        <v>211</v>
      </c>
      <c r="C24" s="346"/>
      <c r="D24" s="346"/>
      <c r="E24" s="346"/>
    </row>
    <row r="25" spans="2:10" ht="13.5" thickBot="1">
      <c r="B25" s="161"/>
      <c r="C25" s="5" t="s">
        <v>2</v>
      </c>
      <c r="D25" s="75" t="s">
        <v>264</v>
      </c>
      <c r="E25" s="30" t="s">
        <v>262</v>
      </c>
    </row>
    <row r="26" spans="2:10">
      <c r="B26" s="116" t="s">
        <v>15</v>
      </c>
      <c r="C26" s="117" t="s">
        <v>16</v>
      </c>
      <c r="D26" s="263">
        <v>721596.63</v>
      </c>
      <c r="E26" s="118">
        <f>D21</f>
        <v>1524141.43</v>
      </c>
      <c r="G26" s="83"/>
    </row>
    <row r="27" spans="2:10">
      <c r="B27" s="10" t="s">
        <v>17</v>
      </c>
      <c r="C27" s="11" t="s">
        <v>217</v>
      </c>
      <c r="D27" s="264">
        <v>831840.59</v>
      </c>
      <c r="E27" s="172">
        <f>E28-E32</f>
        <v>1426722.17</v>
      </c>
      <c r="F27" s="78"/>
      <c r="G27" s="83"/>
      <c r="H27" s="78"/>
      <c r="I27" s="78"/>
      <c r="J27" s="83"/>
    </row>
    <row r="28" spans="2:10">
      <c r="B28" s="10" t="s">
        <v>18</v>
      </c>
      <c r="C28" s="11" t="s">
        <v>19</v>
      </c>
      <c r="D28" s="264">
        <v>906068.76</v>
      </c>
      <c r="E28" s="80">
        <f>SUM(E29:E31)</f>
        <v>1844022.89</v>
      </c>
      <c r="F28" s="78"/>
      <c r="G28" s="78"/>
      <c r="H28" s="78"/>
      <c r="I28" s="78"/>
      <c r="J28" s="83"/>
    </row>
    <row r="29" spans="2:10">
      <c r="B29" s="127" t="s">
        <v>4</v>
      </c>
      <c r="C29" s="6" t="s">
        <v>20</v>
      </c>
      <c r="D29" s="265">
        <v>344750</v>
      </c>
      <c r="E29" s="103">
        <v>0</v>
      </c>
      <c r="F29" s="78"/>
      <c r="G29" s="78"/>
      <c r="H29" s="78"/>
      <c r="I29" s="78"/>
      <c r="J29" s="83"/>
    </row>
    <row r="30" spans="2:10">
      <c r="B30" s="127" t="s">
        <v>6</v>
      </c>
      <c r="C30" s="6" t="s">
        <v>21</v>
      </c>
      <c r="D30" s="265"/>
      <c r="E30" s="103"/>
      <c r="F30" s="78"/>
      <c r="G30" s="78"/>
      <c r="H30" s="78"/>
      <c r="I30" s="78"/>
      <c r="J30" s="83"/>
    </row>
    <row r="31" spans="2:10">
      <c r="B31" s="127" t="s">
        <v>8</v>
      </c>
      <c r="C31" s="6" t="s">
        <v>22</v>
      </c>
      <c r="D31" s="265">
        <v>561318.76</v>
      </c>
      <c r="E31" s="103">
        <v>1844022.89</v>
      </c>
      <c r="F31" s="78"/>
      <c r="G31" s="78"/>
      <c r="H31" s="78"/>
      <c r="I31" s="78"/>
      <c r="J31" s="83"/>
    </row>
    <row r="32" spans="2:10">
      <c r="B32" s="112" t="s">
        <v>23</v>
      </c>
      <c r="C32" s="12" t="s">
        <v>24</v>
      </c>
      <c r="D32" s="264">
        <v>74228.17</v>
      </c>
      <c r="E32" s="80">
        <f>SUM(E33:E39)</f>
        <v>417300.72000000003</v>
      </c>
      <c r="F32" s="78"/>
      <c r="G32" s="83"/>
      <c r="H32" s="78"/>
      <c r="I32" s="78"/>
      <c r="J32" s="83"/>
    </row>
    <row r="33" spans="2:10">
      <c r="B33" s="127" t="s">
        <v>4</v>
      </c>
      <c r="C33" s="6" t="s">
        <v>25</v>
      </c>
      <c r="D33" s="265">
        <v>65325.86</v>
      </c>
      <c r="E33" s="103">
        <v>118491.56</v>
      </c>
      <c r="F33" s="78"/>
      <c r="G33" s="78"/>
      <c r="H33" s="78"/>
      <c r="I33" s="78"/>
      <c r="J33" s="83"/>
    </row>
    <row r="34" spans="2:10">
      <c r="B34" s="127" t="s">
        <v>6</v>
      </c>
      <c r="C34" s="6" t="s">
        <v>26</v>
      </c>
      <c r="D34" s="265"/>
      <c r="E34" s="103"/>
      <c r="F34" s="78"/>
      <c r="G34" s="78"/>
      <c r="H34" s="78"/>
      <c r="I34" s="78"/>
      <c r="J34" s="83"/>
    </row>
    <row r="35" spans="2:10">
      <c r="B35" s="127" t="s">
        <v>8</v>
      </c>
      <c r="C35" s="6" t="s">
        <v>27</v>
      </c>
      <c r="D35" s="265">
        <v>114.66</v>
      </c>
      <c r="E35" s="103">
        <v>285.92</v>
      </c>
      <c r="F35" s="78"/>
      <c r="G35" s="78"/>
      <c r="H35" s="78"/>
      <c r="I35" s="78"/>
      <c r="J35" s="83"/>
    </row>
    <row r="36" spans="2:10">
      <c r="B36" s="127" t="s">
        <v>9</v>
      </c>
      <c r="C36" s="6" t="s">
        <v>28</v>
      </c>
      <c r="D36" s="265"/>
      <c r="E36" s="103"/>
      <c r="F36" s="78"/>
      <c r="G36" s="78"/>
      <c r="H36" s="78"/>
      <c r="I36" s="78"/>
      <c r="J36" s="83"/>
    </row>
    <row r="37" spans="2:10" ht="25.5">
      <c r="B37" s="127" t="s">
        <v>29</v>
      </c>
      <c r="C37" s="6" t="s">
        <v>30</v>
      </c>
      <c r="D37" s="265">
        <v>8787.65</v>
      </c>
      <c r="E37" s="103">
        <v>17479.71</v>
      </c>
      <c r="F37" s="78"/>
      <c r="G37" s="78"/>
      <c r="H37" s="78"/>
      <c r="I37" s="78"/>
      <c r="J37" s="83"/>
    </row>
    <row r="38" spans="2:10">
      <c r="B38" s="127" t="s">
        <v>31</v>
      </c>
      <c r="C38" s="6" t="s">
        <v>32</v>
      </c>
      <c r="D38" s="265"/>
      <c r="E38" s="103"/>
      <c r="F38" s="78"/>
      <c r="G38" s="78"/>
      <c r="H38" s="78"/>
      <c r="I38" s="78"/>
      <c r="J38" s="83"/>
    </row>
    <row r="39" spans="2:10">
      <c r="B39" s="128" t="s">
        <v>33</v>
      </c>
      <c r="C39" s="13" t="s">
        <v>34</v>
      </c>
      <c r="D39" s="266"/>
      <c r="E39" s="174">
        <v>281043.53000000003</v>
      </c>
      <c r="F39" s="78"/>
      <c r="G39" s="78"/>
      <c r="H39" s="78"/>
      <c r="I39" s="78"/>
      <c r="J39" s="83"/>
    </row>
    <row r="40" spans="2:10" ht="13.5" thickBot="1">
      <c r="B40" s="119" t="s">
        <v>35</v>
      </c>
      <c r="C40" s="120" t="s">
        <v>36</v>
      </c>
      <c r="D40" s="267">
        <v>99601.27</v>
      </c>
      <c r="E40" s="121">
        <v>188012.6</v>
      </c>
      <c r="G40" s="83"/>
    </row>
    <row r="41" spans="2:10" ht="13.5" thickBot="1">
      <c r="B41" s="122" t="s">
        <v>37</v>
      </c>
      <c r="C41" s="123" t="s">
        <v>38</v>
      </c>
      <c r="D41" s="268">
        <v>1653038.49</v>
      </c>
      <c r="E41" s="173">
        <f>E26+E27+E40</f>
        <v>3138876.1999999997</v>
      </c>
      <c r="F41" s="88"/>
      <c r="G41" s="83"/>
    </row>
    <row r="42" spans="2:10">
      <c r="B42" s="114"/>
      <c r="C42" s="114"/>
      <c r="D42" s="115"/>
      <c r="E42" s="115"/>
      <c r="F42" s="88"/>
      <c r="G42" s="71"/>
    </row>
    <row r="43" spans="2:10" ht="13.5">
      <c r="B43" s="338" t="s">
        <v>60</v>
      </c>
      <c r="C43" s="339"/>
      <c r="D43" s="339"/>
      <c r="E43" s="339"/>
      <c r="G43" s="78"/>
    </row>
    <row r="44" spans="2:10" ht="18" customHeight="1" thickBot="1">
      <c r="B44" s="336" t="s">
        <v>244</v>
      </c>
      <c r="C44" s="340"/>
      <c r="D44" s="340"/>
      <c r="E44" s="340"/>
      <c r="G44" s="78"/>
    </row>
    <row r="45" spans="2:10" ht="13.5" thickBot="1">
      <c r="B45" s="161"/>
      <c r="C45" s="31" t="s">
        <v>39</v>
      </c>
      <c r="D45" s="75" t="s">
        <v>264</v>
      </c>
      <c r="E45" s="30" t="s">
        <v>262</v>
      </c>
      <c r="G45" s="78"/>
    </row>
    <row r="46" spans="2:10">
      <c r="B46" s="14" t="s">
        <v>18</v>
      </c>
      <c r="C46" s="32" t="s">
        <v>218</v>
      </c>
      <c r="D46" s="124"/>
      <c r="E46" s="29"/>
      <c r="G46" s="78"/>
    </row>
    <row r="47" spans="2:10">
      <c r="B47" s="125" t="s">
        <v>4</v>
      </c>
      <c r="C47" s="16" t="s">
        <v>40</v>
      </c>
      <c r="D47" s="269">
        <v>8984.0218499999992</v>
      </c>
      <c r="E47" s="175">
        <v>17819.962960000001</v>
      </c>
      <c r="G47" s="78"/>
    </row>
    <row r="48" spans="2:10">
      <c r="B48" s="146" t="s">
        <v>6</v>
      </c>
      <c r="C48" s="23" t="s">
        <v>41</v>
      </c>
      <c r="D48" s="270">
        <v>18428.522690000002</v>
      </c>
      <c r="E48" s="175">
        <v>33513.519130000001</v>
      </c>
      <c r="G48" s="78"/>
    </row>
    <row r="49" spans="2:7">
      <c r="B49" s="143" t="s">
        <v>23</v>
      </c>
      <c r="C49" s="147" t="s">
        <v>219</v>
      </c>
      <c r="D49" s="271"/>
      <c r="E49" s="175"/>
    </row>
    <row r="50" spans="2:7">
      <c r="B50" s="125" t="s">
        <v>4</v>
      </c>
      <c r="C50" s="16" t="s">
        <v>40</v>
      </c>
      <c r="D50" s="269">
        <v>80.319999999999993</v>
      </c>
      <c r="E50" s="175">
        <v>85.53</v>
      </c>
      <c r="G50" s="226"/>
    </row>
    <row r="51" spans="2:7">
      <c r="B51" s="125" t="s">
        <v>6</v>
      </c>
      <c r="C51" s="16" t="s">
        <v>220</v>
      </c>
      <c r="D51" s="272">
        <v>76.92</v>
      </c>
      <c r="E51" s="175">
        <v>84.59</v>
      </c>
      <c r="G51" s="226"/>
    </row>
    <row r="52" spans="2:7">
      <c r="B52" s="125" t="s">
        <v>8</v>
      </c>
      <c r="C52" s="16" t="s">
        <v>221</v>
      </c>
      <c r="D52" s="272">
        <v>90.08</v>
      </c>
      <c r="E52" s="84">
        <v>94.79</v>
      </c>
    </row>
    <row r="53" spans="2:7" ht="12.75" customHeight="1" thickBot="1">
      <c r="B53" s="126" t="s">
        <v>9</v>
      </c>
      <c r="C53" s="18" t="s">
        <v>41</v>
      </c>
      <c r="D53" s="273">
        <v>89.7</v>
      </c>
      <c r="E53" s="176">
        <v>93.66</v>
      </c>
    </row>
    <row r="54" spans="2:7">
      <c r="B54" s="132"/>
      <c r="C54" s="133"/>
      <c r="D54" s="134"/>
      <c r="E54" s="134"/>
    </row>
    <row r="55" spans="2:7" ht="13.5">
      <c r="B55" s="338" t="s">
        <v>62</v>
      </c>
      <c r="C55" s="339"/>
      <c r="D55" s="339"/>
      <c r="E55" s="339"/>
    </row>
    <row r="56" spans="2:7" ht="16.5" customHeight="1" thickBot="1">
      <c r="B56" s="336" t="s">
        <v>222</v>
      </c>
      <c r="C56" s="340"/>
      <c r="D56" s="340"/>
      <c r="E56" s="340"/>
    </row>
    <row r="57" spans="2:7" ht="23.25" thickBot="1">
      <c r="B57" s="331" t="s">
        <v>42</v>
      </c>
      <c r="C57" s="332"/>
      <c r="D57" s="19" t="s">
        <v>245</v>
      </c>
      <c r="E57" s="20" t="s">
        <v>223</v>
      </c>
    </row>
    <row r="58" spans="2:7">
      <c r="B58" s="21" t="s">
        <v>18</v>
      </c>
      <c r="C58" s="149" t="s">
        <v>43</v>
      </c>
      <c r="D58" s="150">
        <f>D64</f>
        <v>3138876.2</v>
      </c>
      <c r="E58" s="33">
        <f>D58/E21</f>
        <v>1</v>
      </c>
    </row>
    <row r="59" spans="2:7" ht="25.5">
      <c r="B59" s="146" t="s">
        <v>4</v>
      </c>
      <c r="C59" s="23" t="s">
        <v>44</v>
      </c>
      <c r="D59" s="95">
        <v>0</v>
      </c>
      <c r="E59" s="96">
        <v>0</v>
      </c>
    </row>
    <row r="60" spans="2:7" ht="25.5">
      <c r="B60" s="125" t="s">
        <v>6</v>
      </c>
      <c r="C60" s="16" t="s">
        <v>45</v>
      </c>
      <c r="D60" s="93">
        <v>0</v>
      </c>
      <c r="E60" s="94">
        <v>0</v>
      </c>
    </row>
    <row r="61" spans="2:7">
      <c r="B61" s="125" t="s">
        <v>8</v>
      </c>
      <c r="C61" s="16" t="s">
        <v>46</v>
      </c>
      <c r="D61" s="93">
        <v>0</v>
      </c>
      <c r="E61" s="94">
        <v>0</v>
      </c>
    </row>
    <row r="62" spans="2:7">
      <c r="B62" s="125" t="s">
        <v>9</v>
      </c>
      <c r="C62" s="16" t="s">
        <v>47</v>
      </c>
      <c r="D62" s="93">
        <v>0</v>
      </c>
      <c r="E62" s="94">
        <v>0</v>
      </c>
    </row>
    <row r="63" spans="2:7">
      <c r="B63" s="125" t="s">
        <v>29</v>
      </c>
      <c r="C63" s="16" t="s">
        <v>48</v>
      </c>
      <c r="D63" s="93">
        <v>0</v>
      </c>
      <c r="E63" s="94">
        <v>0</v>
      </c>
    </row>
    <row r="64" spans="2:7">
      <c r="B64" s="146" t="s">
        <v>31</v>
      </c>
      <c r="C64" s="23" t="s">
        <v>49</v>
      </c>
      <c r="D64" s="95">
        <f>E21</f>
        <v>3138876.2</v>
      </c>
      <c r="E64" s="96">
        <f>E58</f>
        <v>1</v>
      </c>
    </row>
    <row r="65" spans="2:5">
      <c r="B65" s="146" t="s">
        <v>33</v>
      </c>
      <c r="C65" s="23" t="s">
        <v>224</v>
      </c>
      <c r="D65" s="95">
        <v>0</v>
      </c>
      <c r="E65" s="96">
        <v>0</v>
      </c>
    </row>
    <row r="66" spans="2:5">
      <c r="B66" s="146" t="s">
        <v>50</v>
      </c>
      <c r="C66" s="23" t="s">
        <v>51</v>
      </c>
      <c r="D66" s="95">
        <v>0</v>
      </c>
      <c r="E66" s="96">
        <v>0</v>
      </c>
    </row>
    <row r="67" spans="2:5">
      <c r="B67" s="125" t="s">
        <v>52</v>
      </c>
      <c r="C67" s="16" t="s">
        <v>53</v>
      </c>
      <c r="D67" s="93">
        <v>0</v>
      </c>
      <c r="E67" s="94">
        <v>0</v>
      </c>
    </row>
    <row r="68" spans="2:5">
      <c r="B68" s="125" t="s">
        <v>54</v>
      </c>
      <c r="C68" s="16" t="s">
        <v>55</v>
      </c>
      <c r="D68" s="93">
        <v>0</v>
      </c>
      <c r="E68" s="94">
        <v>0</v>
      </c>
    </row>
    <row r="69" spans="2:5">
      <c r="B69" s="125" t="s">
        <v>56</v>
      </c>
      <c r="C69" s="16" t="s">
        <v>57</v>
      </c>
      <c r="D69" s="93">
        <v>0</v>
      </c>
      <c r="E69" s="94">
        <v>0</v>
      </c>
    </row>
    <row r="70" spans="2:5">
      <c r="B70" s="153" t="s">
        <v>58</v>
      </c>
      <c r="C70" s="136" t="s">
        <v>59</v>
      </c>
      <c r="D70" s="137">
        <v>0</v>
      </c>
      <c r="E70" s="138">
        <v>0</v>
      </c>
    </row>
    <row r="71" spans="2:5">
      <c r="B71" s="154" t="s">
        <v>23</v>
      </c>
      <c r="C71" s="144" t="s">
        <v>61</v>
      </c>
      <c r="D71" s="145">
        <v>0</v>
      </c>
      <c r="E71" s="70">
        <v>0</v>
      </c>
    </row>
    <row r="72" spans="2:5">
      <c r="B72" s="155" t="s">
        <v>60</v>
      </c>
      <c r="C72" s="140" t="s">
        <v>63</v>
      </c>
      <c r="D72" s="141">
        <f>E14</f>
        <v>0</v>
      </c>
      <c r="E72" s="142">
        <v>0</v>
      </c>
    </row>
    <row r="73" spans="2:5">
      <c r="B73" s="156" t="s">
        <v>62</v>
      </c>
      <c r="C73" s="25" t="s">
        <v>65</v>
      </c>
      <c r="D73" s="26">
        <v>0</v>
      </c>
      <c r="E73" s="27">
        <v>0</v>
      </c>
    </row>
    <row r="74" spans="2:5">
      <c r="B74" s="154" t="s">
        <v>64</v>
      </c>
      <c r="C74" s="144" t="s">
        <v>66</v>
      </c>
      <c r="D74" s="145">
        <f>D58</f>
        <v>3138876.2</v>
      </c>
      <c r="E74" s="70">
        <f>E58+E72-E73</f>
        <v>1</v>
      </c>
    </row>
    <row r="75" spans="2:5">
      <c r="B75" s="125" t="s">
        <v>4</v>
      </c>
      <c r="C75" s="16" t="s">
        <v>67</v>
      </c>
      <c r="D75" s="93">
        <f>D74</f>
        <v>3138876.2</v>
      </c>
      <c r="E75" s="94">
        <f>E74</f>
        <v>1</v>
      </c>
    </row>
    <row r="76" spans="2:5">
      <c r="B76" s="125" t="s">
        <v>6</v>
      </c>
      <c r="C76" s="16" t="s">
        <v>225</v>
      </c>
      <c r="D76" s="93">
        <v>0</v>
      </c>
      <c r="E76" s="94">
        <v>0</v>
      </c>
    </row>
    <row r="77" spans="2:5" ht="13.5" thickBot="1">
      <c r="B77" s="126" t="s">
        <v>8</v>
      </c>
      <c r="C77" s="18" t="s">
        <v>226</v>
      </c>
      <c r="D77" s="97">
        <v>0</v>
      </c>
      <c r="E77" s="98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ageMargins left="0.7" right="0.7" top="0.75" bottom="0.75" header="0.3" footer="0.3"/>
  <pageSetup paperSize="9" orientation="portrait" r:id="rId1"/>
</worksheet>
</file>

<file path=xl/worksheets/sheet97.xml><?xml version="1.0" encoding="utf-8"?>
<worksheet xmlns="http://schemas.openxmlformats.org/spreadsheetml/2006/main" xmlns:r="http://schemas.openxmlformats.org/officeDocument/2006/relationships">
  <sheetPr codeName="Arkusz97"/>
  <dimension ref="A1:L81"/>
  <sheetViews>
    <sheetView zoomScale="80" zoomScaleNormal="80" workbookViewId="0">
      <selection activeCell="K2" sqref="K2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99" customWidth="1"/>
    <col min="6" max="6" width="7.42578125" customWidth="1"/>
    <col min="7" max="7" width="17.28515625" customWidth="1"/>
    <col min="8" max="8" width="19" customWidth="1"/>
    <col min="9" max="9" width="13.28515625" customWidth="1"/>
    <col min="10" max="10" width="13.5703125" customWidth="1"/>
  </cols>
  <sheetData>
    <row r="1" spans="2:12">
      <c r="B1" s="1"/>
      <c r="C1" s="1"/>
      <c r="D1" s="2"/>
      <c r="E1" s="2"/>
    </row>
    <row r="2" spans="2:12" ht="15.75">
      <c r="B2" s="333" t="s">
        <v>0</v>
      </c>
      <c r="C2" s="333"/>
      <c r="D2" s="333"/>
      <c r="E2" s="333"/>
      <c r="H2" s="188"/>
      <c r="I2" s="188"/>
      <c r="J2" s="190"/>
      <c r="L2" s="78"/>
    </row>
    <row r="3" spans="2:12" ht="15.75">
      <c r="B3" s="333" t="s">
        <v>263</v>
      </c>
      <c r="C3" s="333"/>
      <c r="D3" s="333"/>
      <c r="E3" s="333"/>
      <c r="H3" s="188"/>
      <c r="I3" s="188"/>
      <c r="J3" s="190"/>
    </row>
    <row r="4" spans="2:12" ht="15">
      <c r="B4" s="162"/>
      <c r="C4" s="162"/>
      <c r="D4" s="162"/>
      <c r="E4" s="162"/>
      <c r="H4" s="187"/>
      <c r="I4" s="187"/>
      <c r="J4" s="190"/>
    </row>
    <row r="5" spans="2:12" ht="21" customHeight="1">
      <c r="B5" s="334" t="s">
        <v>1</v>
      </c>
      <c r="C5" s="334"/>
      <c r="D5" s="334"/>
      <c r="E5" s="334"/>
    </row>
    <row r="6" spans="2:12" ht="14.25">
      <c r="B6" s="335" t="s">
        <v>198</v>
      </c>
      <c r="C6" s="335"/>
      <c r="D6" s="335"/>
      <c r="E6" s="335"/>
    </row>
    <row r="7" spans="2:12" ht="14.25">
      <c r="B7" s="160"/>
      <c r="C7" s="160"/>
      <c r="D7" s="160"/>
      <c r="E7" s="160"/>
    </row>
    <row r="8" spans="2:12" ht="13.5">
      <c r="B8" s="337" t="s">
        <v>18</v>
      </c>
      <c r="C8" s="339"/>
      <c r="D8" s="339"/>
      <c r="E8" s="339"/>
    </row>
    <row r="9" spans="2:12" ht="16.5" thickBot="1">
      <c r="B9" s="336" t="s">
        <v>209</v>
      </c>
      <c r="C9" s="336"/>
      <c r="D9" s="336"/>
      <c r="E9" s="336"/>
    </row>
    <row r="10" spans="2:12" ht="13.5" thickBot="1">
      <c r="B10" s="161"/>
      <c r="C10" s="87" t="s">
        <v>2</v>
      </c>
      <c r="D10" s="75" t="s">
        <v>246</v>
      </c>
      <c r="E10" s="30" t="s">
        <v>262</v>
      </c>
    </row>
    <row r="11" spans="2:12">
      <c r="B11" s="110" t="s">
        <v>3</v>
      </c>
      <c r="C11" s="151" t="s">
        <v>215</v>
      </c>
      <c r="D11" s="74">
        <v>1325230.56</v>
      </c>
      <c r="E11" s="9">
        <f>E12</f>
        <v>1356761.93</v>
      </c>
    </row>
    <row r="12" spans="2:12">
      <c r="B12" s="129" t="s">
        <v>4</v>
      </c>
      <c r="C12" s="6" t="s">
        <v>5</v>
      </c>
      <c r="D12" s="89">
        <v>1325230.56</v>
      </c>
      <c r="E12" s="100">
        <v>1356761.93</v>
      </c>
    </row>
    <row r="13" spans="2:12">
      <c r="B13" s="129" t="s">
        <v>6</v>
      </c>
      <c r="C13" s="72" t="s">
        <v>7</v>
      </c>
      <c r="D13" s="89"/>
      <c r="E13" s="100"/>
    </row>
    <row r="14" spans="2:12">
      <c r="B14" s="129" t="s">
        <v>8</v>
      </c>
      <c r="C14" s="72" t="s">
        <v>10</v>
      </c>
      <c r="D14" s="89"/>
      <c r="E14" s="100"/>
      <c r="G14" s="71"/>
    </row>
    <row r="15" spans="2:12">
      <c r="B15" s="129" t="s">
        <v>212</v>
      </c>
      <c r="C15" s="72" t="s">
        <v>11</v>
      </c>
      <c r="D15" s="89"/>
      <c r="E15" s="100"/>
    </row>
    <row r="16" spans="2:12">
      <c r="B16" s="130" t="s">
        <v>213</v>
      </c>
      <c r="C16" s="111" t="s">
        <v>12</v>
      </c>
      <c r="D16" s="90"/>
      <c r="E16" s="101"/>
    </row>
    <row r="17" spans="2:10">
      <c r="B17" s="10" t="s">
        <v>13</v>
      </c>
      <c r="C17" s="12" t="s">
        <v>65</v>
      </c>
      <c r="D17" s="152"/>
      <c r="E17" s="113"/>
    </row>
    <row r="18" spans="2:10">
      <c r="B18" s="129" t="s">
        <v>4</v>
      </c>
      <c r="C18" s="6" t="s">
        <v>11</v>
      </c>
      <c r="D18" s="89"/>
      <c r="E18" s="101"/>
    </row>
    <row r="19" spans="2:10" ht="13.5" customHeight="1">
      <c r="B19" s="129" t="s">
        <v>6</v>
      </c>
      <c r="C19" s="72" t="s">
        <v>214</v>
      </c>
      <c r="D19" s="89"/>
      <c r="E19" s="100"/>
    </row>
    <row r="20" spans="2:10" ht="13.5" thickBot="1">
      <c r="B20" s="131" t="s">
        <v>8</v>
      </c>
      <c r="C20" s="73" t="s">
        <v>14</v>
      </c>
      <c r="D20" s="91"/>
      <c r="E20" s="102"/>
    </row>
    <row r="21" spans="2:10" ht="13.5" thickBot="1">
      <c r="B21" s="343" t="s">
        <v>216</v>
      </c>
      <c r="C21" s="344"/>
      <c r="D21" s="92">
        <f>D11</f>
        <v>1325230.56</v>
      </c>
      <c r="E21" s="173">
        <f>E11</f>
        <v>1356761.93</v>
      </c>
      <c r="F21" s="88"/>
      <c r="G21" s="88"/>
      <c r="H21" s="197"/>
      <c r="J21" s="71"/>
    </row>
    <row r="22" spans="2:10">
      <c r="B22" s="3"/>
      <c r="C22" s="7"/>
      <c r="D22" s="8"/>
      <c r="E22" s="8"/>
      <c r="G22" s="78"/>
    </row>
    <row r="23" spans="2:10" ht="13.5">
      <c r="B23" s="337" t="s">
        <v>210</v>
      </c>
      <c r="C23" s="345"/>
      <c r="D23" s="345"/>
      <c r="E23" s="345"/>
      <c r="G23" s="78"/>
    </row>
    <row r="24" spans="2:10" ht="15.75" customHeight="1" thickBot="1">
      <c r="B24" s="336" t="s">
        <v>211</v>
      </c>
      <c r="C24" s="346"/>
      <c r="D24" s="346"/>
      <c r="E24" s="346"/>
    </row>
    <row r="25" spans="2:10" ht="13.5" thickBot="1">
      <c r="B25" s="161"/>
      <c r="C25" s="5" t="s">
        <v>2</v>
      </c>
      <c r="D25" s="75" t="s">
        <v>264</v>
      </c>
      <c r="E25" s="30" t="s">
        <v>262</v>
      </c>
    </row>
    <row r="26" spans="2:10">
      <c r="B26" s="116" t="s">
        <v>15</v>
      </c>
      <c r="C26" s="117" t="s">
        <v>16</v>
      </c>
      <c r="D26" s="263">
        <v>1163538.51</v>
      </c>
      <c r="E26" s="118">
        <f>D21</f>
        <v>1325230.56</v>
      </c>
      <c r="G26" s="83"/>
    </row>
    <row r="27" spans="2:10">
      <c r="B27" s="10" t="s">
        <v>17</v>
      </c>
      <c r="C27" s="11" t="s">
        <v>217</v>
      </c>
      <c r="D27" s="264">
        <v>-15571.330000000016</v>
      </c>
      <c r="E27" s="172">
        <f>E28-E32</f>
        <v>5068.1700000000128</v>
      </c>
      <c r="F27" s="78"/>
      <c r="G27" s="83"/>
      <c r="H27" s="78"/>
      <c r="I27" s="78"/>
      <c r="J27" s="83"/>
    </row>
    <row r="28" spans="2:10">
      <c r="B28" s="10" t="s">
        <v>18</v>
      </c>
      <c r="C28" s="11" t="s">
        <v>19</v>
      </c>
      <c r="D28" s="264">
        <v>150495.95000000001</v>
      </c>
      <c r="E28" s="80">
        <f>SUM(E29:E31)</f>
        <v>101133.85</v>
      </c>
      <c r="F28" s="78"/>
      <c r="G28" s="78"/>
      <c r="H28" s="78"/>
      <c r="I28" s="78"/>
      <c r="J28" s="83"/>
    </row>
    <row r="29" spans="2:10">
      <c r="B29" s="127" t="s">
        <v>4</v>
      </c>
      <c r="C29" s="6" t="s">
        <v>20</v>
      </c>
      <c r="D29" s="265"/>
      <c r="E29" s="103"/>
      <c r="F29" s="78"/>
      <c r="G29" s="78"/>
      <c r="H29" s="78"/>
      <c r="I29" s="78"/>
      <c r="J29" s="83"/>
    </row>
    <row r="30" spans="2:10">
      <c r="B30" s="127" t="s">
        <v>6</v>
      </c>
      <c r="C30" s="6" t="s">
        <v>21</v>
      </c>
      <c r="D30" s="265"/>
      <c r="E30" s="103"/>
      <c r="F30" s="78"/>
      <c r="G30" s="78"/>
      <c r="H30" s="78"/>
      <c r="I30" s="78"/>
      <c r="J30" s="83"/>
    </row>
    <row r="31" spans="2:10">
      <c r="B31" s="127" t="s">
        <v>8</v>
      </c>
      <c r="C31" s="6" t="s">
        <v>22</v>
      </c>
      <c r="D31" s="265">
        <v>150495.95000000001</v>
      </c>
      <c r="E31" s="103">
        <v>101133.85</v>
      </c>
      <c r="F31" s="78"/>
      <c r="G31" s="78"/>
      <c r="H31" s="78"/>
      <c r="I31" s="78"/>
      <c r="J31" s="83"/>
    </row>
    <row r="32" spans="2:10">
      <c r="B32" s="112" t="s">
        <v>23</v>
      </c>
      <c r="C32" s="12" t="s">
        <v>24</v>
      </c>
      <c r="D32" s="264">
        <v>166067.28000000003</v>
      </c>
      <c r="E32" s="80">
        <f>SUM(E33:E39)</f>
        <v>96065.68</v>
      </c>
      <c r="F32" s="78"/>
      <c r="G32" s="83"/>
      <c r="H32" s="78"/>
      <c r="I32" s="78"/>
      <c r="J32" s="83"/>
    </row>
    <row r="33" spans="2:10">
      <c r="B33" s="127" t="s">
        <v>4</v>
      </c>
      <c r="C33" s="6" t="s">
        <v>25</v>
      </c>
      <c r="D33" s="265">
        <v>48877.23</v>
      </c>
      <c r="E33" s="103">
        <v>82061.98</v>
      </c>
      <c r="F33" s="78"/>
      <c r="G33" s="78"/>
      <c r="H33" s="78"/>
      <c r="I33" s="78"/>
      <c r="J33" s="83"/>
    </row>
    <row r="34" spans="2:10">
      <c r="B34" s="127" t="s">
        <v>6</v>
      </c>
      <c r="C34" s="6" t="s">
        <v>26</v>
      </c>
      <c r="D34" s="265"/>
      <c r="E34" s="103"/>
      <c r="F34" s="78"/>
      <c r="G34" s="78"/>
      <c r="H34" s="78"/>
      <c r="I34" s="78"/>
      <c r="J34" s="83"/>
    </row>
    <row r="35" spans="2:10">
      <c r="B35" s="127" t="s">
        <v>8</v>
      </c>
      <c r="C35" s="6" t="s">
        <v>27</v>
      </c>
      <c r="D35" s="265">
        <v>1862.08</v>
      </c>
      <c r="E35" s="103">
        <v>473.31</v>
      </c>
      <c r="F35" s="78"/>
      <c r="G35" s="78"/>
      <c r="H35" s="78"/>
      <c r="I35" s="78"/>
      <c r="J35" s="83"/>
    </row>
    <row r="36" spans="2:10">
      <c r="B36" s="127" t="s">
        <v>9</v>
      </c>
      <c r="C36" s="6" t="s">
        <v>28</v>
      </c>
      <c r="D36" s="265"/>
      <c r="E36" s="103"/>
      <c r="F36" s="78"/>
      <c r="G36" s="78"/>
      <c r="H36" s="78"/>
      <c r="I36" s="78"/>
      <c r="J36" s="83"/>
    </row>
    <row r="37" spans="2:10" ht="25.5">
      <c r="B37" s="127" t="s">
        <v>29</v>
      </c>
      <c r="C37" s="6" t="s">
        <v>30</v>
      </c>
      <c r="D37" s="265">
        <v>8910.01</v>
      </c>
      <c r="E37" s="103">
        <v>13530.39</v>
      </c>
      <c r="F37" s="78"/>
      <c r="G37" s="78"/>
      <c r="H37" s="78"/>
      <c r="I37" s="78"/>
      <c r="J37" s="83"/>
    </row>
    <row r="38" spans="2:10">
      <c r="B38" s="127" t="s">
        <v>31</v>
      </c>
      <c r="C38" s="6" t="s">
        <v>32</v>
      </c>
      <c r="D38" s="265"/>
      <c r="E38" s="103"/>
      <c r="F38" s="78"/>
      <c r="G38" s="78"/>
      <c r="H38" s="78"/>
      <c r="I38" s="78"/>
      <c r="J38" s="83"/>
    </row>
    <row r="39" spans="2:10">
      <c r="B39" s="128" t="s">
        <v>33</v>
      </c>
      <c r="C39" s="13" t="s">
        <v>34</v>
      </c>
      <c r="D39" s="266">
        <v>106417.96</v>
      </c>
      <c r="E39" s="174"/>
      <c r="F39" s="78"/>
      <c r="G39" s="78"/>
      <c r="H39" s="78"/>
      <c r="I39" s="78"/>
      <c r="J39" s="83"/>
    </row>
    <row r="40" spans="2:10" ht="13.5" thickBot="1">
      <c r="B40" s="119" t="s">
        <v>35</v>
      </c>
      <c r="C40" s="120" t="s">
        <v>36</v>
      </c>
      <c r="D40" s="267">
        <v>19084.84</v>
      </c>
      <c r="E40" s="121">
        <v>26463.200000000001</v>
      </c>
      <c r="G40" s="83"/>
    </row>
    <row r="41" spans="2:10" ht="13.5" thickBot="1">
      <c r="B41" s="122" t="s">
        <v>37</v>
      </c>
      <c r="C41" s="123" t="s">
        <v>38</v>
      </c>
      <c r="D41" s="268">
        <v>1167052.02</v>
      </c>
      <c r="E41" s="173">
        <f>E26+E27+E40</f>
        <v>1356761.93</v>
      </c>
      <c r="F41" s="88"/>
      <c r="G41" s="83"/>
    </row>
    <row r="42" spans="2:10">
      <c r="B42" s="114"/>
      <c r="C42" s="114"/>
      <c r="D42" s="115"/>
      <c r="E42" s="115"/>
      <c r="F42" s="88"/>
      <c r="G42" s="71"/>
    </row>
    <row r="43" spans="2:10" ht="13.5">
      <c r="B43" s="338" t="s">
        <v>60</v>
      </c>
      <c r="C43" s="339"/>
      <c r="D43" s="339"/>
      <c r="E43" s="339"/>
      <c r="G43" s="78"/>
    </row>
    <row r="44" spans="2:10" ht="18" customHeight="1" thickBot="1">
      <c r="B44" s="336" t="s">
        <v>244</v>
      </c>
      <c r="C44" s="340"/>
      <c r="D44" s="340"/>
      <c r="E44" s="340"/>
      <c r="G44" s="78"/>
    </row>
    <row r="45" spans="2:10" ht="13.5" thickBot="1">
      <c r="B45" s="161"/>
      <c r="C45" s="31" t="s">
        <v>39</v>
      </c>
      <c r="D45" s="75" t="s">
        <v>264</v>
      </c>
      <c r="E45" s="30" t="s">
        <v>262</v>
      </c>
      <c r="G45" s="78"/>
    </row>
    <row r="46" spans="2:10">
      <c r="B46" s="14" t="s">
        <v>18</v>
      </c>
      <c r="C46" s="32" t="s">
        <v>218</v>
      </c>
      <c r="D46" s="124"/>
      <c r="E46" s="29"/>
      <c r="G46" s="78"/>
    </row>
    <row r="47" spans="2:10">
      <c r="B47" s="125" t="s">
        <v>4</v>
      </c>
      <c r="C47" s="16" t="s">
        <v>40</v>
      </c>
      <c r="D47" s="269">
        <v>7198.3327799999997</v>
      </c>
      <c r="E47" s="175">
        <v>7131.4134299999996</v>
      </c>
      <c r="G47" s="78"/>
    </row>
    <row r="48" spans="2:10">
      <c r="B48" s="146" t="s">
        <v>6</v>
      </c>
      <c r="C48" s="23" t="s">
        <v>41</v>
      </c>
      <c r="D48" s="270">
        <v>6989.1724999999997</v>
      </c>
      <c r="E48" s="175">
        <v>7151.3911500000004</v>
      </c>
      <c r="G48" s="78"/>
    </row>
    <row r="49" spans="2:7">
      <c r="B49" s="143" t="s">
        <v>23</v>
      </c>
      <c r="C49" s="147" t="s">
        <v>219</v>
      </c>
      <c r="D49" s="271"/>
      <c r="E49" s="175"/>
    </row>
    <row r="50" spans="2:7">
      <c r="B50" s="125" t="s">
        <v>4</v>
      </c>
      <c r="C50" s="16" t="s">
        <v>40</v>
      </c>
      <c r="D50" s="269">
        <v>161.63999999999999</v>
      </c>
      <c r="E50" s="175">
        <v>185.83</v>
      </c>
      <c r="G50" s="226"/>
    </row>
    <row r="51" spans="2:7">
      <c r="B51" s="125" t="s">
        <v>6</v>
      </c>
      <c r="C51" s="16" t="s">
        <v>220</v>
      </c>
      <c r="D51" s="272">
        <v>142.57</v>
      </c>
      <c r="E51" s="84">
        <v>185.29</v>
      </c>
      <c r="G51" s="226"/>
    </row>
    <row r="52" spans="2:7">
      <c r="B52" s="125" t="s">
        <v>8</v>
      </c>
      <c r="C52" s="16" t="s">
        <v>221</v>
      </c>
      <c r="D52" s="272">
        <v>169.51</v>
      </c>
      <c r="E52" s="84">
        <v>194.06</v>
      </c>
    </row>
    <row r="53" spans="2:7" ht="12.75" customHeight="1" thickBot="1">
      <c r="B53" s="126" t="s">
        <v>9</v>
      </c>
      <c r="C53" s="18" t="s">
        <v>41</v>
      </c>
      <c r="D53" s="273">
        <v>166.98</v>
      </c>
      <c r="E53" s="176">
        <v>189.72</v>
      </c>
    </row>
    <row r="54" spans="2:7">
      <c r="B54" s="132"/>
      <c r="C54" s="133"/>
      <c r="D54" s="134"/>
      <c r="E54" s="134"/>
    </row>
    <row r="55" spans="2:7" ht="13.5">
      <c r="B55" s="338" t="s">
        <v>62</v>
      </c>
      <c r="C55" s="339"/>
      <c r="D55" s="339"/>
      <c r="E55" s="339"/>
    </row>
    <row r="56" spans="2:7" ht="16.5" customHeight="1" thickBot="1">
      <c r="B56" s="336" t="s">
        <v>222</v>
      </c>
      <c r="C56" s="340"/>
      <c r="D56" s="340"/>
      <c r="E56" s="340"/>
    </row>
    <row r="57" spans="2:7" ht="23.25" thickBot="1">
      <c r="B57" s="331" t="s">
        <v>42</v>
      </c>
      <c r="C57" s="332"/>
      <c r="D57" s="19" t="s">
        <v>245</v>
      </c>
      <c r="E57" s="20" t="s">
        <v>223</v>
      </c>
    </row>
    <row r="58" spans="2:7">
      <c r="B58" s="21" t="s">
        <v>18</v>
      </c>
      <c r="C58" s="149" t="s">
        <v>43</v>
      </c>
      <c r="D58" s="150">
        <f>D64</f>
        <v>1356761.93</v>
      </c>
      <c r="E58" s="33">
        <f>D58/E21</f>
        <v>1</v>
      </c>
    </row>
    <row r="59" spans="2:7" ht="25.5">
      <c r="B59" s="146" t="s">
        <v>4</v>
      </c>
      <c r="C59" s="23" t="s">
        <v>44</v>
      </c>
      <c r="D59" s="95">
        <v>0</v>
      </c>
      <c r="E59" s="96">
        <v>0</v>
      </c>
    </row>
    <row r="60" spans="2:7" ht="25.5">
      <c r="B60" s="125" t="s">
        <v>6</v>
      </c>
      <c r="C60" s="16" t="s">
        <v>45</v>
      </c>
      <c r="D60" s="93">
        <v>0</v>
      </c>
      <c r="E60" s="94">
        <v>0</v>
      </c>
    </row>
    <row r="61" spans="2:7">
      <c r="B61" s="125" t="s">
        <v>8</v>
      </c>
      <c r="C61" s="16" t="s">
        <v>46</v>
      </c>
      <c r="D61" s="93">
        <v>0</v>
      </c>
      <c r="E61" s="94">
        <v>0</v>
      </c>
    </row>
    <row r="62" spans="2:7">
      <c r="B62" s="125" t="s">
        <v>9</v>
      </c>
      <c r="C62" s="16" t="s">
        <v>47</v>
      </c>
      <c r="D62" s="93">
        <v>0</v>
      </c>
      <c r="E62" s="94">
        <v>0</v>
      </c>
    </row>
    <row r="63" spans="2:7">
      <c r="B63" s="125" t="s">
        <v>29</v>
      </c>
      <c r="C63" s="16" t="s">
        <v>48</v>
      </c>
      <c r="D63" s="93">
        <v>0</v>
      </c>
      <c r="E63" s="94">
        <v>0</v>
      </c>
    </row>
    <row r="64" spans="2:7">
      <c r="B64" s="146" t="s">
        <v>31</v>
      </c>
      <c r="C64" s="23" t="s">
        <v>49</v>
      </c>
      <c r="D64" s="95">
        <f>E21</f>
        <v>1356761.93</v>
      </c>
      <c r="E64" s="96">
        <f>E58</f>
        <v>1</v>
      </c>
    </row>
    <row r="65" spans="2:5">
      <c r="B65" s="146" t="s">
        <v>33</v>
      </c>
      <c r="C65" s="23" t="s">
        <v>224</v>
      </c>
      <c r="D65" s="95">
        <v>0</v>
      </c>
      <c r="E65" s="96">
        <v>0</v>
      </c>
    </row>
    <row r="66" spans="2:5">
      <c r="B66" s="146" t="s">
        <v>50</v>
      </c>
      <c r="C66" s="23" t="s">
        <v>51</v>
      </c>
      <c r="D66" s="95">
        <v>0</v>
      </c>
      <c r="E66" s="96">
        <v>0</v>
      </c>
    </row>
    <row r="67" spans="2:5">
      <c r="B67" s="125" t="s">
        <v>52</v>
      </c>
      <c r="C67" s="16" t="s">
        <v>53</v>
      </c>
      <c r="D67" s="93">
        <v>0</v>
      </c>
      <c r="E67" s="94">
        <v>0</v>
      </c>
    </row>
    <row r="68" spans="2:5">
      <c r="B68" s="125" t="s">
        <v>54</v>
      </c>
      <c r="C68" s="16" t="s">
        <v>55</v>
      </c>
      <c r="D68" s="93">
        <v>0</v>
      </c>
      <c r="E68" s="94">
        <v>0</v>
      </c>
    </row>
    <row r="69" spans="2:5">
      <c r="B69" s="125" t="s">
        <v>56</v>
      </c>
      <c r="C69" s="16" t="s">
        <v>57</v>
      </c>
      <c r="D69" s="93">
        <v>0</v>
      </c>
      <c r="E69" s="94">
        <v>0</v>
      </c>
    </row>
    <row r="70" spans="2:5">
      <c r="B70" s="153" t="s">
        <v>58</v>
      </c>
      <c r="C70" s="136" t="s">
        <v>59</v>
      </c>
      <c r="D70" s="137">
        <v>0</v>
      </c>
      <c r="E70" s="138">
        <v>0</v>
      </c>
    </row>
    <row r="71" spans="2:5">
      <c r="B71" s="154" t="s">
        <v>23</v>
      </c>
      <c r="C71" s="144" t="s">
        <v>61</v>
      </c>
      <c r="D71" s="145">
        <v>0</v>
      </c>
      <c r="E71" s="70">
        <v>0</v>
      </c>
    </row>
    <row r="72" spans="2:5">
      <c r="B72" s="155" t="s">
        <v>60</v>
      </c>
      <c r="C72" s="140" t="s">
        <v>63</v>
      </c>
      <c r="D72" s="141">
        <f>E14</f>
        <v>0</v>
      </c>
      <c r="E72" s="142">
        <v>0</v>
      </c>
    </row>
    <row r="73" spans="2:5">
      <c r="B73" s="156" t="s">
        <v>62</v>
      </c>
      <c r="C73" s="25" t="s">
        <v>65</v>
      </c>
      <c r="D73" s="26">
        <v>0</v>
      </c>
      <c r="E73" s="27">
        <v>0</v>
      </c>
    </row>
    <row r="74" spans="2:5">
      <c r="B74" s="154" t="s">
        <v>64</v>
      </c>
      <c r="C74" s="144" t="s">
        <v>66</v>
      </c>
      <c r="D74" s="145">
        <f>D58</f>
        <v>1356761.93</v>
      </c>
      <c r="E74" s="70">
        <f>E58+E72-E73</f>
        <v>1</v>
      </c>
    </row>
    <row r="75" spans="2:5">
      <c r="B75" s="125" t="s">
        <v>4</v>
      </c>
      <c r="C75" s="16" t="s">
        <v>67</v>
      </c>
      <c r="D75" s="93">
        <f>D74</f>
        <v>1356761.93</v>
      </c>
      <c r="E75" s="94">
        <f>E74</f>
        <v>1</v>
      </c>
    </row>
    <row r="76" spans="2:5">
      <c r="B76" s="125" t="s">
        <v>6</v>
      </c>
      <c r="C76" s="16" t="s">
        <v>225</v>
      </c>
      <c r="D76" s="93">
        <v>0</v>
      </c>
      <c r="E76" s="94">
        <v>0</v>
      </c>
    </row>
    <row r="77" spans="2:5" ht="13.5" thickBot="1">
      <c r="B77" s="126" t="s">
        <v>8</v>
      </c>
      <c r="C77" s="18" t="s">
        <v>226</v>
      </c>
      <c r="D77" s="97">
        <v>0</v>
      </c>
      <c r="E77" s="98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ageMargins left="0.7" right="0.7" top="0.75" bottom="0.75" header="0.3" footer="0.3"/>
</worksheet>
</file>

<file path=xl/worksheets/sheet98.xml><?xml version="1.0" encoding="utf-8"?>
<worksheet xmlns="http://schemas.openxmlformats.org/spreadsheetml/2006/main" xmlns:r="http://schemas.openxmlformats.org/officeDocument/2006/relationships">
  <sheetPr codeName="Arkusz98"/>
  <dimension ref="A1:L81"/>
  <sheetViews>
    <sheetView zoomScale="80" zoomScaleNormal="80" workbookViewId="0">
      <selection activeCell="K2" sqref="K2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99" customWidth="1"/>
    <col min="6" max="6" width="7.42578125" customWidth="1"/>
    <col min="7" max="7" width="17.28515625" customWidth="1"/>
    <col min="8" max="8" width="19" customWidth="1"/>
    <col min="9" max="9" width="13.28515625" customWidth="1"/>
    <col min="10" max="10" width="13.5703125" customWidth="1"/>
  </cols>
  <sheetData>
    <row r="1" spans="2:12">
      <c r="B1" s="1"/>
      <c r="C1" s="1"/>
      <c r="D1" s="2"/>
      <c r="E1" s="2"/>
    </row>
    <row r="2" spans="2:12" ht="15.75">
      <c r="B2" s="333" t="s">
        <v>0</v>
      </c>
      <c r="C2" s="333"/>
      <c r="D2" s="333"/>
      <c r="E2" s="333"/>
      <c r="H2" s="188"/>
      <c r="I2" s="188"/>
      <c r="J2" s="190"/>
      <c r="L2" s="78"/>
    </row>
    <row r="3" spans="2:12" ht="15.75">
      <c r="B3" s="333" t="s">
        <v>263</v>
      </c>
      <c r="C3" s="333"/>
      <c r="D3" s="333"/>
      <c r="E3" s="333"/>
      <c r="H3" s="188"/>
      <c r="I3" s="188"/>
      <c r="J3" s="190"/>
    </row>
    <row r="4" spans="2:12" ht="15">
      <c r="B4" s="162"/>
      <c r="C4" s="162"/>
      <c r="D4" s="162"/>
      <c r="E4" s="162"/>
      <c r="H4" s="187"/>
      <c r="I4" s="187"/>
      <c r="J4" s="190"/>
    </row>
    <row r="5" spans="2:12" ht="21" customHeight="1">
      <c r="B5" s="334" t="s">
        <v>1</v>
      </c>
      <c r="C5" s="334"/>
      <c r="D5" s="334"/>
      <c r="E5" s="334"/>
    </row>
    <row r="6" spans="2:12" ht="14.25">
      <c r="B6" s="335" t="s">
        <v>260</v>
      </c>
      <c r="C6" s="335"/>
      <c r="D6" s="335"/>
      <c r="E6" s="335"/>
    </row>
    <row r="7" spans="2:12" ht="14.25">
      <c r="B7" s="160"/>
      <c r="C7" s="160"/>
      <c r="D7" s="160"/>
      <c r="E7" s="160"/>
    </row>
    <row r="8" spans="2:12" ht="13.5">
      <c r="B8" s="337" t="s">
        <v>18</v>
      </c>
      <c r="C8" s="339"/>
      <c r="D8" s="339"/>
      <c r="E8" s="339"/>
    </row>
    <row r="9" spans="2:12" ht="16.5" thickBot="1">
      <c r="B9" s="336" t="s">
        <v>209</v>
      </c>
      <c r="C9" s="336"/>
      <c r="D9" s="336"/>
      <c r="E9" s="336"/>
    </row>
    <row r="10" spans="2:12" ht="13.5" thickBot="1">
      <c r="B10" s="161"/>
      <c r="C10" s="87" t="s">
        <v>2</v>
      </c>
      <c r="D10" s="75" t="s">
        <v>246</v>
      </c>
      <c r="E10" s="30" t="s">
        <v>262</v>
      </c>
    </row>
    <row r="11" spans="2:12">
      <c r="B11" s="110" t="s">
        <v>3</v>
      </c>
      <c r="C11" s="151" t="s">
        <v>215</v>
      </c>
      <c r="D11" s="74">
        <v>100624.35</v>
      </c>
      <c r="E11" s="9">
        <f>E12</f>
        <v>98193.64</v>
      </c>
    </row>
    <row r="12" spans="2:12">
      <c r="B12" s="129" t="s">
        <v>4</v>
      </c>
      <c r="C12" s="6" t="s">
        <v>5</v>
      </c>
      <c r="D12" s="89">
        <v>100624.35</v>
      </c>
      <c r="E12" s="100">
        <v>98193.64</v>
      </c>
    </row>
    <row r="13" spans="2:12">
      <c r="B13" s="129" t="s">
        <v>6</v>
      </c>
      <c r="C13" s="72" t="s">
        <v>7</v>
      </c>
      <c r="D13" s="89"/>
      <c r="E13" s="100"/>
    </row>
    <row r="14" spans="2:12">
      <c r="B14" s="129" t="s">
        <v>8</v>
      </c>
      <c r="C14" s="72" t="s">
        <v>10</v>
      </c>
      <c r="D14" s="89"/>
      <c r="E14" s="100"/>
      <c r="G14" s="71"/>
    </row>
    <row r="15" spans="2:12">
      <c r="B15" s="129" t="s">
        <v>212</v>
      </c>
      <c r="C15" s="72" t="s">
        <v>11</v>
      </c>
      <c r="D15" s="89"/>
      <c r="E15" s="100"/>
    </row>
    <row r="16" spans="2:12">
      <c r="B16" s="130" t="s">
        <v>213</v>
      </c>
      <c r="C16" s="111" t="s">
        <v>12</v>
      </c>
      <c r="D16" s="90"/>
      <c r="E16" s="101"/>
    </row>
    <row r="17" spans="2:10">
      <c r="B17" s="10" t="s">
        <v>13</v>
      </c>
      <c r="C17" s="12" t="s">
        <v>65</v>
      </c>
      <c r="D17" s="152"/>
      <c r="E17" s="113"/>
    </row>
    <row r="18" spans="2:10">
      <c r="B18" s="129" t="s">
        <v>4</v>
      </c>
      <c r="C18" s="6" t="s">
        <v>11</v>
      </c>
      <c r="D18" s="89"/>
      <c r="E18" s="101"/>
    </row>
    <row r="19" spans="2:10" ht="13.5" customHeight="1">
      <c r="B19" s="129" t="s">
        <v>6</v>
      </c>
      <c r="C19" s="72" t="s">
        <v>214</v>
      </c>
      <c r="D19" s="89"/>
      <c r="E19" s="100"/>
    </row>
    <row r="20" spans="2:10" ht="13.5" thickBot="1">
      <c r="B20" s="131" t="s">
        <v>8</v>
      </c>
      <c r="C20" s="73" t="s">
        <v>14</v>
      </c>
      <c r="D20" s="91"/>
      <c r="E20" s="102"/>
    </row>
    <row r="21" spans="2:10" ht="13.5" thickBot="1">
      <c r="B21" s="343" t="s">
        <v>216</v>
      </c>
      <c r="C21" s="344"/>
      <c r="D21" s="92">
        <f>D11</f>
        <v>100624.35</v>
      </c>
      <c r="E21" s="173">
        <f>E11</f>
        <v>98193.64</v>
      </c>
      <c r="F21" s="88"/>
      <c r="G21" s="88"/>
      <c r="H21" s="197"/>
      <c r="J21" s="71"/>
    </row>
    <row r="22" spans="2:10">
      <c r="B22" s="3"/>
      <c r="C22" s="7"/>
      <c r="D22" s="8"/>
      <c r="E22" s="8"/>
      <c r="G22" s="78"/>
    </row>
    <row r="23" spans="2:10" ht="13.5">
      <c r="B23" s="337" t="s">
        <v>210</v>
      </c>
      <c r="C23" s="345"/>
      <c r="D23" s="345"/>
      <c r="E23" s="345"/>
      <c r="G23" s="78"/>
    </row>
    <row r="24" spans="2:10" ht="15.75" customHeight="1" thickBot="1">
      <c r="B24" s="336" t="s">
        <v>211</v>
      </c>
      <c r="C24" s="346"/>
      <c r="D24" s="346"/>
      <c r="E24" s="346"/>
    </row>
    <row r="25" spans="2:10" ht="13.5" thickBot="1">
      <c r="B25" s="161"/>
      <c r="C25" s="5" t="s">
        <v>2</v>
      </c>
      <c r="D25" s="75" t="s">
        <v>264</v>
      </c>
      <c r="E25" s="30" t="s">
        <v>262</v>
      </c>
    </row>
    <row r="26" spans="2:10">
      <c r="B26" s="116" t="s">
        <v>15</v>
      </c>
      <c r="C26" s="117" t="s">
        <v>16</v>
      </c>
      <c r="D26" s="263">
        <v>97701.77</v>
      </c>
      <c r="E26" s="118">
        <f>D21</f>
        <v>100624.35</v>
      </c>
      <c r="G26" s="83"/>
    </row>
    <row r="27" spans="2:10">
      <c r="B27" s="10" t="s">
        <v>17</v>
      </c>
      <c r="C27" s="11" t="s">
        <v>217</v>
      </c>
      <c r="D27" s="264">
        <v>-481.85</v>
      </c>
      <c r="E27" s="172">
        <f>E28-E32</f>
        <v>-2938.09</v>
      </c>
      <c r="F27" s="78"/>
      <c r="G27" s="83"/>
      <c r="H27" s="78"/>
      <c r="I27" s="78"/>
      <c r="J27" s="83"/>
    </row>
    <row r="28" spans="2:10">
      <c r="B28" s="10" t="s">
        <v>18</v>
      </c>
      <c r="C28" s="11" t="s">
        <v>19</v>
      </c>
      <c r="D28" s="264">
        <v>509.72</v>
      </c>
      <c r="E28" s="80">
        <f>SUM(E29:E31)</f>
        <v>0</v>
      </c>
      <c r="F28" s="78"/>
      <c r="G28" s="78"/>
      <c r="H28" s="78"/>
      <c r="I28" s="78"/>
      <c r="J28" s="83"/>
    </row>
    <row r="29" spans="2:10">
      <c r="B29" s="127" t="s">
        <v>4</v>
      </c>
      <c r="C29" s="6" t="s">
        <v>20</v>
      </c>
      <c r="D29" s="265"/>
      <c r="E29" s="103"/>
      <c r="F29" s="78"/>
      <c r="G29" s="78"/>
      <c r="H29" s="78"/>
      <c r="I29" s="78"/>
      <c r="J29" s="83"/>
    </row>
    <row r="30" spans="2:10">
      <c r="B30" s="127" t="s">
        <v>6</v>
      </c>
      <c r="C30" s="6" t="s">
        <v>21</v>
      </c>
      <c r="D30" s="265"/>
      <c r="E30" s="103"/>
      <c r="F30" s="78"/>
      <c r="G30" s="78"/>
      <c r="H30" s="78"/>
      <c r="I30" s="78"/>
      <c r="J30" s="83"/>
    </row>
    <row r="31" spans="2:10">
      <c r="B31" s="127" t="s">
        <v>8</v>
      </c>
      <c r="C31" s="6" t="s">
        <v>22</v>
      </c>
      <c r="D31" s="265">
        <v>509.72</v>
      </c>
      <c r="E31" s="103"/>
      <c r="F31" s="78"/>
      <c r="G31" s="78"/>
      <c r="H31" s="78"/>
      <c r="I31" s="78"/>
      <c r="J31" s="83"/>
    </row>
    <row r="32" spans="2:10">
      <c r="B32" s="112" t="s">
        <v>23</v>
      </c>
      <c r="C32" s="12" t="s">
        <v>24</v>
      </c>
      <c r="D32" s="264">
        <v>991.57</v>
      </c>
      <c r="E32" s="80">
        <f>SUM(E33:E39)</f>
        <v>2938.09</v>
      </c>
      <c r="F32" s="78"/>
      <c r="G32" s="83"/>
      <c r="H32" s="78"/>
      <c r="I32" s="78"/>
      <c r="J32" s="83"/>
    </row>
    <row r="33" spans="2:10">
      <c r="B33" s="127" t="s">
        <v>4</v>
      </c>
      <c r="C33" s="6" t="s">
        <v>25</v>
      </c>
      <c r="D33" s="265"/>
      <c r="E33" s="103">
        <v>1953.75</v>
      </c>
      <c r="F33" s="78"/>
      <c r="G33" s="78"/>
      <c r="H33" s="78"/>
      <c r="I33" s="78"/>
      <c r="J33" s="83"/>
    </row>
    <row r="34" spans="2:10">
      <c r="B34" s="127" t="s">
        <v>6</v>
      </c>
      <c r="C34" s="6" t="s">
        <v>26</v>
      </c>
      <c r="D34" s="265"/>
      <c r="E34" s="103"/>
      <c r="F34" s="78"/>
      <c r="G34" s="78"/>
      <c r="H34" s="78"/>
      <c r="I34" s="78"/>
      <c r="J34" s="83"/>
    </row>
    <row r="35" spans="2:10">
      <c r="B35" s="127" t="s">
        <v>8</v>
      </c>
      <c r="C35" s="6" t="s">
        <v>27</v>
      </c>
      <c r="D35" s="265">
        <v>299.98</v>
      </c>
      <c r="E35" s="103">
        <v>280.54000000000002</v>
      </c>
      <c r="F35" s="78"/>
      <c r="G35" s="78"/>
      <c r="H35" s="78"/>
      <c r="I35" s="78"/>
      <c r="J35" s="83"/>
    </row>
    <row r="36" spans="2:10">
      <c r="B36" s="127" t="s">
        <v>9</v>
      </c>
      <c r="C36" s="6" t="s">
        <v>28</v>
      </c>
      <c r="D36" s="265"/>
      <c r="E36" s="103"/>
      <c r="F36" s="78"/>
      <c r="G36" s="78"/>
      <c r="H36" s="78"/>
      <c r="I36" s="78"/>
      <c r="J36" s="83"/>
    </row>
    <row r="37" spans="2:10" ht="25.5">
      <c r="B37" s="127" t="s">
        <v>29</v>
      </c>
      <c r="C37" s="6" t="s">
        <v>30</v>
      </c>
      <c r="D37" s="265">
        <v>691.59</v>
      </c>
      <c r="E37" s="103">
        <v>703.8</v>
      </c>
      <c r="F37" s="78"/>
      <c r="G37" s="78"/>
      <c r="H37" s="78"/>
      <c r="I37" s="78"/>
      <c r="J37" s="83"/>
    </row>
    <row r="38" spans="2:10">
      <c r="B38" s="127" t="s">
        <v>31</v>
      </c>
      <c r="C38" s="6" t="s">
        <v>32</v>
      </c>
      <c r="D38" s="265"/>
      <c r="E38" s="103"/>
      <c r="F38" s="78"/>
      <c r="G38" s="78"/>
      <c r="H38" s="78"/>
      <c r="I38" s="78"/>
      <c r="J38" s="83"/>
    </row>
    <row r="39" spans="2:10">
      <c r="B39" s="128" t="s">
        <v>33</v>
      </c>
      <c r="C39" s="13" t="s">
        <v>34</v>
      </c>
      <c r="D39" s="266"/>
      <c r="E39" s="174"/>
      <c r="F39" s="78"/>
      <c r="G39" s="78"/>
      <c r="H39" s="78"/>
      <c r="I39" s="78"/>
      <c r="J39" s="83"/>
    </row>
    <row r="40" spans="2:10" ht="13.5" thickBot="1">
      <c r="B40" s="119" t="s">
        <v>35</v>
      </c>
      <c r="C40" s="120" t="s">
        <v>36</v>
      </c>
      <c r="D40" s="267">
        <v>1511.75</v>
      </c>
      <c r="E40" s="121">
        <v>507.38</v>
      </c>
      <c r="G40" s="83"/>
    </row>
    <row r="41" spans="2:10" ht="13.5" thickBot="1">
      <c r="B41" s="122" t="s">
        <v>37</v>
      </c>
      <c r="C41" s="123" t="s">
        <v>38</v>
      </c>
      <c r="D41" s="268">
        <v>98731.67</v>
      </c>
      <c r="E41" s="173">
        <f>E26+E27+E40</f>
        <v>98193.640000000014</v>
      </c>
      <c r="F41" s="88"/>
      <c r="G41" s="83"/>
    </row>
    <row r="42" spans="2:10">
      <c r="B42" s="114"/>
      <c r="C42" s="114"/>
      <c r="D42" s="115"/>
      <c r="E42" s="115"/>
      <c r="F42" s="88"/>
      <c r="G42" s="71"/>
    </row>
    <row r="43" spans="2:10" ht="13.5">
      <c r="B43" s="338" t="s">
        <v>60</v>
      </c>
      <c r="C43" s="339"/>
      <c r="D43" s="339"/>
      <c r="E43" s="339"/>
      <c r="G43" s="78"/>
    </row>
    <row r="44" spans="2:10" ht="18" customHeight="1" thickBot="1">
      <c r="B44" s="336" t="s">
        <v>244</v>
      </c>
      <c r="C44" s="340"/>
      <c r="D44" s="340"/>
      <c r="E44" s="340"/>
      <c r="G44" s="78"/>
    </row>
    <row r="45" spans="2:10" ht="13.5" thickBot="1">
      <c r="B45" s="161"/>
      <c r="C45" s="31" t="s">
        <v>39</v>
      </c>
      <c r="D45" s="75" t="s">
        <v>264</v>
      </c>
      <c r="E45" s="30" t="s">
        <v>262</v>
      </c>
      <c r="G45" s="78"/>
    </row>
    <row r="46" spans="2:10">
      <c r="B46" s="14" t="s">
        <v>18</v>
      </c>
      <c r="C46" s="32" t="s">
        <v>218</v>
      </c>
      <c r="D46" s="124"/>
      <c r="E46" s="29"/>
      <c r="G46" s="78"/>
    </row>
    <row r="47" spans="2:10">
      <c r="B47" s="125" t="s">
        <v>4</v>
      </c>
      <c r="C47" s="16" t="s">
        <v>40</v>
      </c>
      <c r="D47" s="269">
        <v>864.46439999999996</v>
      </c>
      <c r="E47" s="175">
        <v>852.17100000000005</v>
      </c>
      <c r="G47" s="78"/>
    </row>
    <row r="48" spans="2:10">
      <c r="B48" s="146" t="s">
        <v>6</v>
      </c>
      <c r="C48" s="23" t="s">
        <v>41</v>
      </c>
      <c r="D48" s="270">
        <v>860.18183999999997</v>
      </c>
      <c r="E48" s="175">
        <v>827.59073999999998</v>
      </c>
      <c r="G48" s="78"/>
    </row>
    <row r="49" spans="2:7">
      <c r="B49" s="143" t="s">
        <v>23</v>
      </c>
      <c r="C49" s="147" t="s">
        <v>219</v>
      </c>
      <c r="D49" s="271"/>
      <c r="E49" s="175"/>
    </row>
    <row r="50" spans="2:7">
      <c r="B50" s="125" t="s">
        <v>4</v>
      </c>
      <c r="C50" s="16" t="s">
        <v>40</v>
      </c>
      <c r="D50" s="269">
        <v>113.02</v>
      </c>
      <c r="E50" s="175">
        <v>118.08</v>
      </c>
      <c r="G50" s="226"/>
    </row>
    <row r="51" spans="2:7">
      <c r="B51" s="125" t="s">
        <v>6</v>
      </c>
      <c r="C51" s="16" t="s">
        <v>220</v>
      </c>
      <c r="D51" s="272">
        <v>109.5</v>
      </c>
      <c r="E51" s="175">
        <v>117.55</v>
      </c>
      <c r="G51" s="226"/>
    </row>
    <row r="52" spans="2:7">
      <c r="B52" s="125" t="s">
        <v>8</v>
      </c>
      <c r="C52" s="16" t="s">
        <v>221</v>
      </c>
      <c r="D52" s="272">
        <v>114.97</v>
      </c>
      <c r="E52" s="84">
        <v>120.17</v>
      </c>
    </row>
    <row r="53" spans="2:7" ht="13.5" customHeight="1" thickBot="1">
      <c r="B53" s="126" t="s">
        <v>9</v>
      </c>
      <c r="C53" s="18" t="s">
        <v>41</v>
      </c>
      <c r="D53" s="273">
        <v>114.78</v>
      </c>
      <c r="E53" s="176">
        <v>118.65</v>
      </c>
    </row>
    <row r="54" spans="2:7">
      <c r="B54" s="132"/>
      <c r="C54" s="133"/>
      <c r="D54" s="134"/>
      <c r="E54" s="134"/>
    </row>
    <row r="55" spans="2:7" ht="13.5">
      <c r="B55" s="338" t="s">
        <v>62</v>
      </c>
      <c r="C55" s="339"/>
      <c r="D55" s="339"/>
      <c r="E55" s="339"/>
    </row>
    <row r="56" spans="2:7" ht="18.75" customHeight="1" thickBot="1">
      <c r="B56" s="336" t="s">
        <v>222</v>
      </c>
      <c r="C56" s="340"/>
      <c r="D56" s="340"/>
      <c r="E56" s="340"/>
    </row>
    <row r="57" spans="2:7" ht="23.25" thickBot="1">
      <c r="B57" s="331" t="s">
        <v>42</v>
      </c>
      <c r="C57" s="332"/>
      <c r="D57" s="19" t="s">
        <v>245</v>
      </c>
      <c r="E57" s="20" t="s">
        <v>223</v>
      </c>
    </row>
    <row r="58" spans="2:7">
      <c r="B58" s="21" t="s">
        <v>18</v>
      </c>
      <c r="C58" s="149" t="s">
        <v>43</v>
      </c>
      <c r="D58" s="150">
        <f>D64</f>
        <v>98193.64</v>
      </c>
      <c r="E58" s="33">
        <f>D58/E21</f>
        <v>1</v>
      </c>
    </row>
    <row r="59" spans="2:7" ht="25.5">
      <c r="B59" s="146" t="s">
        <v>4</v>
      </c>
      <c r="C59" s="23" t="s">
        <v>44</v>
      </c>
      <c r="D59" s="95">
        <v>0</v>
      </c>
      <c r="E59" s="96">
        <v>0</v>
      </c>
    </row>
    <row r="60" spans="2:7" ht="25.5">
      <c r="B60" s="125" t="s">
        <v>6</v>
      </c>
      <c r="C60" s="16" t="s">
        <v>45</v>
      </c>
      <c r="D60" s="93">
        <v>0</v>
      </c>
      <c r="E60" s="94">
        <v>0</v>
      </c>
    </row>
    <row r="61" spans="2:7">
      <c r="B61" s="125" t="s">
        <v>8</v>
      </c>
      <c r="C61" s="16" t="s">
        <v>46</v>
      </c>
      <c r="D61" s="93">
        <v>0</v>
      </c>
      <c r="E61" s="94">
        <v>0</v>
      </c>
    </row>
    <row r="62" spans="2:7">
      <c r="B62" s="125" t="s">
        <v>9</v>
      </c>
      <c r="C62" s="16" t="s">
        <v>47</v>
      </c>
      <c r="D62" s="93">
        <v>0</v>
      </c>
      <c r="E62" s="94">
        <v>0</v>
      </c>
    </row>
    <row r="63" spans="2:7">
      <c r="B63" s="125" t="s">
        <v>29</v>
      </c>
      <c r="C63" s="16" t="s">
        <v>48</v>
      </c>
      <c r="D63" s="93">
        <v>0</v>
      </c>
      <c r="E63" s="94">
        <v>0</v>
      </c>
    </row>
    <row r="64" spans="2:7">
      <c r="B64" s="146" t="s">
        <v>31</v>
      </c>
      <c r="C64" s="23" t="s">
        <v>49</v>
      </c>
      <c r="D64" s="95">
        <f>E21</f>
        <v>98193.64</v>
      </c>
      <c r="E64" s="96">
        <f>E58</f>
        <v>1</v>
      </c>
    </row>
    <row r="65" spans="2:5">
      <c r="B65" s="146" t="s">
        <v>33</v>
      </c>
      <c r="C65" s="23" t="s">
        <v>224</v>
      </c>
      <c r="D65" s="95">
        <v>0</v>
      </c>
      <c r="E65" s="96">
        <v>0</v>
      </c>
    </row>
    <row r="66" spans="2:5">
      <c r="B66" s="146" t="s">
        <v>50</v>
      </c>
      <c r="C66" s="23" t="s">
        <v>51</v>
      </c>
      <c r="D66" s="95">
        <v>0</v>
      </c>
      <c r="E66" s="96">
        <v>0</v>
      </c>
    </row>
    <row r="67" spans="2:5">
      <c r="B67" s="125" t="s">
        <v>52</v>
      </c>
      <c r="C67" s="16" t="s">
        <v>53</v>
      </c>
      <c r="D67" s="93">
        <v>0</v>
      </c>
      <c r="E67" s="94">
        <v>0</v>
      </c>
    </row>
    <row r="68" spans="2:5">
      <c r="B68" s="125" t="s">
        <v>54</v>
      </c>
      <c r="C68" s="16" t="s">
        <v>55</v>
      </c>
      <c r="D68" s="93">
        <v>0</v>
      </c>
      <c r="E68" s="94">
        <v>0</v>
      </c>
    </row>
    <row r="69" spans="2:5">
      <c r="B69" s="125" t="s">
        <v>56</v>
      </c>
      <c r="C69" s="16" t="s">
        <v>57</v>
      </c>
      <c r="D69" s="93">
        <v>0</v>
      </c>
      <c r="E69" s="94">
        <v>0</v>
      </c>
    </row>
    <row r="70" spans="2:5">
      <c r="B70" s="153" t="s">
        <v>58</v>
      </c>
      <c r="C70" s="136" t="s">
        <v>59</v>
      </c>
      <c r="D70" s="137">
        <v>0</v>
      </c>
      <c r="E70" s="138">
        <v>0</v>
      </c>
    </row>
    <row r="71" spans="2:5">
      <c r="B71" s="154" t="s">
        <v>23</v>
      </c>
      <c r="C71" s="144" t="s">
        <v>61</v>
      </c>
      <c r="D71" s="145">
        <v>0</v>
      </c>
      <c r="E71" s="70">
        <v>0</v>
      </c>
    </row>
    <row r="72" spans="2:5">
      <c r="B72" s="155" t="s">
        <v>60</v>
      </c>
      <c r="C72" s="140" t="s">
        <v>63</v>
      </c>
      <c r="D72" s="141">
        <f>E14</f>
        <v>0</v>
      </c>
      <c r="E72" s="142">
        <v>0</v>
      </c>
    </row>
    <row r="73" spans="2:5">
      <c r="B73" s="156" t="s">
        <v>62</v>
      </c>
      <c r="C73" s="25" t="s">
        <v>65</v>
      </c>
      <c r="D73" s="26">
        <v>0</v>
      </c>
      <c r="E73" s="27">
        <v>0</v>
      </c>
    </row>
    <row r="74" spans="2:5">
      <c r="B74" s="154" t="s">
        <v>64</v>
      </c>
      <c r="C74" s="144" t="s">
        <v>66</v>
      </c>
      <c r="D74" s="145">
        <f>D58</f>
        <v>98193.64</v>
      </c>
      <c r="E74" s="70">
        <f>E58+E72-E73</f>
        <v>1</v>
      </c>
    </row>
    <row r="75" spans="2:5">
      <c r="B75" s="125" t="s">
        <v>4</v>
      </c>
      <c r="C75" s="16" t="s">
        <v>67</v>
      </c>
      <c r="D75" s="93">
        <f>D74</f>
        <v>98193.64</v>
      </c>
      <c r="E75" s="94">
        <f>E74</f>
        <v>1</v>
      </c>
    </row>
    <row r="76" spans="2:5">
      <c r="B76" s="125" t="s">
        <v>6</v>
      </c>
      <c r="C76" s="16" t="s">
        <v>225</v>
      </c>
      <c r="D76" s="93">
        <v>0</v>
      </c>
      <c r="E76" s="94">
        <v>0</v>
      </c>
    </row>
    <row r="77" spans="2:5" ht="13.5" thickBot="1">
      <c r="B77" s="126" t="s">
        <v>8</v>
      </c>
      <c r="C77" s="18" t="s">
        <v>226</v>
      </c>
      <c r="D77" s="97">
        <v>0</v>
      </c>
      <c r="E77" s="98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ageMargins left="0.7" right="0.7" top="0.75" bottom="0.75" header="0.3" footer="0.3"/>
</worksheet>
</file>

<file path=xl/worksheets/sheet99.xml><?xml version="1.0" encoding="utf-8"?>
<worksheet xmlns="http://schemas.openxmlformats.org/spreadsheetml/2006/main" xmlns:r="http://schemas.openxmlformats.org/officeDocument/2006/relationships">
  <sheetPr codeName="Arkusz99"/>
  <dimension ref="A1:L81"/>
  <sheetViews>
    <sheetView zoomScale="80" zoomScaleNormal="80" workbookViewId="0">
      <selection activeCell="K2" sqref="K2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99" customWidth="1"/>
    <col min="6" max="6" width="7.42578125" customWidth="1"/>
    <col min="7" max="7" width="17.28515625" customWidth="1"/>
    <col min="8" max="8" width="19" customWidth="1"/>
    <col min="9" max="9" width="13.28515625" customWidth="1"/>
    <col min="10" max="10" width="13.5703125" customWidth="1"/>
  </cols>
  <sheetData>
    <row r="1" spans="2:12">
      <c r="B1" s="1"/>
      <c r="C1" s="1"/>
      <c r="D1" s="2"/>
      <c r="E1" s="2"/>
    </row>
    <row r="2" spans="2:12" ht="15.75">
      <c r="B2" s="333" t="s">
        <v>0</v>
      </c>
      <c r="C2" s="333"/>
      <c r="D2" s="333"/>
      <c r="E2" s="333"/>
      <c r="H2" s="188"/>
      <c r="I2" s="188"/>
      <c r="J2" s="190"/>
      <c r="L2" s="78"/>
    </row>
    <row r="3" spans="2:12" ht="15.75">
      <c r="B3" s="333" t="s">
        <v>263</v>
      </c>
      <c r="C3" s="333"/>
      <c r="D3" s="333"/>
      <c r="E3" s="333"/>
      <c r="H3" s="188"/>
      <c r="I3" s="188"/>
      <c r="J3" s="190"/>
    </row>
    <row r="4" spans="2:12" ht="15">
      <c r="B4" s="171"/>
      <c r="C4" s="171"/>
      <c r="D4" s="171"/>
      <c r="E4" s="171"/>
      <c r="H4" s="187"/>
      <c r="I4" s="187"/>
      <c r="J4" s="190"/>
    </row>
    <row r="5" spans="2:12" ht="14.25">
      <c r="B5" s="334" t="s">
        <v>1</v>
      </c>
      <c r="C5" s="334"/>
      <c r="D5" s="334"/>
      <c r="E5" s="334"/>
    </row>
    <row r="6" spans="2:12" ht="14.25">
      <c r="B6" s="335" t="s">
        <v>261</v>
      </c>
      <c r="C6" s="335"/>
      <c r="D6" s="335"/>
      <c r="E6" s="335"/>
    </row>
    <row r="7" spans="2:12" ht="14.25">
      <c r="B7" s="214"/>
      <c r="C7" s="214"/>
      <c r="D7" s="214"/>
      <c r="E7" s="214"/>
    </row>
    <row r="8" spans="2:12" ht="13.5">
      <c r="B8" s="337" t="s">
        <v>18</v>
      </c>
      <c r="C8" s="339"/>
      <c r="D8" s="339"/>
      <c r="E8" s="339"/>
    </row>
    <row r="9" spans="2:12" ht="16.5" thickBot="1">
      <c r="B9" s="336" t="s">
        <v>209</v>
      </c>
      <c r="C9" s="336"/>
      <c r="D9" s="336"/>
      <c r="E9" s="336"/>
    </row>
    <row r="10" spans="2:12" ht="13.5" thickBot="1">
      <c r="B10" s="215"/>
      <c r="C10" s="87" t="s">
        <v>2</v>
      </c>
      <c r="D10" s="75" t="s">
        <v>246</v>
      </c>
      <c r="E10" s="30" t="s">
        <v>262</v>
      </c>
    </row>
    <row r="11" spans="2:12">
      <c r="B11" s="110" t="s">
        <v>3</v>
      </c>
      <c r="C11" s="151" t="s">
        <v>215</v>
      </c>
      <c r="D11" s="74">
        <v>14721.76</v>
      </c>
      <c r="E11" s="9">
        <f>E12</f>
        <v>0</v>
      </c>
    </row>
    <row r="12" spans="2:12">
      <c r="B12" s="129" t="s">
        <v>4</v>
      </c>
      <c r="C12" s="6" t="s">
        <v>5</v>
      </c>
      <c r="D12" s="89">
        <v>14721.76</v>
      </c>
      <c r="E12" s="100">
        <f>20.92-20.92</f>
        <v>0</v>
      </c>
    </row>
    <row r="13" spans="2:12">
      <c r="B13" s="129" t="s">
        <v>6</v>
      </c>
      <c r="C13" s="72" t="s">
        <v>7</v>
      </c>
      <c r="D13" s="89"/>
      <c r="E13" s="100"/>
    </row>
    <row r="14" spans="2:12">
      <c r="B14" s="129" t="s">
        <v>8</v>
      </c>
      <c r="C14" s="72" t="s">
        <v>10</v>
      </c>
      <c r="D14" s="89"/>
      <c r="E14" s="100"/>
      <c r="G14" s="71"/>
    </row>
    <row r="15" spans="2:12">
      <c r="B15" s="129" t="s">
        <v>212</v>
      </c>
      <c r="C15" s="72" t="s">
        <v>11</v>
      </c>
      <c r="D15" s="89"/>
      <c r="E15" s="100"/>
    </row>
    <row r="16" spans="2:12">
      <c r="B16" s="130" t="s">
        <v>213</v>
      </c>
      <c r="C16" s="111" t="s">
        <v>12</v>
      </c>
      <c r="D16" s="90"/>
      <c r="E16" s="101"/>
    </row>
    <row r="17" spans="2:10">
      <c r="B17" s="10" t="s">
        <v>13</v>
      </c>
      <c r="C17" s="12" t="s">
        <v>65</v>
      </c>
      <c r="D17" s="152"/>
      <c r="E17" s="113"/>
    </row>
    <row r="18" spans="2:10">
      <c r="B18" s="129" t="s">
        <v>4</v>
      </c>
      <c r="C18" s="6" t="s">
        <v>11</v>
      </c>
      <c r="D18" s="89"/>
      <c r="E18" s="101"/>
    </row>
    <row r="19" spans="2:10" ht="13.5" customHeight="1">
      <c r="B19" s="129" t="s">
        <v>6</v>
      </c>
      <c r="C19" s="72" t="s">
        <v>214</v>
      </c>
      <c r="D19" s="89"/>
      <c r="E19" s="100"/>
    </row>
    <row r="20" spans="2:10" ht="13.5" thickBot="1">
      <c r="B20" s="131" t="s">
        <v>8</v>
      </c>
      <c r="C20" s="73" t="s">
        <v>14</v>
      </c>
      <c r="D20" s="91"/>
      <c r="E20" s="102"/>
    </row>
    <row r="21" spans="2:10" ht="13.5" thickBot="1">
      <c r="B21" s="343" t="s">
        <v>216</v>
      </c>
      <c r="C21" s="344"/>
      <c r="D21" s="92">
        <f>D11</f>
        <v>14721.76</v>
      </c>
      <c r="E21" s="173">
        <f>E11</f>
        <v>0</v>
      </c>
      <c r="F21" s="88"/>
      <c r="G21" s="88"/>
      <c r="H21" s="197"/>
      <c r="J21" s="71"/>
    </row>
    <row r="22" spans="2:10">
      <c r="B22" s="3"/>
      <c r="C22" s="7"/>
      <c r="D22" s="8"/>
      <c r="E22" s="8"/>
      <c r="G22" s="78"/>
    </row>
    <row r="23" spans="2:10" ht="13.5">
      <c r="B23" s="337" t="s">
        <v>210</v>
      </c>
      <c r="C23" s="345"/>
      <c r="D23" s="345"/>
      <c r="E23" s="345"/>
      <c r="G23" s="78"/>
    </row>
    <row r="24" spans="2:10" ht="15.75" customHeight="1" thickBot="1">
      <c r="B24" s="336" t="s">
        <v>211</v>
      </c>
      <c r="C24" s="346"/>
      <c r="D24" s="346"/>
      <c r="E24" s="346"/>
    </row>
    <row r="25" spans="2:10" ht="13.5" thickBot="1">
      <c r="B25" s="215"/>
      <c r="C25" s="5" t="s">
        <v>2</v>
      </c>
      <c r="D25" s="75" t="s">
        <v>264</v>
      </c>
      <c r="E25" s="30" t="s">
        <v>262</v>
      </c>
    </row>
    <row r="26" spans="2:10">
      <c r="B26" s="116" t="s">
        <v>15</v>
      </c>
      <c r="C26" s="117" t="s">
        <v>16</v>
      </c>
      <c r="D26" s="263"/>
      <c r="E26" s="118">
        <f>D21</f>
        <v>14721.76</v>
      </c>
      <c r="G26" s="83"/>
    </row>
    <row r="27" spans="2:10">
      <c r="B27" s="10" t="s">
        <v>17</v>
      </c>
      <c r="C27" s="11" t="s">
        <v>217</v>
      </c>
      <c r="D27" s="264"/>
      <c r="E27" s="172">
        <f>E28-E32</f>
        <v>-15705.02</v>
      </c>
      <c r="F27" s="78"/>
      <c r="G27" s="83"/>
      <c r="H27" s="78"/>
      <c r="I27" s="78"/>
      <c r="J27" s="83"/>
    </row>
    <row r="28" spans="2:10">
      <c r="B28" s="10" t="s">
        <v>18</v>
      </c>
      <c r="C28" s="11" t="s">
        <v>19</v>
      </c>
      <c r="D28" s="264"/>
      <c r="E28" s="80">
        <f>SUM(E29:E31)</f>
        <v>0</v>
      </c>
      <c r="F28" s="78"/>
      <c r="G28" s="78"/>
      <c r="H28" s="78"/>
      <c r="I28" s="78"/>
      <c r="J28" s="83"/>
    </row>
    <row r="29" spans="2:10">
      <c r="B29" s="127" t="s">
        <v>4</v>
      </c>
      <c r="C29" s="6" t="s">
        <v>20</v>
      </c>
      <c r="D29" s="265"/>
      <c r="E29" s="103"/>
      <c r="F29" s="78"/>
      <c r="G29" s="78"/>
      <c r="H29" s="78"/>
      <c r="I29" s="78"/>
      <c r="J29" s="83"/>
    </row>
    <row r="30" spans="2:10">
      <c r="B30" s="127" t="s">
        <v>6</v>
      </c>
      <c r="C30" s="6" t="s">
        <v>21</v>
      </c>
      <c r="D30" s="265"/>
      <c r="E30" s="103"/>
      <c r="F30" s="78"/>
      <c r="G30" s="78"/>
      <c r="H30" s="78"/>
      <c r="I30" s="78"/>
      <c r="J30" s="83"/>
    </row>
    <row r="31" spans="2:10">
      <c r="B31" s="127" t="s">
        <v>8</v>
      </c>
      <c r="C31" s="6" t="s">
        <v>22</v>
      </c>
      <c r="D31" s="265"/>
      <c r="E31" s="103"/>
      <c r="F31" s="78"/>
      <c r="G31" s="78"/>
      <c r="H31" s="78"/>
      <c r="I31" s="78"/>
      <c r="J31" s="83"/>
    </row>
    <row r="32" spans="2:10">
      <c r="B32" s="112" t="s">
        <v>23</v>
      </c>
      <c r="C32" s="12" t="s">
        <v>24</v>
      </c>
      <c r="D32" s="264"/>
      <c r="E32" s="80">
        <f>SUM(E33:E39)</f>
        <v>15705.02</v>
      </c>
      <c r="F32" s="78"/>
      <c r="G32" s="83"/>
      <c r="H32" s="78"/>
      <c r="I32" s="78"/>
      <c r="J32" s="83"/>
    </row>
    <row r="33" spans="2:10">
      <c r="B33" s="127" t="s">
        <v>4</v>
      </c>
      <c r="C33" s="6" t="s">
        <v>25</v>
      </c>
      <c r="D33" s="265"/>
      <c r="E33" s="103">
        <f>15491.54+20.92</f>
        <v>15512.460000000001</v>
      </c>
      <c r="F33" s="78"/>
      <c r="G33" s="78"/>
      <c r="H33" s="78"/>
      <c r="I33" s="78"/>
      <c r="J33" s="83"/>
    </row>
    <row r="34" spans="2:10">
      <c r="B34" s="127" t="s">
        <v>6</v>
      </c>
      <c r="C34" s="6" t="s">
        <v>26</v>
      </c>
      <c r="D34" s="265"/>
      <c r="E34" s="103"/>
      <c r="F34" s="78"/>
      <c r="G34" s="78"/>
      <c r="H34" s="78"/>
      <c r="I34" s="78"/>
      <c r="J34" s="83"/>
    </row>
    <row r="35" spans="2:10">
      <c r="B35" s="127" t="s">
        <v>8</v>
      </c>
      <c r="C35" s="6" t="s">
        <v>27</v>
      </c>
      <c r="D35" s="265"/>
      <c r="E35" s="103">
        <v>17.16</v>
      </c>
      <c r="F35" s="78"/>
      <c r="G35" s="78"/>
      <c r="H35" s="78"/>
      <c r="I35" s="78"/>
      <c r="J35" s="83"/>
    </row>
    <row r="36" spans="2:10">
      <c r="B36" s="127" t="s">
        <v>9</v>
      </c>
      <c r="C36" s="6" t="s">
        <v>28</v>
      </c>
      <c r="D36" s="265"/>
      <c r="E36" s="103"/>
      <c r="F36" s="78"/>
      <c r="G36" s="78"/>
      <c r="H36" s="78"/>
      <c r="I36" s="78"/>
      <c r="J36" s="83"/>
    </row>
    <row r="37" spans="2:10" ht="25.5">
      <c r="B37" s="127" t="s">
        <v>29</v>
      </c>
      <c r="C37" s="6" t="s">
        <v>30</v>
      </c>
      <c r="D37" s="265"/>
      <c r="E37" s="103">
        <v>175.4</v>
      </c>
      <c r="F37" s="78"/>
      <c r="G37" s="78"/>
      <c r="H37" s="78"/>
      <c r="I37" s="78"/>
      <c r="J37" s="83"/>
    </row>
    <row r="38" spans="2:10">
      <c r="B38" s="127" t="s">
        <v>31</v>
      </c>
      <c r="C38" s="6" t="s">
        <v>32</v>
      </c>
      <c r="D38" s="265"/>
      <c r="E38" s="103"/>
      <c r="F38" s="78"/>
      <c r="G38" s="78"/>
      <c r="H38" s="78"/>
      <c r="I38" s="78"/>
      <c r="J38" s="83"/>
    </row>
    <row r="39" spans="2:10">
      <c r="B39" s="128" t="s">
        <v>33</v>
      </c>
      <c r="C39" s="13" t="s">
        <v>34</v>
      </c>
      <c r="D39" s="266"/>
      <c r="E39" s="174"/>
      <c r="F39" s="78"/>
      <c r="G39" s="78"/>
      <c r="H39" s="78"/>
      <c r="I39" s="78"/>
      <c r="J39" s="83"/>
    </row>
    <row r="40" spans="2:10" ht="13.5" thickBot="1">
      <c r="B40" s="119" t="s">
        <v>35</v>
      </c>
      <c r="C40" s="120" t="s">
        <v>36</v>
      </c>
      <c r="D40" s="267"/>
      <c r="E40" s="121">
        <v>983.26</v>
      </c>
      <c r="G40" s="83"/>
    </row>
    <row r="41" spans="2:10" ht="13.5" thickBot="1">
      <c r="B41" s="122" t="s">
        <v>37</v>
      </c>
      <c r="C41" s="123" t="s">
        <v>38</v>
      </c>
      <c r="D41" s="268"/>
      <c r="E41" s="173">
        <f>E26+E27+E40</f>
        <v>0</v>
      </c>
      <c r="F41" s="88"/>
      <c r="G41" s="83"/>
    </row>
    <row r="42" spans="2:10">
      <c r="B42" s="114"/>
      <c r="C42" s="114"/>
      <c r="D42" s="115"/>
      <c r="E42" s="115"/>
      <c r="F42" s="88"/>
      <c r="G42" s="71"/>
    </row>
    <row r="43" spans="2:10" ht="13.5">
      <c r="B43" s="338" t="s">
        <v>60</v>
      </c>
      <c r="C43" s="339"/>
      <c r="D43" s="339"/>
      <c r="E43" s="339"/>
      <c r="G43" s="78"/>
    </row>
    <row r="44" spans="2:10" ht="18" customHeight="1" thickBot="1">
      <c r="B44" s="336" t="s">
        <v>244</v>
      </c>
      <c r="C44" s="340"/>
      <c r="D44" s="340"/>
      <c r="E44" s="340"/>
      <c r="G44" s="78"/>
    </row>
    <row r="45" spans="2:10" ht="13.5" thickBot="1">
      <c r="B45" s="215"/>
      <c r="C45" s="31" t="s">
        <v>39</v>
      </c>
      <c r="D45" s="75" t="s">
        <v>264</v>
      </c>
      <c r="E45" s="30" t="s">
        <v>262</v>
      </c>
      <c r="G45" s="78"/>
    </row>
    <row r="46" spans="2:10">
      <c r="B46" s="14" t="s">
        <v>18</v>
      </c>
      <c r="C46" s="32" t="s">
        <v>218</v>
      </c>
      <c r="D46" s="124"/>
      <c r="E46" s="29"/>
      <c r="G46" s="78"/>
    </row>
    <row r="47" spans="2:10">
      <c r="B47" s="125" t="s">
        <v>4</v>
      </c>
      <c r="C47" s="16" t="s">
        <v>40</v>
      </c>
      <c r="D47" s="269"/>
      <c r="E47" s="175">
        <v>139.19968</v>
      </c>
      <c r="G47" s="78"/>
    </row>
    <row r="48" spans="2:10">
      <c r="B48" s="146" t="s">
        <v>6</v>
      </c>
      <c r="C48" s="23" t="s">
        <v>41</v>
      </c>
      <c r="D48" s="270"/>
      <c r="E48" s="175"/>
      <c r="G48" s="78"/>
    </row>
    <row r="49" spans="2:7">
      <c r="B49" s="143" t="s">
        <v>23</v>
      </c>
      <c r="C49" s="147" t="s">
        <v>219</v>
      </c>
      <c r="D49" s="271"/>
      <c r="E49" s="175"/>
    </row>
    <row r="50" spans="2:7">
      <c r="B50" s="125" t="s">
        <v>4</v>
      </c>
      <c r="C50" s="16" t="s">
        <v>40</v>
      </c>
      <c r="D50" s="269"/>
      <c r="E50" s="175">
        <v>105.76</v>
      </c>
      <c r="G50" s="226"/>
    </row>
    <row r="51" spans="2:7">
      <c r="B51" s="125" t="s">
        <v>6</v>
      </c>
      <c r="C51" s="16" t="s">
        <v>220</v>
      </c>
      <c r="D51" s="272"/>
      <c r="E51" s="175">
        <v>105.74</v>
      </c>
      <c r="G51" s="226"/>
    </row>
    <row r="52" spans="2:7">
      <c r="B52" s="125" t="s">
        <v>8</v>
      </c>
      <c r="C52" s="16" t="s">
        <v>221</v>
      </c>
      <c r="D52" s="272"/>
      <c r="E52" s="84">
        <v>117.7</v>
      </c>
    </row>
    <row r="53" spans="2:7" ht="13.5" thickBot="1">
      <c r="B53" s="126" t="s">
        <v>9</v>
      </c>
      <c r="C53" s="18" t="s">
        <v>41</v>
      </c>
      <c r="D53" s="273"/>
      <c r="E53" s="176"/>
    </row>
    <row r="54" spans="2:7">
      <c r="B54" s="132"/>
      <c r="C54" s="133"/>
      <c r="D54" s="134"/>
      <c r="E54" s="134"/>
    </row>
    <row r="55" spans="2:7" ht="13.5">
      <c r="B55" s="338" t="s">
        <v>62</v>
      </c>
      <c r="C55" s="339"/>
      <c r="D55" s="339"/>
      <c r="E55" s="339"/>
    </row>
    <row r="56" spans="2:7" ht="14.25" thickBot="1">
      <c r="B56" s="336" t="s">
        <v>222</v>
      </c>
      <c r="C56" s="340"/>
      <c r="D56" s="340"/>
      <c r="E56" s="340"/>
    </row>
    <row r="57" spans="2:7" ht="23.25" thickBot="1">
      <c r="B57" s="331" t="s">
        <v>42</v>
      </c>
      <c r="C57" s="332"/>
      <c r="D57" s="19" t="s">
        <v>245</v>
      </c>
      <c r="E57" s="20" t="s">
        <v>223</v>
      </c>
    </row>
    <row r="58" spans="2:7">
      <c r="B58" s="21" t="s">
        <v>18</v>
      </c>
      <c r="C58" s="149" t="s">
        <v>43</v>
      </c>
      <c r="D58" s="150">
        <f>D64</f>
        <v>0</v>
      </c>
      <c r="E58" s="33">
        <v>0</v>
      </c>
    </row>
    <row r="59" spans="2:7" ht="25.5">
      <c r="B59" s="146" t="s">
        <v>4</v>
      </c>
      <c r="C59" s="23" t="s">
        <v>44</v>
      </c>
      <c r="D59" s="95">
        <v>0</v>
      </c>
      <c r="E59" s="96">
        <v>0</v>
      </c>
    </row>
    <row r="60" spans="2:7" ht="25.5">
      <c r="B60" s="125" t="s">
        <v>6</v>
      </c>
      <c r="C60" s="16" t="s">
        <v>45</v>
      </c>
      <c r="D60" s="93">
        <v>0</v>
      </c>
      <c r="E60" s="94">
        <v>0</v>
      </c>
    </row>
    <row r="61" spans="2:7">
      <c r="B61" s="125" t="s">
        <v>8</v>
      </c>
      <c r="C61" s="16" t="s">
        <v>46</v>
      </c>
      <c r="D61" s="93">
        <v>0</v>
      </c>
      <c r="E61" s="94">
        <v>0</v>
      </c>
    </row>
    <row r="62" spans="2:7">
      <c r="B62" s="125" t="s">
        <v>9</v>
      </c>
      <c r="C62" s="16" t="s">
        <v>47</v>
      </c>
      <c r="D62" s="93">
        <v>0</v>
      </c>
      <c r="E62" s="94">
        <v>0</v>
      </c>
    </row>
    <row r="63" spans="2:7">
      <c r="B63" s="125" t="s">
        <v>29</v>
      </c>
      <c r="C63" s="16" t="s">
        <v>48</v>
      </c>
      <c r="D63" s="93">
        <v>0</v>
      </c>
      <c r="E63" s="94">
        <v>0</v>
      </c>
    </row>
    <row r="64" spans="2:7">
      <c r="B64" s="146" t="s">
        <v>31</v>
      </c>
      <c r="C64" s="23" t="s">
        <v>49</v>
      </c>
      <c r="D64" s="95">
        <f>E21</f>
        <v>0</v>
      </c>
      <c r="E64" s="96">
        <f>E58</f>
        <v>0</v>
      </c>
    </row>
    <row r="65" spans="2:5">
      <c r="B65" s="146" t="s">
        <v>33</v>
      </c>
      <c r="C65" s="23" t="s">
        <v>224</v>
      </c>
      <c r="D65" s="95">
        <v>0</v>
      </c>
      <c r="E65" s="96">
        <v>0</v>
      </c>
    </row>
    <row r="66" spans="2:5">
      <c r="B66" s="146" t="s">
        <v>50</v>
      </c>
      <c r="C66" s="23" t="s">
        <v>51</v>
      </c>
      <c r="D66" s="95">
        <v>0</v>
      </c>
      <c r="E66" s="96">
        <v>0</v>
      </c>
    </row>
    <row r="67" spans="2:5">
      <c r="B67" s="125" t="s">
        <v>52</v>
      </c>
      <c r="C67" s="16" t="s">
        <v>53</v>
      </c>
      <c r="D67" s="93">
        <v>0</v>
      </c>
      <c r="E67" s="94">
        <v>0</v>
      </c>
    </row>
    <row r="68" spans="2:5">
      <c r="B68" s="125" t="s">
        <v>54</v>
      </c>
      <c r="C68" s="16" t="s">
        <v>55</v>
      </c>
      <c r="D68" s="93">
        <v>0</v>
      </c>
      <c r="E68" s="94">
        <v>0</v>
      </c>
    </row>
    <row r="69" spans="2:5">
      <c r="B69" s="125" t="s">
        <v>56</v>
      </c>
      <c r="C69" s="16" t="s">
        <v>57</v>
      </c>
      <c r="D69" s="93">
        <v>0</v>
      </c>
      <c r="E69" s="94">
        <v>0</v>
      </c>
    </row>
    <row r="70" spans="2:5">
      <c r="B70" s="153" t="s">
        <v>58</v>
      </c>
      <c r="C70" s="136" t="s">
        <v>59</v>
      </c>
      <c r="D70" s="137">
        <v>0</v>
      </c>
      <c r="E70" s="138">
        <v>0</v>
      </c>
    </row>
    <row r="71" spans="2:5">
      <c r="B71" s="154" t="s">
        <v>23</v>
      </c>
      <c r="C71" s="144" t="s">
        <v>61</v>
      </c>
      <c r="D71" s="145">
        <v>0</v>
      </c>
      <c r="E71" s="70">
        <v>0</v>
      </c>
    </row>
    <row r="72" spans="2:5">
      <c r="B72" s="155" t="s">
        <v>60</v>
      </c>
      <c r="C72" s="140" t="s">
        <v>63</v>
      </c>
      <c r="D72" s="141">
        <f>E14</f>
        <v>0</v>
      </c>
      <c r="E72" s="142">
        <v>0</v>
      </c>
    </row>
    <row r="73" spans="2:5">
      <c r="B73" s="156" t="s">
        <v>62</v>
      </c>
      <c r="C73" s="25" t="s">
        <v>65</v>
      </c>
      <c r="D73" s="26">
        <v>0</v>
      </c>
      <c r="E73" s="27">
        <v>0</v>
      </c>
    </row>
    <row r="74" spans="2:5">
      <c r="B74" s="154" t="s">
        <v>64</v>
      </c>
      <c r="C74" s="144" t="s">
        <v>66</v>
      </c>
      <c r="D74" s="145">
        <f>D58</f>
        <v>0</v>
      </c>
      <c r="E74" s="70">
        <f>E58+E72-E73</f>
        <v>0</v>
      </c>
    </row>
    <row r="75" spans="2:5">
      <c r="B75" s="125" t="s">
        <v>4</v>
      </c>
      <c r="C75" s="16" t="s">
        <v>67</v>
      </c>
      <c r="D75" s="93">
        <f>D74</f>
        <v>0</v>
      </c>
      <c r="E75" s="94">
        <f>E74</f>
        <v>0</v>
      </c>
    </row>
    <row r="76" spans="2:5">
      <c r="B76" s="125" t="s">
        <v>6</v>
      </c>
      <c r="C76" s="16" t="s">
        <v>225</v>
      </c>
      <c r="D76" s="93">
        <v>0</v>
      </c>
      <c r="E76" s="94">
        <v>0</v>
      </c>
    </row>
    <row r="77" spans="2:5" ht="13.5" thickBot="1">
      <c r="B77" s="126" t="s">
        <v>8</v>
      </c>
      <c r="C77" s="18" t="s">
        <v>226</v>
      </c>
      <c r="D77" s="97">
        <v>0</v>
      </c>
      <c r="E77" s="98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6:E56"/>
    <mergeCell ref="B57:C57"/>
    <mergeCell ref="B21:C21"/>
    <mergeCell ref="B23:E23"/>
    <mergeCell ref="B24:E24"/>
    <mergeCell ref="B43:E43"/>
    <mergeCell ref="B44:E44"/>
    <mergeCell ref="B55:E55"/>
    <mergeCell ref="B9:E9"/>
    <mergeCell ref="B2:E2"/>
    <mergeCell ref="B3:E3"/>
    <mergeCell ref="B5:E5"/>
    <mergeCell ref="B6:E6"/>
    <mergeCell ref="B8:E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173</vt:i4>
      </vt:variant>
      <vt:variant>
        <vt:lpstr>Zakresy nazwane</vt:lpstr>
      </vt:variant>
      <vt:variant>
        <vt:i4>66</vt:i4>
      </vt:variant>
    </vt:vector>
  </HeadingPairs>
  <TitlesOfParts>
    <vt:vector size="239" baseType="lpstr">
      <vt:lpstr>Fundusz Gwarantowany</vt:lpstr>
      <vt:lpstr>Fundusz Stabilnego Wzrostu</vt:lpstr>
      <vt:lpstr>Fundusz Dynamiczny</vt:lpstr>
      <vt:lpstr>Fundusz Obligacji Plus</vt:lpstr>
      <vt:lpstr>Fundusz Aktywnej Alokacji</vt:lpstr>
      <vt:lpstr>Fundusz Akcji Plus</vt:lpstr>
      <vt:lpstr>Fundusz Akcji Małych i ŚS</vt:lpstr>
      <vt:lpstr>Fundusz Pieniężny</vt:lpstr>
      <vt:lpstr>Fundusz Polskich Obl. Skarb.</vt:lpstr>
      <vt:lpstr>Fundusz Selektywny</vt:lpstr>
      <vt:lpstr>Fundusz Akcji Glob.</vt:lpstr>
      <vt:lpstr>Fundusz Obligacji Glob.</vt:lpstr>
      <vt:lpstr>Fundusz Energetyczny</vt:lpstr>
      <vt:lpstr>Portfel Aktywnej Alokacji</vt:lpstr>
      <vt:lpstr>Portfel Dynamiczny</vt:lpstr>
      <vt:lpstr>Portfel Stabilnego Wzrostu</vt:lpstr>
      <vt:lpstr>Portfel ARR</vt:lpstr>
      <vt:lpstr>Portfel ARW</vt:lpstr>
      <vt:lpstr>Portfel OZ</vt:lpstr>
      <vt:lpstr>Portfel OR</vt:lpstr>
      <vt:lpstr>Portfel SA</vt:lpstr>
      <vt:lpstr>Fundusz Konserwatywny</vt:lpstr>
      <vt:lpstr>Fundusz Zrównoważony</vt:lpstr>
      <vt:lpstr>Fundusz Aktywny</vt:lpstr>
      <vt:lpstr>Fundusz Międzynarodowy</vt:lpstr>
      <vt:lpstr>Fundusz Azjatycki</vt:lpstr>
      <vt:lpstr>Aktywny - Surowce i Nowe Gosp.</vt:lpstr>
      <vt:lpstr>Zabezpieczony - Dalekiego Wsch.</vt:lpstr>
      <vt:lpstr>Zaabezpieczony - Europy Wsch.</vt:lpstr>
      <vt:lpstr>Strategii Multiobligacyjnych</vt:lpstr>
      <vt:lpstr>Zabezpieczony - Rynku Polskiego</vt:lpstr>
      <vt:lpstr>INDEKS2</vt:lpstr>
      <vt:lpstr>Allianz Akcji</vt:lpstr>
      <vt:lpstr>Allianz Stabilnego Wzrostu</vt:lpstr>
      <vt:lpstr>Allianz Obligacji Plus</vt:lpstr>
      <vt:lpstr>Allianz Aktywnej Alokacji</vt:lpstr>
      <vt:lpstr>Allianz Akcji Małych i ŚS</vt:lpstr>
      <vt:lpstr>Allianz Pieniężny</vt:lpstr>
      <vt:lpstr>Allianz Polskich Obl.Skarb.</vt:lpstr>
      <vt:lpstr>Allianz Selektywny</vt:lpstr>
      <vt:lpstr>Allianz Akcji Glob.</vt:lpstr>
      <vt:lpstr>Allianz Surowców i Energii</vt:lpstr>
      <vt:lpstr>Allianz Akcji Azjatyckich</vt:lpstr>
      <vt:lpstr>Allianz Dyn.Multistrategia</vt:lpstr>
      <vt:lpstr>Allianz Def.Multistrategia</vt:lpstr>
      <vt:lpstr>Allianz Zbal.Multistrategia</vt:lpstr>
      <vt:lpstr>Allianz GSD</vt:lpstr>
      <vt:lpstr>Allianz SAOG</vt:lpstr>
      <vt:lpstr>Altus ASZD</vt:lpstr>
      <vt:lpstr>Altus ASZRP</vt:lpstr>
      <vt:lpstr>Aviva Dł.Pap.Korp.</vt:lpstr>
      <vt:lpstr>Aviva MS</vt:lpstr>
      <vt:lpstr>Franklin EDF</vt:lpstr>
      <vt:lpstr>Franklin GFS</vt:lpstr>
      <vt:lpstr>Franklin NR</vt:lpstr>
      <vt:lpstr>Franklin USO</vt:lpstr>
      <vt:lpstr>GS EMDP</vt:lpstr>
      <vt:lpstr>GS GSMBP</vt:lpstr>
      <vt:lpstr>Inwestor Akcji</vt:lpstr>
      <vt:lpstr>Investor Akcji Sp.Dyw.</vt:lpstr>
      <vt:lpstr>Investor TOP 25 MS</vt:lpstr>
      <vt:lpstr>Investor Zrównoważony</vt:lpstr>
      <vt:lpstr>Investor Ameryka Łacińska</vt:lpstr>
      <vt:lpstr>Investor BRIC</vt:lpstr>
      <vt:lpstr>Investor Gold</vt:lpstr>
      <vt:lpstr>Investor Got.</vt:lpstr>
      <vt:lpstr>Investor Indie i Chiny</vt:lpstr>
      <vt:lpstr>Investor Turcja</vt:lpstr>
      <vt:lpstr>Investor OK</vt:lpstr>
      <vt:lpstr>Investor PL</vt:lpstr>
      <vt:lpstr>Investor ZE</vt:lpstr>
      <vt:lpstr>Ipopema A</vt:lpstr>
      <vt:lpstr>JPM EMO</vt:lpstr>
      <vt:lpstr>JPM GH</vt:lpstr>
      <vt:lpstr>JPM GSB</vt:lpstr>
      <vt:lpstr>Esaliens Akcji</vt:lpstr>
      <vt:lpstr>Esaliens Obligacji</vt:lpstr>
      <vt:lpstr>Esaliens Pieniężny</vt:lpstr>
      <vt:lpstr>Esaliens Strateg</vt:lpstr>
      <vt:lpstr>Millenium Master I</vt:lpstr>
      <vt:lpstr>Millenium Master II</vt:lpstr>
      <vt:lpstr>Millenium Master III</vt:lpstr>
      <vt:lpstr>Millenium Master IV</vt:lpstr>
      <vt:lpstr>Millenium Master V</vt:lpstr>
      <vt:lpstr>Millenium Master VI</vt:lpstr>
      <vt:lpstr>Millenium Master VII</vt:lpstr>
      <vt:lpstr>NN Akcji</vt:lpstr>
      <vt:lpstr>NN Obligacji</vt:lpstr>
      <vt:lpstr>NN AŚ</vt:lpstr>
      <vt:lpstr>NN ŚMS</vt:lpstr>
      <vt:lpstr>NN Eur.SD</vt:lpstr>
      <vt:lpstr>NN Glob. Długu Korp.</vt:lpstr>
      <vt:lpstr>NN Glob.SD</vt:lpstr>
      <vt:lpstr>NN J</vt:lpstr>
      <vt:lpstr>NN NA</vt:lpstr>
      <vt:lpstr>NN ORW</vt:lpstr>
      <vt:lpstr>NN Sp.Dyw.USA</vt:lpstr>
      <vt:lpstr>NN SGA</vt:lpstr>
      <vt:lpstr>NN SDRW</vt:lpstr>
      <vt:lpstr>NN D</vt:lpstr>
      <vt:lpstr>Noble AMiŚS</vt:lpstr>
      <vt:lpstr>Noble A</vt:lpstr>
      <vt:lpstr>Pioneer ARW</vt:lpstr>
      <vt:lpstr>Pioneer AGD</vt:lpstr>
      <vt:lpstr>Pioneer OS</vt:lpstr>
      <vt:lpstr>Pioneer G</vt:lpstr>
      <vt:lpstr>Pioneer WDRE</vt:lpstr>
      <vt:lpstr>Pioneer Surowców i Energii</vt:lpstr>
      <vt:lpstr>Pioneer AP</vt:lpstr>
      <vt:lpstr>Pioneer DS</vt:lpstr>
      <vt:lpstr>Pioneer OP</vt:lpstr>
      <vt:lpstr>Pioneer P</vt:lpstr>
      <vt:lpstr>Pioneer P+</vt:lpstr>
      <vt:lpstr>Pioneer Stab.Inwest.</vt:lpstr>
      <vt:lpstr>Pioneer DA2</vt:lpstr>
      <vt:lpstr>Pioneer AS</vt:lpstr>
      <vt:lpstr>Pioneer AA</vt:lpstr>
      <vt:lpstr>Pioneer AE</vt:lpstr>
      <vt:lpstr>Pioneer SG</vt:lpstr>
      <vt:lpstr>Pioneer AMIŚSRR</vt:lpstr>
      <vt:lpstr>Pioneer OID</vt:lpstr>
      <vt:lpstr>PKO Akcji Nowa Europa</vt:lpstr>
      <vt:lpstr>PKO Obligacji Dług.</vt:lpstr>
      <vt:lpstr>PKO Stabilnego Wzrostu</vt:lpstr>
      <vt:lpstr>PKO Zrównoważony</vt:lpstr>
      <vt:lpstr>PZU ASD</vt:lpstr>
      <vt:lpstr>PZU AK</vt:lpstr>
      <vt:lpstr>PZU AMiŚS</vt:lpstr>
      <vt:lpstr>PZU EME</vt:lpstr>
      <vt:lpstr>PZU Zrówn.</vt:lpstr>
      <vt:lpstr>PZU ARR</vt:lpstr>
      <vt:lpstr>PZU PDP</vt:lpstr>
      <vt:lpstr>PZU S+</vt:lpstr>
      <vt:lpstr>Quercus A</vt:lpstr>
      <vt:lpstr>Quercus LEV</vt:lpstr>
      <vt:lpstr>Quercus OK</vt:lpstr>
      <vt:lpstr>Quercus R</vt:lpstr>
      <vt:lpstr>Quercus SEL</vt:lpstr>
      <vt:lpstr>Quercus Short</vt:lpstr>
      <vt:lpstr>Quercus Stab.</vt:lpstr>
      <vt:lpstr>Quercus T</vt:lpstr>
      <vt:lpstr>Schroder ISF ACB</vt:lpstr>
      <vt:lpstr>Schroder ISF AO</vt:lpstr>
      <vt:lpstr>Schroder ISF EMDAR</vt:lpstr>
      <vt:lpstr>Schroder ISF EE</vt:lpstr>
      <vt:lpstr>Schroder ISF FME</vt:lpstr>
      <vt:lpstr>Schroder ISF GDG</vt:lpstr>
      <vt:lpstr>Schroder ISF GHIB</vt:lpstr>
      <vt:lpstr>Skarbiec K</vt:lpstr>
      <vt:lpstr>Skarbiec L</vt:lpstr>
      <vt:lpstr>Skarbiec MIŚS</vt:lpstr>
      <vt:lpstr>Skarbiec SW</vt:lpstr>
      <vt:lpstr>Skarbiec MN</vt:lpstr>
      <vt:lpstr>Skarbiec A</vt:lpstr>
      <vt:lpstr>Skarbiec Brands</vt:lpstr>
      <vt:lpstr>Templeton AG</vt:lpstr>
      <vt:lpstr>Templeton GB</vt:lpstr>
      <vt:lpstr>Templeton GTR</vt:lpstr>
      <vt:lpstr>Templeton LA</vt:lpstr>
      <vt:lpstr>UniAkcje Dyw.</vt:lpstr>
      <vt:lpstr>Uni Akcje MIŚS</vt:lpstr>
      <vt:lpstr>UniAkcje Nowa Europa</vt:lpstr>
      <vt:lpstr>UniAkcje Wzrostu</vt:lpstr>
      <vt:lpstr>UniKorona Akcje</vt:lpstr>
      <vt:lpstr>UniKorona Obligacje</vt:lpstr>
      <vt:lpstr>UniKorona Pieniężny</vt:lpstr>
      <vt:lpstr>UniKorona Zrównoważony</vt:lpstr>
      <vt:lpstr>UniLokata</vt:lpstr>
      <vt:lpstr>UniObligacje Nowa Europa</vt:lpstr>
      <vt:lpstr>UniStabilny Wzrost</vt:lpstr>
      <vt:lpstr>UniObligacje Zamienne</vt:lpstr>
      <vt:lpstr>UniObligacje Aktywny</vt:lpstr>
      <vt:lpstr>dodatkowedane</vt:lpstr>
      <vt:lpstr>'Aktywny - Surowce i Nowe Gosp.'!Obszar_wydruku</vt:lpstr>
      <vt:lpstr>'Allianz Akcji'!Obszar_wydruku</vt:lpstr>
      <vt:lpstr>'Allianz Obligacji Plus'!Obszar_wydruku</vt:lpstr>
      <vt:lpstr>'Aviva Dł.Pap.Korp.'!Obszar_wydruku</vt:lpstr>
      <vt:lpstr>'Aviva MS'!Obszar_wydruku</vt:lpstr>
      <vt:lpstr>'Franklin EDF'!Obszar_wydruku</vt:lpstr>
      <vt:lpstr>'Franklin NR'!Obszar_wydruku</vt:lpstr>
      <vt:lpstr>'Fundusz Akcji Glob.'!Obszar_wydruku</vt:lpstr>
      <vt:lpstr>'Fundusz Akcji Małych i ŚS'!Obszar_wydruku</vt:lpstr>
      <vt:lpstr>'Fundusz Akcji Plus'!Obszar_wydruku</vt:lpstr>
      <vt:lpstr>'Fundusz Aktywnej Alokacji'!Obszar_wydruku</vt:lpstr>
      <vt:lpstr>'Fundusz Aktywny'!Obszar_wydruku</vt:lpstr>
      <vt:lpstr>'Fundusz Azjatycki'!Obszar_wydruku</vt:lpstr>
      <vt:lpstr>'Fundusz Dynamiczny'!Obszar_wydruku</vt:lpstr>
      <vt:lpstr>'Fundusz Energetyczny'!Obszar_wydruku</vt:lpstr>
      <vt:lpstr>'Fundusz Gwarantowany'!Obszar_wydruku</vt:lpstr>
      <vt:lpstr>'Fundusz Konserwatywny'!Obszar_wydruku</vt:lpstr>
      <vt:lpstr>'Fundusz Międzynarodowy'!Obszar_wydruku</vt:lpstr>
      <vt:lpstr>'Fundusz Obligacji Glob.'!Obszar_wydruku</vt:lpstr>
      <vt:lpstr>'Fundusz Obligacji Plus'!Obszar_wydruku</vt:lpstr>
      <vt:lpstr>'Fundusz Pieniężny'!Obszar_wydruku</vt:lpstr>
      <vt:lpstr>'Fundusz Polskich Obl. Skarb.'!Obszar_wydruku</vt:lpstr>
      <vt:lpstr>'Fundusz Selektywny'!Obszar_wydruku</vt:lpstr>
      <vt:lpstr>'Fundusz Zrównoważony'!Obszar_wydruku</vt:lpstr>
      <vt:lpstr>INDEKS2!Obszar_wydruku</vt:lpstr>
      <vt:lpstr>'Investor Akcji Sp.Dyw.'!Obszar_wydruku</vt:lpstr>
      <vt:lpstr>'Investor Ameryka Łacińska'!Obszar_wydruku</vt:lpstr>
      <vt:lpstr>'Inwestor Akcji'!Obszar_wydruku</vt:lpstr>
      <vt:lpstr>'NN Eur.SD'!Obszar_wydruku</vt:lpstr>
      <vt:lpstr>'NN Glob. Długu Korp.'!Obszar_wydruku</vt:lpstr>
      <vt:lpstr>'NN Glob.SD'!Obszar_wydruku</vt:lpstr>
      <vt:lpstr>'Noble A'!Obszar_wydruku</vt:lpstr>
      <vt:lpstr>'Pioneer AGD'!Obszar_wydruku</vt:lpstr>
      <vt:lpstr>'Pioneer DA2'!Obszar_wydruku</vt:lpstr>
      <vt:lpstr>'Pioneer DS'!Obszar_wydruku</vt:lpstr>
      <vt:lpstr>'Pioneer G'!Obszar_wydruku</vt:lpstr>
      <vt:lpstr>'Pioneer OP'!Obszar_wydruku</vt:lpstr>
      <vt:lpstr>'Pioneer P'!Obszar_wydruku</vt:lpstr>
      <vt:lpstr>'Pioneer P+'!Obszar_wydruku</vt:lpstr>
      <vt:lpstr>'Pioneer Stab.Inwest.'!Obszar_wydruku</vt:lpstr>
      <vt:lpstr>'Portfel Aktywnej Alokacji'!Obszar_wydruku</vt:lpstr>
      <vt:lpstr>'Portfel ARR'!Obszar_wydruku</vt:lpstr>
      <vt:lpstr>'Portfel ARW'!Obszar_wydruku</vt:lpstr>
      <vt:lpstr>'Portfel Dynamiczny'!Obszar_wydruku</vt:lpstr>
      <vt:lpstr>'Portfel OZ'!Obszar_wydruku</vt:lpstr>
      <vt:lpstr>'Portfel Stabilnego Wzrostu'!Obszar_wydruku</vt:lpstr>
      <vt:lpstr>'PZU AMiŚS'!Obszar_wydruku</vt:lpstr>
      <vt:lpstr>'PZU ARR'!Obszar_wydruku</vt:lpstr>
      <vt:lpstr>'PZU EME'!Obszar_wydruku</vt:lpstr>
      <vt:lpstr>'PZU Zrówn.'!Obszar_wydruku</vt:lpstr>
      <vt:lpstr>'Quercus A'!Obszar_wydruku</vt:lpstr>
      <vt:lpstr>'Quercus LEV'!Obszar_wydruku</vt:lpstr>
      <vt:lpstr>'Quercus R'!Obszar_wydruku</vt:lpstr>
      <vt:lpstr>'Quercus Stab.'!Obszar_wydruku</vt:lpstr>
      <vt:lpstr>'Quercus T'!Obszar_wydruku</vt:lpstr>
      <vt:lpstr>'Schroder ISF FME'!Obszar_wydruku</vt:lpstr>
      <vt:lpstr>'Schroder ISF GDG'!Obszar_wydruku</vt:lpstr>
      <vt:lpstr>'Schroder ISF GHIB'!Obszar_wydruku</vt:lpstr>
      <vt:lpstr>'Skarbiec K'!Obszar_wydruku</vt:lpstr>
      <vt:lpstr>'Skarbiec L'!Obszar_wydruku</vt:lpstr>
      <vt:lpstr>'Templeton GTR'!Obszar_wydruku</vt:lpstr>
      <vt:lpstr>'Templeton LA'!Obszar_wydruku</vt:lpstr>
      <vt:lpstr>'UniKorona Obligacje'!Obszar_wydruku</vt:lpstr>
      <vt:lpstr>'UniObligacje Nowa Europa'!Obszar_wydruku</vt:lpstr>
      <vt:lpstr>'Zaabezpieczony - Europy Wsch.'!Obszar_wydruku</vt:lpstr>
      <vt:lpstr>'Zabezpieczony - Dalekiego Wsch.'!Obszar_wydruku</vt:lpstr>
    </vt:vector>
  </TitlesOfParts>
  <Company>Allianz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pprzeborowski</dc:creator>
  <cp:lastModifiedBy>ikrasnodebska</cp:lastModifiedBy>
  <cp:lastPrinted>2015-02-02T16:54:01Z</cp:lastPrinted>
  <dcterms:created xsi:type="dcterms:W3CDTF">2012-07-31T14:09:53Z</dcterms:created>
  <dcterms:modified xsi:type="dcterms:W3CDTF">2017-08-09T11:51:18Z</dcterms:modified>
</cp:coreProperties>
</file>