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53.xml" ContentType="application/vnd.openxmlformats-officedocument.spreadsheetml.worksheet+xml"/>
  <Override PartName="/xl/worksheets/sheet71.xml" ContentType="application/vnd.openxmlformats-officedocument.spreadsheetml.worksheet+xml"/>
  <Override PartName="/xl/worksheets/sheet82.xml" ContentType="application/vnd.openxmlformats-officedocument.spreadsheetml.worksheet+xml"/>
  <Override PartName="/xl/worksheets/sheet13.xml" ContentType="application/vnd.openxmlformats-officedocument.spreadsheetml.worksheet+xml"/>
  <Override PartName="/xl/worksheets/sheet42.xml" ContentType="application/vnd.openxmlformats-officedocument.spreadsheetml.worksheet+xml"/>
  <Override PartName="/xl/worksheets/sheet60.xml" ContentType="application/vnd.openxmlformats-officedocument.spreadsheetml.worksheet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68.xml" ContentType="application/vnd.openxmlformats-officedocument.spreadsheetml.worksheet+xml"/>
  <Default Extension="xml" ContentType="application/xml"/>
  <Override PartName="/xl/worksheets/sheet128.xml" ContentType="application/vnd.openxmlformats-officedocument.spreadsheetml.worksheet+xml"/>
  <Override PartName="/xl/worksheets/sheet157.xml" ContentType="application/vnd.openxmlformats-officedocument.spreadsheetml.worksheet+xml"/>
  <Override PartName="/xl/worksheets/sheet3.xml" ContentType="application/vnd.openxmlformats-officedocument.spreadsheetml.worksheet+xml"/>
  <Override PartName="/xl/worksheets/sheet98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64.xml" ContentType="application/vnd.openxmlformats-officedocument.spreadsheetml.worksheet+xml"/>
  <Override PartName="/xl/worksheets/sheet69.xml" ContentType="application/vnd.openxmlformats-officedocument.spreadsheetml.worksheet+xml"/>
  <Override PartName="/xl/worksheets/sheet87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53.xml" ContentType="application/vnd.openxmlformats-officedocument.spreadsheetml.worksheet+xml"/>
  <Override PartName="/xl/worksheets/sheet29.xml" ContentType="application/vnd.openxmlformats-officedocument.spreadsheetml.workshee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worksheets/sheet76.xml" ContentType="application/vnd.openxmlformats-officedocument.spreadsheetml.worksheet+xml"/>
  <Override PartName="/xl/worksheets/sheet94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60.xml" ContentType="application/vnd.openxmlformats-officedocument.spreadsheetml.worksheet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worksheets/sheet36.xml" ContentType="application/vnd.openxmlformats-officedocument.spreadsheetml.worksheet+xml"/>
  <Override PartName="/xl/worksheets/sheet54.xml" ContentType="application/vnd.openxmlformats-officedocument.spreadsheetml.worksheet+xml"/>
  <Override PartName="/xl/worksheets/sheet65.xml" ContentType="application/vnd.openxmlformats-officedocument.spreadsheetml.worksheet+xml"/>
  <Override PartName="/xl/worksheets/sheet83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20.xml" ContentType="application/vnd.openxmlformats-officedocument.spreadsheetml.worksheet+xml"/>
  <Override PartName="/xl/worksheets/sheet25.xml" ContentType="application/vnd.openxmlformats-officedocument.spreadsheetml.worksheet+xml"/>
  <Override PartName="/xl/worksheets/sheet43.xml" ContentType="application/vnd.openxmlformats-officedocument.spreadsheetml.worksheet+xml"/>
  <Override PartName="/xl/worksheets/sheet72.xml" ContentType="application/vnd.openxmlformats-officedocument.spreadsheetml.worksheet+xml"/>
  <Override PartName="/xl/worksheets/sheet90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32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8.xml" ContentType="application/vnd.openxmlformats-officedocument.spreadsheetml.worksheet+xml"/>
  <Override PartName="/xl/worksheets/sheet21.xml" ContentType="application/vnd.openxmlformats-officedocument.spreadsheetml.worksheet+xml"/>
  <Override PartName="/xl/worksheets/sheet158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47.xml" ContentType="application/vnd.openxmlformats-officedocument.spreadsheetml.worksheet+xml"/>
  <Override PartName="/docProps/app.xml" ContentType="application/vnd.openxmlformats-officedocument.extended-properties+xml"/>
  <Override PartName="/xl/worksheets/sheet99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65.xml" ContentType="application/vnd.openxmlformats-officedocument.spreadsheetml.worksheet+xml"/>
  <Override PartName="/xl/worksheets/sheet59.xml" ContentType="application/vnd.openxmlformats-officedocument.spreadsheetml.worksheet+xml"/>
  <Override PartName="/xl/worksheets/sheet77.xml" ContentType="application/vnd.openxmlformats-officedocument.spreadsheetml.worksheet+xml"/>
  <Override PartName="/xl/worksheets/sheet88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6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66.xml" ContentType="application/vnd.openxmlformats-officedocument.spreadsheetml.worksheet+xml"/>
  <Override PartName="/xl/worksheets/sheet75.xml" ContentType="application/vnd.openxmlformats-officedocument.spreadsheetml.worksheet+xml"/>
  <Override PartName="/xl/worksheets/sheet86.xml" ContentType="application/vnd.openxmlformats-officedocument.spreadsheetml.worksheet+xml"/>
  <Override PartName="/xl/worksheets/sheet95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xl/worksheets/sheet55.xml" ContentType="application/vnd.openxmlformats-officedocument.spreadsheetml.worksheet+xml"/>
  <Override PartName="/xl/worksheets/sheet64.xml" ContentType="application/vnd.openxmlformats-officedocument.spreadsheetml.worksheet+xml"/>
  <Override PartName="/xl/worksheets/sheet73.xml" ContentType="application/vnd.openxmlformats-officedocument.spreadsheetml.worksheet+xml"/>
  <Override PartName="/xl/worksheets/sheet84.xml" ContentType="application/vnd.openxmlformats-officedocument.spreadsheetml.worksheet+xml"/>
  <Override PartName="/xl/worksheets/sheet93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30.xml" ContentType="application/vnd.openxmlformats-officedocument.spreadsheetml.workshee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worksheets/sheet44.xml" ContentType="application/vnd.openxmlformats-officedocument.spreadsheetml.worksheet+xml"/>
  <Override PartName="/xl/worksheets/sheet62.xml" ContentType="application/vnd.openxmlformats-officedocument.spreadsheetml.worksheet+xml"/>
  <Override PartName="/xl/worksheets/sheet91.xml" ContentType="application/vnd.openxmlformats-officedocument.spreadsheetml.worksheet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51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40.xml" ContentType="application/vnd.openxmlformats-officedocument.spreadsheetml.worksheet+xml"/>
  <Override PartName="/xl/worksheets/sheet159.xml" ContentType="application/vnd.openxmlformats-officedocument.spreadsheetml.worksheet+xml"/>
  <Default Extension="rels" ContentType="application/vnd.openxmlformats-package.relationships+xml"/>
  <Override PartName="/xl/worksheets/sheet5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66.xml" ContentType="application/vnd.openxmlformats-officedocument.spreadsheetml.worksheet+xml"/>
  <Override PartName="/xl/worksheets/sheet89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78.xml" ContentType="application/vnd.openxmlformats-officedocument.spreadsheetml.worksheet+xml"/>
  <Override PartName="/xl/worksheets/sheet96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62.xml" ContentType="application/vnd.openxmlformats-officedocument.spreadsheetml.worksheet+xml"/>
  <Override PartName="/xl/worksheets/sheet38.xml" ContentType="application/vnd.openxmlformats-officedocument.spreadsheetml.worksheet+xml"/>
  <Override PartName="/xl/worksheets/sheet67.xml" ContentType="application/vnd.openxmlformats-officedocument.spreadsheetml.worksheet+xml"/>
  <Override PartName="/xl/worksheets/sheet85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51.xml" ContentType="application/vnd.openxmlformats-officedocument.spreadsheetml.worksheet+xml"/>
  <Override PartName="/xl/worksheets/sheet27.xml" ContentType="application/vnd.openxmlformats-officedocument.spreadsheetml.worksheet+xml"/>
  <Override PartName="/xl/worksheets/sheet45.xml" ContentType="application/vnd.openxmlformats-officedocument.spreadsheetml.worksheet+xml"/>
  <Override PartName="/xl/worksheets/sheet56.xml" ContentType="application/vnd.openxmlformats-officedocument.spreadsheetml.worksheet+xml"/>
  <Override PartName="/xl/worksheets/sheet74.xml" ContentType="application/vnd.openxmlformats-officedocument.spreadsheetml.worksheet+xml"/>
  <Override PartName="/xl/worksheets/sheet92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6.xml" ContentType="application/vnd.openxmlformats-officedocument.spreadsheetml.worksheet+xml"/>
  <Override PartName="/xl/worksheets/sheet34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81.xml" ContentType="application/vnd.openxmlformats-officedocument.spreadsheetml.worksheet+xml"/>
  <Override PartName="/xl/worksheets/sheet100.xml" ContentType="application/vnd.openxmlformats-officedocument.spreadsheetml.worksheet+xml"/>
  <Override PartName="/xl/worksheets/sheet23.xml" ContentType="application/vnd.openxmlformats-officedocument.spreadsheetml.worksheet+xml"/>
  <Override PartName="/xl/worksheets/sheet41.xml" ContentType="application/vnd.openxmlformats-officedocument.spreadsheetml.worksheet+xml"/>
  <Override PartName="/xl/worksheets/sheet70.xml" ContentType="application/vnd.openxmlformats-officedocument.spreadsheetml.worksheet+xml"/>
  <Override PartName="/xl/worksheets/sheet6.xml" ContentType="application/vnd.openxmlformats-officedocument.spreadsheetml.worksheet+xml"/>
  <Override PartName="/xl/worksheets/sheet12.xml" ContentType="application/vnd.openxmlformats-officedocument.spreadsheetml.worksheet+xml"/>
  <Override PartName="/xl/worksheets/sheet30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67.xml" ContentType="application/vnd.openxmlformats-officedocument.spreadsheetml.worksheet+xml"/>
  <Override PartName="/xl/worksheets/sheet2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45.xml" ContentType="application/vnd.openxmlformats-officedocument.spreadsheetml.worksheet+xml"/>
  <Override PartName="/xl/worksheets/sheet68.xml" ContentType="application/vnd.openxmlformats-officedocument.spreadsheetml.worksheet+xml"/>
  <Override PartName="/xl/worksheets/sheet79.xml" ContentType="application/vnd.openxmlformats-officedocument.spreadsheetml.worksheet+xml"/>
  <Override PartName="/xl/worksheets/sheet97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6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7100" windowHeight="11760" tabRatio="848" firstSheet="142" activeTab="152"/>
  </bookViews>
  <sheets>
    <sheet name="Fundusz Gwarantowany" sheetId="1" r:id="rId1"/>
    <sheet name="Fundusz Stabilnego Wzrostu" sheetId="4" r:id="rId2"/>
    <sheet name="Fundusz Dynamiczny" sheetId="5" r:id="rId3"/>
    <sheet name="Fundusz Obligacji Plus" sheetId="10" r:id="rId4"/>
    <sheet name="Fundusz Aktywnej Alokacji" sheetId="11" r:id="rId5"/>
    <sheet name="Fundusz Akcji Plus" sheetId="16" r:id="rId6"/>
    <sheet name="Fundusz Akcji Małych i Ś.Spółek" sheetId="17" r:id="rId7"/>
    <sheet name="Fundusz Pieniężny" sheetId="81" r:id="rId8"/>
    <sheet name="Fundusz Polskich Obl. Skarb." sheetId="78" r:id="rId9"/>
    <sheet name="Fundusz Selektywny" sheetId="79" r:id="rId10"/>
    <sheet name="Fundusz Akcji Glob." sheetId="122" r:id="rId11"/>
    <sheet name="Fundusz Obligacji Glob." sheetId="121" r:id="rId12"/>
    <sheet name="Fundusz Energet." sheetId="120" r:id="rId13"/>
    <sheet name="Portfel Aktywnej Alokacji " sheetId="69" r:id="rId14"/>
    <sheet name="Portfel Dynamiczny " sheetId="67" r:id="rId15"/>
    <sheet name="Portfel Stabilnego Wzrostu" sheetId="53" r:id="rId16"/>
    <sheet name="Portfel ARR" sheetId="94" r:id="rId17"/>
    <sheet name="Portfel ARW" sheetId="93" r:id="rId18"/>
    <sheet name="Portfel OZ" sheetId="95" r:id="rId19"/>
    <sheet name="Fundusz Konserwatywny" sheetId="6" r:id="rId20"/>
    <sheet name="Fundusz Zrównoważony" sheetId="7" r:id="rId21"/>
    <sheet name="Fundusz Aktywny" sheetId="8" r:id="rId22"/>
    <sheet name="Fundusz Międzynarodowy" sheetId="9" r:id="rId23"/>
    <sheet name="Fundusz Azjatycki" sheetId="13" r:id="rId24"/>
    <sheet name="Aktywny - Surowce i Nowe Gosp." sheetId="58" r:id="rId25"/>
    <sheet name="Zabezpieczony - Dalekiego Wsch." sheetId="61" r:id="rId26"/>
    <sheet name="Zabezpieczony - Europy Wsch." sheetId="60" r:id="rId27"/>
    <sheet name="Strategii Multiobligacyjnych" sheetId="84" r:id="rId28"/>
    <sheet name="Zabezpieczony - Rynku Polskiego" sheetId="59" r:id="rId29"/>
    <sheet name="INDEKS1" sheetId="12" r:id="rId30"/>
    <sheet name="INDEKS2" sheetId="14" r:id="rId31"/>
    <sheet name="Allianz Akcji " sheetId="28" r:id="rId32"/>
    <sheet name="Allianz Stabilnego Wzrostu" sheetId="22" r:id="rId33"/>
    <sheet name="Allianz Obligacji Plus" sheetId="49" r:id="rId34"/>
    <sheet name="Allianz Aktywnej Alokacji" sheetId="31" r:id="rId35"/>
    <sheet name="Allianz Akcji Plus" sheetId="29" r:id="rId36"/>
    <sheet name="Allianz Akcji Małych i Ś.Spółek" sheetId="30" r:id="rId37"/>
    <sheet name="Allianz Pieniężny" sheetId="48" r:id="rId38"/>
    <sheet name="Allianz Polskich Obl.Sk." sheetId="83" r:id="rId39"/>
    <sheet name="Allianz Selektywny" sheetId="42" r:id="rId40"/>
    <sheet name="Allianz Akcji Gl." sheetId="188" r:id="rId41"/>
    <sheet name="Allianz Energetyczny" sheetId="156" r:id="rId42"/>
    <sheet name="Altus ASZD" sheetId="112" r:id="rId43"/>
    <sheet name="Aviva Dł.Pap.Korp." sheetId="97" r:id="rId44"/>
    <sheet name="Aviva MS" sheetId="160" r:id="rId45"/>
    <sheet name="Aviva NT" sheetId="98" r:id="rId46"/>
    <sheet name="Aviva Obligacji Dyn." sheetId="126" r:id="rId47"/>
    <sheet name="Aviva PA" sheetId="96" r:id="rId48"/>
    <sheet name="Franklin EDF" sheetId="151" r:id="rId49"/>
    <sheet name="Franklin GFS" sheetId="107" r:id="rId50"/>
    <sheet name="Franklin NR" sheetId="152" r:id="rId51"/>
    <sheet name="Franklin USO" sheetId="106" r:id="rId52"/>
    <sheet name="Investor Akcji" sheetId="123" r:id="rId53"/>
    <sheet name="Investor Akcji Dużych Spółek" sheetId="33" r:id="rId54"/>
    <sheet name="Investor TOP 25 Małych Spółek" sheetId="34" r:id="rId55"/>
    <sheet name="Investor Zrównoważony" sheetId="124" r:id="rId56"/>
    <sheet name="Investor Ameryka Łacińska" sheetId="57" r:id="rId57"/>
    <sheet name="Investor BRIC" sheetId="55" r:id="rId58"/>
    <sheet name="Investor Gold" sheetId="43" r:id="rId59"/>
    <sheet name="Investor Got." sheetId="189" r:id="rId60"/>
    <sheet name="Investor Indie i Chiny" sheetId="56" r:id="rId61"/>
    <sheet name="Investor Turcja" sheetId="125" r:id="rId62"/>
    <sheet name="Investor Zrównoważony Rynków W." sheetId="24" r:id="rId63"/>
    <sheet name="JPM EMO" sheetId="149" r:id="rId64"/>
    <sheet name="JPM GH" sheetId="148" r:id="rId65"/>
    <sheet name="JPM GSB" sheetId="186" r:id="rId66"/>
    <sheet name="Legg Mason Akcji " sheetId="35" r:id="rId67"/>
    <sheet name="Legg Mason Obligacji" sheetId="153" r:id="rId68"/>
    <sheet name="Legg Mason Pieniężny " sheetId="47" r:id="rId69"/>
    <sheet name="Legg Mason  Strateg FIO" sheetId="27" r:id="rId70"/>
    <sheet name="Millenium Master I" sheetId="70" r:id="rId71"/>
    <sheet name="Millenium Master II" sheetId="71" r:id="rId72"/>
    <sheet name="Millenium Master III" sheetId="72" r:id="rId73"/>
    <sheet name="Millenium Master IV" sheetId="73" r:id="rId74"/>
    <sheet name="Millenium Master V" sheetId="74" r:id="rId75"/>
    <sheet name="Millenium Master VI" sheetId="75" r:id="rId76"/>
    <sheet name="Millenium Master VII" sheetId="77" r:id="rId77"/>
    <sheet name="NN Akcji" sheetId="36" r:id="rId78"/>
    <sheet name="NN Obligacji " sheetId="51" r:id="rId79"/>
    <sheet name="NN Selektywny" sheetId="37" r:id="rId80"/>
    <sheet name="NN AŚ" sheetId="161" r:id="rId81"/>
    <sheet name="NN ŚMS" sheetId="162" r:id="rId82"/>
    <sheet name="NN Środ. Euro. Bud. i Nier." sheetId="44" r:id="rId83"/>
    <sheet name="NN Środk. Sektora Finans." sheetId="45" r:id="rId84"/>
    <sheet name="NN D" sheetId="115" r:id="rId85"/>
    <sheet name="NN Eur. Sp.Dyw." sheetId="92" r:id="rId86"/>
    <sheet name="NN Glob. Długu Korp." sheetId="90" r:id="rId87"/>
    <sheet name="NN Glob. Sp.Dyw." sheetId="91" r:id="rId88"/>
    <sheet name="NN Globalnych Możliwości" sheetId="76" r:id="rId89"/>
    <sheet name="NN J" sheetId="138" r:id="rId90"/>
    <sheet name="NN NA" sheetId="136" r:id="rId91"/>
    <sheet name="NN ORW" sheetId="137" r:id="rId92"/>
    <sheet name="NN Sp.Dyw.USA" sheetId="127" r:id="rId93"/>
    <sheet name="NN SDRW" sheetId="163" r:id="rId94"/>
    <sheet name="NN SGA" sheetId="164" r:id="rId95"/>
    <sheet name="Noble AMISS" sheetId="139" r:id="rId96"/>
    <sheet name="Noble FM" sheetId="114" r:id="rId97"/>
    <sheet name="Noble A" sheetId="157" r:id="rId98"/>
    <sheet name="Noble SWP" sheetId="193" r:id="rId99"/>
    <sheet name="Pioneer ARW" sheetId="88" r:id="rId100"/>
    <sheet name="Pioneer AGD" sheetId="167" r:id="rId101"/>
    <sheet name="Pioneer OS" sheetId="129" r:id="rId102"/>
    <sheet name="Pioneer G" sheetId="168" r:id="rId103"/>
    <sheet name="Pioneer WDRE" sheetId="169" r:id="rId104"/>
    <sheet name="Pioneer Surowców i Energii" sheetId="46" r:id="rId105"/>
    <sheet name="Pioneer AP" sheetId="89" r:id="rId106"/>
    <sheet name="Pioneer DS" sheetId="128" r:id="rId107"/>
    <sheet name="Pioneer Obligacji Plus" sheetId="85" r:id="rId108"/>
    <sheet name="Pioneer Pieniężny" sheetId="103" r:id="rId109"/>
    <sheet name="Pioneer P+" sheetId="102" r:id="rId110"/>
    <sheet name="Pioneer Stab.Inwest." sheetId="104" r:id="rId111"/>
    <sheet name="Pioneer DA2" sheetId="170" r:id="rId112"/>
    <sheet name="Pioneer AS" sheetId="190" r:id="rId113"/>
    <sheet name="Pioneer AA" sheetId="165" r:id="rId114"/>
    <sheet name="Pioneer AE" sheetId="166" r:id="rId115"/>
    <sheet name="Pioneer SG" sheetId="171" r:id="rId116"/>
    <sheet name="PKO Akcji Nowa Europa" sheetId="38" r:id="rId117"/>
    <sheet name="PKO Obligacji Długoterminowych" sheetId="21" r:id="rId118"/>
    <sheet name="PKO Stabilnego Wzrostu Plus" sheetId="23" r:id="rId119"/>
    <sheet name="PKO Stabilnego Wzrostu" sheetId="172" r:id="rId120"/>
    <sheet name="PKO Zrównoważony Plus" sheetId="25" r:id="rId121"/>
    <sheet name="PKO Zrównoważony" sheetId="173" r:id="rId122"/>
    <sheet name="PZU ASD" sheetId="174" r:id="rId123"/>
    <sheet name="PZU AK" sheetId="130" r:id="rId124"/>
    <sheet name="PZU AMiŚS" sheetId="39" r:id="rId125"/>
    <sheet name="PZU EME" sheetId="100" r:id="rId126"/>
    <sheet name="PZU Zrówn." sheetId="99" r:id="rId127"/>
    <sheet name="PZU ARR" sheetId="101" r:id="rId128"/>
    <sheet name="Quercus A" sheetId="131" r:id="rId129"/>
    <sheet name="Quercus G" sheetId="118" r:id="rId130"/>
    <sheet name="Quercus LEV" sheetId="143" r:id="rId131"/>
    <sheet name="Quercus OK" sheetId="119" r:id="rId132"/>
    <sheet name="Quercus R" sheetId="144" r:id="rId133"/>
    <sheet name="Quercus SEL" sheetId="145" r:id="rId134"/>
    <sheet name="Quercus Sh" sheetId="117" r:id="rId135"/>
    <sheet name="Quercus St" sheetId="116" r:id="rId136"/>
    <sheet name="Quercus T" sheetId="142" r:id="rId137"/>
    <sheet name="Schroder ISF ACB" sheetId="147" r:id="rId138"/>
    <sheet name="Schroder ISF AO" sheetId="179" r:id="rId139"/>
    <sheet name="Schroder ISF EMDAR" sheetId="146" r:id="rId140"/>
    <sheet name="Schroder ISF EE" sheetId="133" r:id="rId141"/>
    <sheet name="Schroder ISF FME" sheetId="132" r:id="rId142"/>
    <sheet name="Schroder ISF GDG" sheetId="135" r:id="rId143"/>
    <sheet name="Schroder ISF GHIB" sheetId="134" r:id="rId144"/>
    <sheet name="Skarbiec K" sheetId="113" r:id="rId145"/>
    <sheet name="Skarbiec L" sheetId="140" r:id="rId146"/>
    <sheet name="Skarbiec MIŚS" sheetId="175" r:id="rId147"/>
    <sheet name="Skarbiec SW" sheetId="141" r:id="rId148"/>
    <sheet name="Skarbiec MN" sheetId="176" r:id="rId149"/>
    <sheet name="Templeton AG" sheetId="150" r:id="rId150"/>
    <sheet name="Templeton BRIC" sheetId="159" r:id="rId151"/>
    <sheet name="Templeton GB" sheetId="109" r:id="rId152"/>
    <sheet name="Templeton GTR" sheetId="108" r:id="rId153"/>
    <sheet name="Templeton LA" sheetId="187" r:id="rId154"/>
    <sheet name="UniAkcje Dyw." sheetId="177" r:id="rId155"/>
    <sheet name="UniAkcje Małych i Śr. Spółek" sheetId="41" r:id="rId156"/>
    <sheet name="UniAkcje Nowa Europa" sheetId="40" r:id="rId157"/>
    <sheet name="UniAkcje Wzrostu" sheetId="64" r:id="rId158"/>
    <sheet name="UniKorona Akcje" sheetId="110" r:id="rId159"/>
    <sheet name="UniKorona Obligacje" sheetId="20" r:id="rId160"/>
    <sheet name="UniKorona Pieniężny" sheetId="62" r:id="rId161"/>
    <sheet name="UniKorona Zrównoważony" sheetId="26" r:id="rId162"/>
    <sheet name="UniLokata" sheetId="105" r:id="rId163"/>
    <sheet name="UniObligacje Nowa Europa" sheetId="63" r:id="rId164"/>
    <sheet name="UniStabilny Wzrost" sheetId="65" r:id="rId165"/>
    <sheet name="UniObligacje Zamienne" sheetId="191" r:id="rId166"/>
    <sheet name="UniObligacje Aktywny" sheetId="178" r:id="rId167"/>
    <sheet name="dodatkowedane" sheetId="80" r:id="rId168"/>
  </sheets>
  <definedNames>
    <definedName name="_xlnm.Print_Area" localSheetId="24">'Aktywny - Surowce i Nowe Gosp.'!$B$2:$E$74</definedName>
    <definedName name="_xlnm.Print_Area" localSheetId="32">'Allianz Stabilnego Wzrostu'!$B$2:$E$74</definedName>
    <definedName name="_xlnm.Print_Area" localSheetId="42">'Altus ASZD'!$B$2:$E$74</definedName>
    <definedName name="_xlnm.Print_Area" localSheetId="43">'Aviva Dł.Pap.Korp.'!$B$2:$E$74</definedName>
    <definedName name="_xlnm.Print_Area" localSheetId="45">'Aviva NT'!$B$2:$E$74</definedName>
    <definedName name="_xlnm.Print_Area" localSheetId="46">'Aviva Obligacji Dyn.'!$B$2:$E$74</definedName>
    <definedName name="_xlnm.Print_Area" localSheetId="47">'Aviva PA'!$B$2:$E$74</definedName>
    <definedName name="_xlnm.Print_Area" localSheetId="49">'Franklin GFS'!$B$2:$E$74</definedName>
    <definedName name="_xlnm.Print_Area" localSheetId="51">'Franklin USO'!$B$2:$E$74</definedName>
    <definedName name="_xlnm.Print_Area" localSheetId="10">'Fundusz Akcji Glob.'!$B$2:$E$74</definedName>
    <definedName name="_xlnm.Print_Area" localSheetId="6">'Fundusz Akcji Małych i Ś.Spółek'!$B$2:$E$74</definedName>
    <definedName name="_xlnm.Print_Area" localSheetId="5">'Fundusz Akcji Plus'!$B$2:$E$74</definedName>
    <definedName name="_xlnm.Print_Area" localSheetId="4">'Fundusz Aktywnej Alokacji'!$B$2:$E$74</definedName>
    <definedName name="_xlnm.Print_Area" localSheetId="21">'Fundusz Aktywny'!$B$2:$E$74</definedName>
    <definedName name="_xlnm.Print_Area" localSheetId="23">'Fundusz Azjatycki'!$B$2:$E$74</definedName>
    <definedName name="_xlnm.Print_Area" localSheetId="2">'Fundusz Dynamiczny'!$B$2:$E$74</definedName>
    <definedName name="_xlnm.Print_Area" localSheetId="12">'Fundusz Energet.'!$B$2:$E$74</definedName>
    <definedName name="_xlnm.Print_Area" localSheetId="0">'Fundusz Gwarantowany'!$B$2:$E$74</definedName>
    <definedName name="_xlnm.Print_Area" localSheetId="19">'Fundusz Konserwatywny'!$B$2:$E$74</definedName>
    <definedName name="_xlnm.Print_Area" localSheetId="22">'Fundusz Międzynarodowy'!$B$2:$E$74</definedName>
    <definedName name="_xlnm.Print_Area" localSheetId="11">'Fundusz Obligacji Glob.'!$B$2:$E$74</definedName>
    <definedName name="_xlnm.Print_Area" localSheetId="3">'Fundusz Obligacji Plus'!$B$2:$E$74</definedName>
    <definedName name="_xlnm.Print_Area" localSheetId="7">'Fundusz Pieniężny'!$B$2:$E$74</definedName>
    <definedName name="_xlnm.Print_Area" localSheetId="8">'Fundusz Polskich Obl. Skarb.'!$B$2:$E$74</definedName>
    <definedName name="_xlnm.Print_Area" localSheetId="9">'Fundusz Selektywny'!$B$2:$E$74</definedName>
    <definedName name="_xlnm.Print_Area" localSheetId="1">'Fundusz Stabilnego Wzrostu'!$B$2:$E$74</definedName>
    <definedName name="_xlnm.Print_Area" localSheetId="20">'Fundusz Zrównoważony'!$B$2:$E$74</definedName>
    <definedName name="_xlnm.Print_Area" localSheetId="29">INDEKS1!$B$2:$E$74</definedName>
    <definedName name="_xlnm.Print_Area" localSheetId="30">INDEKS2!$B$2:$E$74</definedName>
    <definedName name="_xlnm.Print_Area" localSheetId="52">'Investor Akcji'!$B$2:$E$74</definedName>
    <definedName name="_xlnm.Print_Area" localSheetId="61">'Investor Turcja'!$B$2:$E$74</definedName>
    <definedName name="_xlnm.Print_Area" localSheetId="55">'Investor Zrównoważony'!$B$2:$E$74</definedName>
    <definedName name="_xlnm.Print_Area" localSheetId="84">'NN D'!$B$2:$E$74</definedName>
    <definedName name="_xlnm.Print_Area" localSheetId="85">'NN Eur. Sp.Dyw.'!$B$2:$E$74</definedName>
    <definedName name="_xlnm.Print_Area" localSheetId="86">'NN Glob. Długu Korp.'!$B$2:$E$74</definedName>
    <definedName name="_xlnm.Print_Area" localSheetId="87">'NN Glob. Sp.Dyw.'!$B$2:$E$74</definedName>
    <definedName name="_xlnm.Print_Area" localSheetId="92">'NN Sp.Dyw.USA'!$B$2:$E$74</definedName>
    <definedName name="_xlnm.Print_Area" localSheetId="96">'Noble FM'!$B$2:$E$74</definedName>
    <definedName name="_xlnm.Print_Area" localSheetId="105">'Pioneer AP'!$B$2:$E$74</definedName>
    <definedName name="_xlnm.Print_Area" localSheetId="99">'Pioneer ARW'!$B$2:$E$74</definedName>
    <definedName name="_xlnm.Print_Area" localSheetId="106">'Pioneer DS'!$B$2:$E$74</definedName>
    <definedName name="_xlnm.Print_Area" localSheetId="107">'Pioneer Obligacji Plus'!$B$2:$E$74</definedName>
    <definedName name="_xlnm.Print_Area" localSheetId="101">'Pioneer OS'!$B$2:$E$74</definedName>
    <definedName name="_xlnm.Print_Area" localSheetId="109">'Pioneer P+'!$B$2:$E$74</definedName>
    <definedName name="_xlnm.Print_Area" localSheetId="108">'Pioneer Pieniężny'!$B$2:$E$74</definedName>
    <definedName name="_xlnm.Print_Area" localSheetId="110">'Pioneer Stab.Inwest.'!$B$2:$E$74</definedName>
    <definedName name="_xlnm.Print_Area" localSheetId="13">'Portfel Aktywnej Alokacji '!$B$2:$E$74</definedName>
    <definedName name="_xlnm.Print_Area" localSheetId="16">'Portfel ARR'!$B$2:$E$74</definedName>
    <definedName name="_xlnm.Print_Area" localSheetId="17">'Portfel ARW'!$B$2:$E$74</definedName>
    <definedName name="_xlnm.Print_Area" localSheetId="14">'Portfel Dynamiczny '!$B$2:$E$74</definedName>
    <definedName name="_xlnm.Print_Area" localSheetId="18">'Portfel OZ'!$B$2:$E$74</definedName>
    <definedName name="_xlnm.Print_Area" localSheetId="15">'Portfel Stabilnego Wzrostu'!$B$2:$E$74</definedName>
    <definedName name="_xlnm.Print_Area" localSheetId="123">'PZU AK'!$B$2:$E$74</definedName>
    <definedName name="_xlnm.Print_Area" localSheetId="124">'PZU AMiŚS'!$B$2:$E$74</definedName>
    <definedName name="_xlnm.Print_Area" localSheetId="127">'PZU ARR'!$B$2:$E$74</definedName>
    <definedName name="_xlnm.Print_Area" localSheetId="125">'PZU EME'!$B$2:$E$74</definedName>
    <definedName name="_xlnm.Print_Area" localSheetId="126">'PZU Zrówn.'!$B$2:$E$74</definedName>
    <definedName name="_xlnm.Print_Area" localSheetId="128">'Quercus A'!$B$2:$E$74</definedName>
    <definedName name="_xlnm.Print_Area" localSheetId="129">'Quercus G'!$B$2:$E$74</definedName>
    <definedName name="_xlnm.Print_Area" localSheetId="131">'Quercus OK'!$B$2:$E$74</definedName>
    <definedName name="_xlnm.Print_Area" localSheetId="134">'Quercus Sh'!$B$2:$E$74</definedName>
    <definedName name="_xlnm.Print_Area" localSheetId="135">'Quercus St'!$B$2:$E$74</definedName>
    <definedName name="_xlnm.Print_Area" localSheetId="140">'Schroder ISF EE'!$B$2:$E$74</definedName>
    <definedName name="_xlnm.Print_Area" localSheetId="141">'Schroder ISF FME'!$B$2:$E$74</definedName>
    <definedName name="_xlnm.Print_Area" localSheetId="142">'Schroder ISF GDG'!$B$2:$E$74</definedName>
    <definedName name="_xlnm.Print_Area" localSheetId="143">'Schroder ISF GHIB'!$B$2:$E$74</definedName>
    <definedName name="_xlnm.Print_Area" localSheetId="144">'Skarbiec K'!$B$2:$E$74</definedName>
    <definedName name="_xlnm.Print_Area" localSheetId="151">'Templeton GB'!$B$2:$E$74</definedName>
    <definedName name="_xlnm.Print_Area" localSheetId="152">'Templeton GTR'!$B$2:$E$74</definedName>
    <definedName name="_xlnm.Print_Area" localSheetId="158">'UniKorona Akcje'!$B$2:$E$74</definedName>
    <definedName name="_xlnm.Print_Area" localSheetId="162">UniLokata!$B$2:$E$74</definedName>
    <definedName name="_xlnm.Print_Area" localSheetId="25">'Zabezpieczony - Dalekiego Wsch.'!$B$2:$E$74</definedName>
    <definedName name="_xlnm.Print_Area" localSheetId="28">'Zabezpieczony - Rynku Polskiego'!$B$2:$E$74</definedName>
  </definedNames>
  <calcPr calcId="125725"/>
</workbook>
</file>

<file path=xl/calcChain.xml><?xml version="1.0" encoding="utf-8"?>
<calcChain xmlns="http://schemas.openxmlformats.org/spreadsheetml/2006/main">
  <c r="E73" i="93"/>
  <c r="E72"/>
  <c r="E73" i="94"/>
  <c r="E72"/>
  <c r="D18" i="80" l="1"/>
  <c r="E18"/>
  <c r="D70" i="59"/>
  <c r="D69"/>
  <c r="D70" i="84"/>
  <c r="D69"/>
  <c r="D70" i="60"/>
  <c r="D69"/>
  <c r="D70" i="61"/>
  <c r="D69"/>
  <c r="D70" i="58"/>
  <c r="D69"/>
  <c r="F20" i="64"/>
  <c r="E39" i="47"/>
  <c r="E39" i="139"/>
  <c r="E72" i="193"/>
  <c r="D70"/>
  <c r="D69"/>
  <c r="D60"/>
  <c r="D54" s="1"/>
  <c r="D71" s="1"/>
  <c r="D72" s="1"/>
  <c r="E54"/>
  <c r="E39"/>
  <c r="E39" i="115"/>
  <c r="E39" i="45"/>
  <c r="E39" i="149"/>
  <c r="E39" i="123"/>
  <c r="E39" i="188"/>
  <c r="E20" l="1"/>
  <c r="E9"/>
  <c r="E10" i="59"/>
  <c r="E10" i="84"/>
  <c r="E10" i="60"/>
  <c r="E10" i="61"/>
  <c r="E10" i="58"/>
  <c r="E13" i="9"/>
  <c r="E10" i="95"/>
  <c r="E10" i="93"/>
  <c r="E10" i="94"/>
  <c r="E10" i="53"/>
  <c r="E10" i="67"/>
  <c r="E10" i="69"/>
  <c r="E10" i="120"/>
  <c r="E10" i="121"/>
  <c r="E10" i="122"/>
  <c r="E10" i="78"/>
  <c r="E10" i="81"/>
  <c r="E10" i="79"/>
  <c r="E10" i="17"/>
  <c r="E10" i="16"/>
  <c r="E10" i="11"/>
  <c r="E10" i="10"/>
  <c r="E10" i="5"/>
  <c r="E10" i="4"/>
  <c r="E10" i="1"/>
  <c r="D70" i="191"/>
  <c r="D69"/>
  <c r="D60"/>
  <c r="D54" s="1"/>
  <c r="D71" s="1"/>
  <c r="D72" s="1"/>
  <c r="E39"/>
  <c r="E9"/>
  <c r="E20" s="1"/>
  <c r="D70" i="190"/>
  <c r="D69"/>
  <c r="D60"/>
  <c r="D54"/>
  <c r="D71" s="1"/>
  <c r="D72" s="1"/>
  <c r="E39"/>
  <c r="E9"/>
  <c r="E20" s="1"/>
  <c r="D70" i="189"/>
  <c r="D69"/>
  <c r="D60"/>
  <c r="D54"/>
  <c r="D71" s="1"/>
  <c r="D72" s="1"/>
  <c r="E9"/>
  <c r="E20" s="1"/>
  <c r="E60" s="1"/>
  <c r="E54" s="1"/>
  <c r="E71" s="1"/>
  <c r="E72" s="1"/>
  <c r="E39"/>
  <c r="E71" i="188"/>
  <c r="E72" s="1"/>
  <c r="D60"/>
  <c r="D71" s="1"/>
  <c r="D72" s="1"/>
  <c r="D54"/>
  <c r="D54" i="4"/>
  <c r="D68" i="53"/>
  <c r="D68" i="67"/>
  <c r="E25" i="45"/>
  <c r="E30" i="14"/>
  <c r="E25" s="1"/>
  <c r="E30" i="45"/>
  <c r="E26"/>
  <c r="D68" i="9"/>
  <c r="D68" i="6"/>
  <c r="D68" i="81"/>
  <c r="D68" i="78"/>
  <c r="D68" i="79"/>
  <c r="D68" i="17"/>
  <c r="D68" i="16"/>
  <c r="D68" i="11"/>
  <c r="D68" i="10"/>
  <c r="D68" i="5"/>
  <c r="D68" i="4"/>
  <c r="E60" i="191" l="1"/>
  <c r="E54" s="1"/>
  <c r="E71" s="1"/>
  <c r="E72" s="1"/>
  <c r="E60" i="190"/>
  <c r="E54" s="1"/>
  <c r="E71" s="1"/>
  <c r="E72" s="1"/>
  <c r="E39" i="116"/>
  <c r="F20" s="1"/>
  <c r="E20"/>
  <c r="E9"/>
  <c r="E73" i="187"/>
  <c r="D70"/>
  <c r="D69"/>
  <c r="D60"/>
  <c r="D54" s="1"/>
  <c r="D71" s="1"/>
  <c r="D73" s="1"/>
  <c r="E39"/>
  <c r="E20"/>
  <c r="E9"/>
  <c r="D70" i="186"/>
  <c r="D69"/>
  <c r="D60"/>
  <c r="D54" s="1"/>
  <c r="D71" s="1"/>
  <c r="D73" s="1"/>
  <c r="E24"/>
  <c r="E39" s="1"/>
  <c r="E20"/>
  <c r="E9"/>
  <c r="E39" i="159"/>
  <c r="E39" i="179"/>
  <c r="D70"/>
  <c r="D69"/>
  <c r="D60"/>
  <c r="E9"/>
  <c r="E20" s="1"/>
  <c r="D70" i="178"/>
  <c r="D69"/>
  <c r="D60"/>
  <c r="D54" s="1"/>
  <c r="D71" s="1"/>
  <c r="D72" s="1"/>
  <c r="E39"/>
  <c r="E9"/>
  <c r="E20" s="1"/>
  <c r="D70" i="177"/>
  <c r="D69"/>
  <c r="D60"/>
  <c r="E9"/>
  <c r="E20" s="1"/>
  <c r="E39"/>
  <c r="D70" i="176"/>
  <c r="D69"/>
  <c r="D60"/>
  <c r="E24"/>
  <c r="E39" s="1"/>
  <c r="E9"/>
  <c r="E20" s="1"/>
  <c r="D70" i="175"/>
  <c r="D69"/>
  <c r="D60"/>
  <c r="E39"/>
  <c r="E9"/>
  <c r="E20" s="1"/>
  <c r="D70" i="174"/>
  <c r="D69"/>
  <c r="D60"/>
  <c r="D54" s="1"/>
  <c r="D71" s="1"/>
  <c r="D72" s="1"/>
  <c r="E9"/>
  <c r="E20" s="1"/>
  <c r="E39"/>
  <c r="D70" i="173"/>
  <c r="D69"/>
  <c r="D60"/>
  <c r="E9"/>
  <c r="E20" s="1"/>
  <c r="E24"/>
  <c r="E39" s="1"/>
  <c r="F20" s="1"/>
  <c r="D70" i="172"/>
  <c r="D69"/>
  <c r="D60"/>
  <c r="D54" s="1"/>
  <c r="D71" s="1"/>
  <c r="D72" s="1"/>
  <c r="E24"/>
  <c r="E39" s="1"/>
  <c r="E9"/>
  <c r="E20" s="1"/>
  <c r="D70" i="171"/>
  <c r="D69"/>
  <c r="D60"/>
  <c r="D54" s="1"/>
  <c r="D71" s="1"/>
  <c r="D72" s="1"/>
  <c r="E39"/>
  <c r="E9"/>
  <c r="E20" s="1"/>
  <c r="D70" i="170"/>
  <c r="D69"/>
  <c r="D60"/>
  <c r="E39"/>
  <c r="E9"/>
  <c r="E20" s="1"/>
  <c r="D70" i="169"/>
  <c r="D69"/>
  <c r="D60"/>
  <c r="D54" s="1"/>
  <c r="D71" s="1"/>
  <c r="D72" s="1"/>
  <c r="E39"/>
  <c r="E9"/>
  <c r="E20" s="1"/>
  <c r="D70" i="168"/>
  <c r="D69"/>
  <c r="D60"/>
  <c r="D54" s="1"/>
  <c r="D71" s="1"/>
  <c r="D72" s="1"/>
  <c r="E39"/>
  <c r="E9"/>
  <c r="E20" s="1"/>
  <c r="D70" i="167"/>
  <c r="D69"/>
  <c r="D60"/>
  <c r="D54" s="1"/>
  <c r="D71" s="1"/>
  <c r="D72" s="1"/>
  <c r="E39"/>
  <c r="E9"/>
  <c r="E20" s="1"/>
  <c r="D70" i="166"/>
  <c r="D69"/>
  <c r="D60"/>
  <c r="D54" s="1"/>
  <c r="D71" s="1"/>
  <c r="D72" s="1"/>
  <c r="E24"/>
  <c r="E39" s="1"/>
  <c r="E9"/>
  <c r="E20" s="1"/>
  <c r="D70" i="165"/>
  <c r="D69"/>
  <c r="D60"/>
  <c r="E9"/>
  <c r="E20" s="1"/>
  <c r="E24"/>
  <c r="E39" s="1"/>
  <c r="E39" i="157"/>
  <c r="E20"/>
  <c r="E9"/>
  <c r="D70" i="164"/>
  <c r="D69"/>
  <c r="D60"/>
  <c r="D54" s="1"/>
  <c r="D71" s="1"/>
  <c r="D72" s="1"/>
  <c r="E9"/>
  <c r="E20" s="1"/>
  <c r="E39"/>
  <c r="D70" i="163"/>
  <c r="D69"/>
  <c r="D60"/>
  <c r="D54" s="1"/>
  <c r="D71" s="1"/>
  <c r="D72" s="1"/>
  <c r="E39"/>
  <c r="E65" i="179" l="1"/>
  <c r="E60" i="168"/>
  <c r="E54" s="1"/>
  <c r="E71" s="1"/>
  <c r="E72" s="1"/>
  <c r="E65" i="186"/>
  <c r="E60" i="179"/>
  <c r="E54" s="1"/>
  <c r="E60" i="164"/>
  <c r="E54" s="1"/>
  <c r="E71" s="1"/>
  <c r="E72" s="1"/>
  <c r="E70" i="186"/>
  <c r="E69"/>
  <c r="E60"/>
  <c r="E54" s="1"/>
  <c r="E68"/>
  <c r="E70" i="179"/>
  <c r="E69"/>
  <c r="D54"/>
  <c r="D71" s="1"/>
  <c r="D73" s="1"/>
  <c r="E68"/>
  <c r="E60" i="178"/>
  <c r="E54" s="1"/>
  <c r="E71" s="1"/>
  <c r="E72" s="1"/>
  <c r="E60" i="177"/>
  <c r="E54" s="1"/>
  <c r="E71" s="1"/>
  <c r="E72" s="1"/>
  <c r="D54"/>
  <c r="D71" s="1"/>
  <c r="D72" s="1"/>
  <c r="E60" i="176"/>
  <c r="E54" s="1"/>
  <c r="E71" s="1"/>
  <c r="E72" s="1"/>
  <c r="D54"/>
  <c r="D71" s="1"/>
  <c r="D72" s="1"/>
  <c r="E60" i="175"/>
  <c r="E54" s="1"/>
  <c r="E71" s="1"/>
  <c r="E72" s="1"/>
  <c r="D54"/>
  <c r="D71" s="1"/>
  <c r="D72" s="1"/>
  <c r="E60" i="174"/>
  <c r="E54" s="1"/>
  <c r="E71" s="1"/>
  <c r="E72" s="1"/>
  <c r="E60" i="173"/>
  <c r="E54" s="1"/>
  <c r="E71" s="1"/>
  <c r="E72" s="1"/>
  <c r="D54"/>
  <c r="D71" s="1"/>
  <c r="D72" s="1"/>
  <c r="E60" i="172"/>
  <c r="E54" s="1"/>
  <c r="E71" s="1"/>
  <c r="E72" s="1"/>
  <c r="E60" i="171"/>
  <c r="E54" s="1"/>
  <c r="E71" s="1"/>
  <c r="E72" s="1"/>
  <c r="E60" i="170"/>
  <c r="E54" s="1"/>
  <c r="E71" s="1"/>
  <c r="E72" s="1"/>
  <c r="D54"/>
  <c r="D71" s="1"/>
  <c r="D72" s="1"/>
  <c r="E60" i="169"/>
  <c r="E54" s="1"/>
  <c r="E71" s="1"/>
  <c r="E72" s="1"/>
  <c r="E60" i="167"/>
  <c r="E54" s="1"/>
  <c r="E71" s="1"/>
  <c r="E72" s="1"/>
  <c r="E60" i="166"/>
  <c r="E54" s="1"/>
  <c r="E71" s="1"/>
  <c r="E72" s="1"/>
  <c r="E60" i="165"/>
  <c r="E54" s="1"/>
  <c r="E71" s="1"/>
  <c r="E72" s="1"/>
  <c r="D54"/>
  <c r="D71" s="1"/>
  <c r="D72" s="1"/>
  <c r="E54" i="163"/>
  <c r="E71" s="1"/>
  <c r="E72" s="1"/>
  <c r="D70" i="162"/>
  <c r="D69"/>
  <c r="D60"/>
  <c r="E60" s="1"/>
  <c r="E54" s="1"/>
  <c r="E71" s="1"/>
  <c r="E72" s="1"/>
  <c r="E9"/>
  <c r="E20" s="1"/>
  <c r="E39"/>
  <c r="D70" i="161"/>
  <c r="D69"/>
  <c r="D60"/>
  <c r="E39"/>
  <c r="E9"/>
  <c r="E20" s="1"/>
  <c r="D70" i="160"/>
  <c r="D69"/>
  <c r="D60"/>
  <c r="D54" s="1"/>
  <c r="E9"/>
  <c r="E20" s="1"/>
  <c r="E39"/>
  <c r="E24" i="12"/>
  <c r="E24" i="120"/>
  <c r="E24" i="121"/>
  <c r="E24" i="122"/>
  <c r="E60" i="160" l="1"/>
  <c r="D71"/>
  <c r="D72" s="1"/>
  <c r="D54" i="162"/>
  <c r="D71" s="1"/>
  <c r="D72" s="1"/>
  <c r="E71" i="186"/>
  <c r="E73" s="1"/>
  <c r="E71" i="179"/>
  <c r="E73" s="1"/>
  <c r="E60" i="161"/>
  <c r="E54" s="1"/>
  <c r="E71" s="1"/>
  <c r="E72" s="1"/>
  <c r="D54"/>
  <c r="D71" s="1"/>
  <c r="D72" s="1"/>
  <c r="E70" i="160"/>
  <c r="E68"/>
  <c r="E65"/>
  <c r="E54" s="1"/>
  <c r="E69"/>
  <c r="D16" i="4"/>
  <c r="D13"/>
  <c r="D10"/>
  <c r="D9" s="1"/>
  <c r="D20" s="1"/>
  <c r="D16" i="5"/>
  <c r="D13"/>
  <c r="D9" s="1"/>
  <c r="D20" s="1"/>
  <c r="D10"/>
  <c r="D16" i="10"/>
  <c r="D13"/>
  <c r="D10"/>
  <c r="D16" i="11"/>
  <c r="D13"/>
  <c r="D10"/>
  <c r="D16" i="16"/>
  <c r="D13"/>
  <c r="D10"/>
  <c r="D9" s="1"/>
  <c r="D20" s="1"/>
  <c r="D16" i="17"/>
  <c r="D13"/>
  <c r="D10"/>
  <c r="D9" s="1"/>
  <c r="D20" s="1"/>
  <c r="D16" i="79"/>
  <c r="D13"/>
  <c r="D10"/>
  <c r="D9" s="1"/>
  <c r="D20" s="1"/>
  <c r="D16" i="78"/>
  <c r="D13"/>
  <c r="D9" s="1"/>
  <c r="D20" s="1"/>
  <c r="D10"/>
  <c r="D16" i="81"/>
  <c r="D13"/>
  <c r="D10"/>
  <c r="D9" s="1"/>
  <c r="D20" s="1"/>
  <c r="D16" i="122"/>
  <c r="D13"/>
  <c r="D10"/>
  <c r="D9"/>
  <c r="D20" s="1"/>
  <c r="D16" i="121"/>
  <c r="D13"/>
  <c r="D10"/>
  <c r="D9" s="1"/>
  <c r="D20" s="1"/>
  <c r="D16" i="120"/>
  <c r="D13"/>
  <c r="D9" s="1"/>
  <c r="D20" s="1"/>
  <c r="D10"/>
  <c r="D16" i="69"/>
  <c r="D13"/>
  <c r="D10"/>
  <c r="D16" i="67"/>
  <c r="D13"/>
  <c r="D10"/>
  <c r="D9" s="1"/>
  <c r="D20" s="1"/>
  <c r="D16" i="53"/>
  <c r="D13"/>
  <c r="D10"/>
  <c r="D9" s="1"/>
  <c r="D20" s="1"/>
  <c r="D16" i="94"/>
  <c r="D10"/>
  <c r="D9" s="1"/>
  <c r="D20" s="1"/>
  <c r="D16" i="93"/>
  <c r="D10"/>
  <c r="D9" s="1"/>
  <c r="D20" s="1"/>
  <c r="D16" i="95"/>
  <c r="D10"/>
  <c r="D9" s="1"/>
  <c r="D20" s="1"/>
  <c r="D16" i="6"/>
  <c r="D9"/>
  <c r="D20" s="1"/>
  <c r="D16" i="7"/>
  <c r="D20" s="1"/>
  <c r="D9"/>
  <c r="D20" i="8"/>
  <c r="D16"/>
  <c r="D9"/>
  <c r="D17" i="9"/>
  <c r="D16" s="1"/>
  <c r="D9"/>
  <c r="D17" i="13"/>
  <c r="D16" s="1"/>
  <c r="D9"/>
  <c r="D20" s="1"/>
  <c r="D9" i="12"/>
  <c r="D20" s="1"/>
  <c r="D9" i="14"/>
  <c r="D20" s="1"/>
  <c r="D9" i="28"/>
  <c r="D20" s="1"/>
  <c r="D9" i="29"/>
  <c r="D20" s="1"/>
  <c r="D9" i="31"/>
  <c r="D20" s="1"/>
  <c r="D9" i="30"/>
  <c r="D20" s="1"/>
  <c r="D9" i="49"/>
  <c r="D20" s="1"/>
  <c r="D9" i="42"/>
  <c r="D20" s="1"/>
  <c r="D9" i="22"/>
  <c r="D20" s="1"/>
  <c r="D9" i="48"/>
  <c r="D20" s="1"/>
  <c r="D9" i="83"/>
  <c r="D20" s="1"/>
  <c r="D9" i="112"/>
  <c r="D20" s="1"/>
  <c r="E24" s="1"/>
  <c r="D9" i="98"/>
  <c r="D20" s="1"/>
  <c r="D9" i="97"/>
  <c r="D20" s="1"/>
  <c r="D9" i="126"/>
  <c r="D20" s="1"/>
  <c r="E24" s="1"/>
  <c r="D9" i="96"/>
  <c r="D20" s="1"/>
  <c r="D9" i="123"/>
  <c r="D20" s="1"/>
  <c r="E24" s="1"/>
  <c r="D9" i="33"/>
  <c r="D20" s="1"/>
  <c r="D9" i="43"/>
  <c r="D20" s="1"/>
  <c r="D9" i="34"/>
  <c r="D20" s="1"/>
  <c r="D9" i="24"/>
  <c r="D20" s="1"/>
  <c r="D9" i="57"/>
  <c r="D20" s="1"/>
  <c r="D9" i="55"/>
  <c r="D20" s="1"/>
  <c r="D9" i="56"/>
  <c r="D20" s="1"/>
  <c r="D20" i="125"/>
  <c r="E24" s="1"/>
  <c r="D9"/>
  <c r="D9" i="124"/>
  <c r="D20" s="1"/>
  <c r="E24" s="1"/>
  <c r="D9" i="36"/>
  <c r="D20" s="1"/>
  <c r="D9" i="115"/>
  <c r="D20" s="1"/>
  <c r="E24" s="1"/>
  <c r="D9" i="76"/>
  <c r="D20" s="1"/>
  <c r="D9" i="51"/>
  <c r="D20" s="1"/>
  <c r="D9" i="37"/>
  <c r="D20" s="1"/>
  <c r="D9" i="127"/>
  <c r="D20" s="1"/>
  <c r="E24" s="1"/>
  <c r="D9" i="45"/>
  <c r="D20" s="1"/>
  <c r="D9" i="44"/>
  <c r="D20" s="1"/>
  <c r="D9" i="90"/>
  <c r="D20" s="1"/>
  <c r="D9" i="91"/>
  <c r="D20" s="1"/>
  <c r="D9" i="92"/>
  <c r="D20" s="1"/>
  <c r="D9" i="138"/>
  <c r="D20" s="1"/>
  <c r="E24" s="1"/>
  <c r="D9" i="137"/>
  <c r="D20" s="1"/>
  <c r="E24" s="1"/>
  <c r="D9" i="136"/>
  <c r="D20" s="1"/>
  <c r="E24" s="1"/>
  <c r="D9" i="35"/>
  <c r="D20" s="1"/>
  <c r="D9" i="153"/>
  <c r="D20" s="1"/>
  <c r="D9" i="47"/>
  <c r="D20" s="1"/>
  <c r="D9" i="27"/>
  <c r="D20" s="1"/>
  <c r="D20" i="114"/>
  <c r="E24" s="1"/>
  <c r="D9"/>
  <c r="D20" i="139"/>
  <c r="E24" s="1"/>
  <c r="D9"/>
  <c r="D20" i="89"/>
  <c r="D9"/>
  <c r="D20" i="88"/>
  <c r="D9"/>
  <c r="D20" i="128"/>
  <c r="E24" s="1"/>
  <c r="D9"/>
  <c r="D20" i="129"/>
  <c r="E24" s="1"/>
  <c r="E39" s="1"/>
  <c r="D9"/>
  <c r="D9" i="46"/>
  <c r="D20" s="1"/>
  <c r="D9" i="85"/>
  <c r="D20" s="1"/>
  <c r="D9" i="103"/>
  <c r="D20" s="1"/>
  <c r="D9" i="102"/>
  <c r="D20" s="1"/>
  <c r="D9" i="104"/>
  <c r="D20" s="1"/>
  <c r="D9" i="38"/>
  <c r="D20" s="1"/>
  <c r="D9" i="21"/>
  <c r="D20" s="1"/>
  <c r="D9" i="23"/>
  <c r="D20" s="1"/>
  <c r="D9" i="25"/>
  <c r="D20" s="1"/>
  <c r="D9" i="130"/>
  <c r="D20" s="1"/>
  <c r="E24" s="1"/>
  <c r="D9" i="39"/>
  <c r="D20" s="1"/>
  <c r="D9" i="101"/>
  <c r="D20" s="1"/>
  <c r="D9" i="100"/>
  <c r="D20" s="1"/>
  <c r="D9" i="99"/>
  <c r="D20" s="1"/>
  <c r="D9" i="113"/>
  <c r="D20" s="1"/>
  <c r="E24" s="1"/>
  <c r="D9" i="140"/>
  <c r="D20" s="1"/>
  <c r="E24" s="1"/>
  <c r="D9" i="141"/>
  <c r="D20" s="1"/>
  <c r="E24" s="1"/>
  <c r="D9" i="110"/>
  <c r="D20" s="1"/>
  <c r="D9" i="41"/>
  <c r="D20" s="1"/>
  <c r="D9" i="40"/>
  <c r="D20" s="1"/>
  <c r="D9" i="65"/>
  <c r="D20" s="1"/>
  <c r="D9" i="62"/>
  <c r="D20" s="1"/>
  <c r="D9" i="26"/>
  <c r="D20" s="1"/>
  <c r="D9" i="20"/>
  <c r="D20" s="1"/>
  <c r="D9" i="63"/>
  <c r="D20" s="1"/>
  <c r="D9" i="64"/>
  <c r="D20" s="1"/>
  <c r="D9" i="105"/>
  <c r="D20" s="1"/>
  <c r="D9" i="133"/>
  <c r="D20" s="1"/>
  <c r="E24" s="1"/>
  <c r="D9" i="132"/>
  <c r="D20" s="1"/>
  <c r="E24" s="1"/>
  <c r="D9" i="135"/>
  <c r="D20" s="1"/>
  <c r="E24" s="1"/>
  <c r="D9" i="134"/>
  <c r="D20" s="1"/>
  <c r="E24" s="1"/>
  <c r="D9" i="147"/>
  <c r="D20" s="1"/>
  <c r="E24" s="1"/>
  <c r="D9" i="146"/>
  <c r="D20" s="1"/>
  <c r="E24" s="1"/>
  <c r="D9" i="106"/>
  <c r="D20" s="1"/>
  <c r="D9" i="107"/>
  <c r="D20" s="1"/>
  <c r="D9" i="152"/>
  <c r="D20" s="1"/>
  <c r="E24" s="1"/>
  <c r="D9" i="151"/>
  <c r="D20" s="1"/>
  <c r="E24" s="1"/>
  <c r="D9" i="149"/>
  <c r="D20" s="1"/>
  <c r="E24" s="1"/>
  <c r="D9" i="148"/>
  <c r="D20" s="1"/>
  <c r="E24" s="1"/>
  <c r="D9" i="109"/>
  <c r="D20" s="1"/>
  <c r="D9" i="108"/>
  <c r="D20" s="1"/>
  <c r="D9" i="150"/>
  <c r="D20" s="1"/>
  <c r="E24" s="1"/>
  <c r="D9" i="70"/>
  <c r="D20" s="1"/>
  <c r="D9" i="71"/>
  <c r="D20" s="1"/>
  <c r="D9" i="72"/>
  <c r="D20" s="1"/>
  <c r="D9" i="73"/>
  <c r="D20" s="1"/>
  <c r="D9" i="74"/>
  <c r="D20" s="1"/>
  <c r="D9" i="75"/>
  <c r="D20" s="1"/>
  <c r="D9" i="77"/>
  <c r="D20" s="1"/>
  <c r="D16" i="58"/>
  <c r="D13"/>
  <c r="D9"/>
  <c r="D20" s="1"/>
  <c r="D16" i="61"/>
  <c r="D13"/>
  <c r="D9" s="1"/>
  <c r="D20" s="1"/>
  <c r="D16" i="59"/>
  <c r="D13"/>
  <c r="D9" s="1"/>
  <c r="D16" i="60"/>
  <c r="D13"/>
  <c r="D9"/>
  <c r="D20" s="1"/>
  <c r="D16" i="84"/>
  <c r="D13"/>
  <c r="D9" s="1"/>
  <c r="D20" s="1"/>
  <c r="D20" i="131"/>
  <c r="E24" s="1"/>
  <c r="D9"/>
  <c r="D9" i="117"/>
  <c r="D20" s="1"/>
  <c r="E24" s="1"/>
  <c r="D20" i="119"/>
  <c r="E24" s="1"/>
  <c r="D9"/>
  <c r="D20" i="143"/>
  <c r="E24" s="1"/>
  <c r="D9"/>
  <c r="D20" i="144"/>
  <c r="E24" s="1"/>
  <c r="D9"/>
  <c r="D20" i="145"/>
  <c r="E24" s="1"/>
  <c r="D9"/>
  <c r="D20" i="142"/>
  <c r="E24" s="1"/>
  <c r="D9"/>
  <c r="D16" i="1"/>
  <c r="D13"/>
  <c r="D10"/>
  <c r="D9" s="1"/>
  <c r="D20" s="1"/>
  <c r="D20" i="59" l="1"/>
  <c r="D9" i="69"/>
  <c r="D20" s="1"/>
  <c r="D9" i="11"/>
  <c r="D20" s="1"/>
  <c r="D9" i="10"/>
  <c r="D20" s="1"/>
  <c r="E71" i="160"/>
  <c r="E72" s="1"/>
  <c r="D20" i="9"/>
  <c r="D70" i="159" l="1"/>
  <c r="D69"/>
  <c r="D60"/>
  <c r="D54" s="1"/>
  <c r="D70" i="157"/>
  <c r="D69"/>
  <c r="D60"/>
  <c r="D54" s="1"/>
  <c r="D71" s="1"/>
  <c r="E54"/>
  <c r="D70" i="153"/>
  <c r="D69"/>
  <c r="D60"/>
  <c r="D54" s="1"/>
  <c r="D71" s="1"/>
  <c r="D72" s="1"/>
  <c r="E24"/>
  <c r="E39" s="1"/>
  <c r="E9"/>
  <c r="E20" s="1"/>
  <c r="E39" i="125"/>
  <c r="D70" i="151"/>
  <c r="D69"/>
  <c r="D60"/>
  <c r="D54" s="1"/>
  <c r="E39"/>
  <c r="E9"/>
  <c r="E20" s="1"/>
  <c r="D70" i="152"/>
  <c r="D69"/>
  <c r="D60"/>
  <c r="D54" s="1"/>
  <c r="D71" s="1"/>
  <c r="D73" s="1"/>
  <c r="E39"/>
  <c r="E9"/>
  <c r="E20" s="1"/>
  <c r="D70" i="150"/>
  <c r="D69"/>
  <c r="D60"/>
  <c r="D54" s="1"/>
  <c r="E39"/>
  <c r="E9"/>
  <c r="E20" s="1"/>
  <c r="D70" i="148"/>
  <c r="D69"/>
  <c r="D60"/>
  <c r="D54" s="1"/>
  <c r="E39"/>
  <c r="E9"/>
  <c r="E20" s="1"/>
  <c r="D70" i="149"/>
  <c r="D69"/>
  <c r="D60"/>
  <c r="E9"/>
  <c r="E20" s="1"/>
  <c r="D70" i="146"/>
  <c r="D69"/>
  <c r="D60"/>
  <c r="D54" s="1"/>
  <c r="D71" s="1"/>
  <c r="D73" s="1"/>
  <c r="E39"/>
  <c r="E9"/>
  <c r="E20" s="1"/>
  <c r="D70" i="147"/>
  <c r="D69"/>
  <c r="D60"/>
  <c r="D54"/>
  <c r="E39"/>
  <c r="E9"/>
  <c r="E20" s="1"/>
  <c r="E20" i="142"/>
  <c r="E9"/>
  <c r="E20" i="145"/>
  <c r="E9"/>
  <c r="E20" i="144"/>
  <c r="E9"/>
  <c r="E20" i="143"/>
  <c r="E9"/>
  <c r="D70" i="142"/>
  <c r="E70" s="1"/>
  <c r="D69"/>
  <c r="D68"/>
  <c r="D60"/>
  <c r="D54" s="1"/>
  <c r="E39"/>
  <c r="D70" i="145"/>
  <c r="D69"/>
  <c r="D68"/>
  <c r="D60"/>
  <c r="E39"/>
  <c r="D70" i="144"/>
  <c r="D69"/>
  <c r="D68"/>
  <c r="D60"/>
  <c r="E39"/>
  <c r="D70" i="143"/>
  <c r="D69"/>
  <c r="D68"/>
  <c r="D60"/>
  <c r="E39"/>
  <c r="D70" i="141"/>
  <c r="D69"/>
  <c r="D60"/>
  <c r="D54" s="1"/>
  <c r="D71" s="1"/>
  <c r="D72" s="1"/>
  <c r="E39"/>
  <c r="E9"/>
  <c r="E20" s="1"/>
  <c r="D70" i="140"/>
  <c r="D69"/>
  <c r="D60"/>
  <c r="D54" s="1"/>
  <c r="D71" s="1"/>
  <c r="D72" s="1"/>
  <c r="E39"/>
  <c r="E9"/>
  <c r="E20" s="1"/>
  <c r="D70" i="139"/>
  <c r="D69"/>
  <c r="D60"/>
  <c r="D54" s="1"/>
  <c r="D71" s="1"/>
  <c r="E54"/>
  <c r="E20"/>
  <c r="E9"/>
  <c r="D70" i="138"/>
  <c r="D69"/>
  <c r="D60"/>
  <c r="E39"/>
  <c r="E9"/>
  <c r="E20" s="1"/>
  <c r="D70" i="136"/>
  <c r="D69"/>
  <c r="D60"/>
  <c r="E39"/>
  <c r="E9"/>
  <c r="E20" s="1"/>
  <c r="D70" i="137"/>
  <c r="D69"/>
  <c r="D60"/>
  <c r="D54"/>
  <c r="D71" s="1"/>
  <c r="D72" s="1"/>
  <c r="E20"/>
  <c r="E39"/>
  <c r="E9"/>
  <c r="E20" i="125"/>
  <c r="E9"/>
  <c r="E16" i="13"/>
  <c r="D70" s="1"/>
  <c r="D60" i="119"/>
  <c r="D60" i="116"/>
  <c r="D54" s="1"/>
  <c r="D71" s="1"/>
  <c r="D72" s="1"/>
  <c r="D60" i="117"/>
  <c r="D60" i="118"/>
  <c r="D54" s="1"/>
  <c r="D60" i="131"/>
  <c r="D23" i="80"/>
  <c r="D70" i="132"/>
  <c r="D69"/>
  <c r="D60"/>
  <c r="D54" s="1"/>
  <c r="D71" s="1"/>
  <c r="D73" s="1"/>
  <c r="E39"/>
  <c r="E9"/>
  <c r="E20" s="1"/>
  <c r="D70" i="134"/>
  <c r="D69"/>
  <c r="D60"/>
  <c r="D54" s="1"/>
  <c r="E9"/>
  <c r="E20" s="1"/>
  <c r="E39"/>
  <c r="D70" i="135"/>
  <c r="D69"/>
  <c r="D60"/>
  <c r="D54"/>
  <c r="E39"/>
  <c r="E9"/>
  <c r="E20" s="1"/>
  <c r="D70" i="133"/>
  <c r="D69"/>
  <c r="D60"/>
  <c r="D54" s="1"/>
  <c r="D71" s="1"/>
  <c r="D73" s="1"/>
  <c r="E9"/>
  <c r="E20" s="1"/>
  <c r="E39"/>
  <c r="D68" i="131"/>
  <c r="E39"/>
  <c r="D70"/>
  <c r="D69"/>
  <c r="D70" i="130"/>
  <c r="D69"/>
  <c r="D60"/>
  <c r="E9"/>
  <c r="E20" s="1"/>
  <c r="E39"/>
  <c r="D70" i="129"/>
  <c r="D69"/>
  <c r="D60"/>
  <c r="E20"/>
  <c r="E9"/>
  <c r="D70" i="128"/>
  <c r="D69"/>
  <c r="D60"/>
  <c r="E39"/>
  <c r="E20"/>
  <c r="E9"/>
  <c r="D70" i="127"/>
  <c r="D69"/>
  <c r="D60"/>
  <c r="D54" s="1"/>
  <c r="D71" s="1"/>
  <c r="D72" s="1"/>
  <c r="E39"/>
  <c r="E9"/>
  <c r="E20" s="1"/>
  <c r="D70" i="126"/>
  <c r="D69"/>
  <c r="D60"/>
  <c r="E39"/>
  <c r="E9"/>
  <c r="E20" s="1"/>
  <c r="D70" i="125"/>
  <c r="D69"/>
  <c r="D60"/>
  <c r="D54" s="1"/>
  <c r="D71" s="1"/>
  <c r="D72" s="1"/>
  <c r="D70" i="124"/>
  <c r="D69"/>
  <c r="D60"/>
  <c r="D54" s="1"/>
  <c r="D71" s="1"/>
  <c r="D72" s="1"/>
  <c r="E39"/>
  <c r="E9"/>
  <c r="E20" s="1"/>
  <c r="D70" i="123"/>
  <c r="D69"/>
  <c r="D60"/>
  <c r="D54" s="1"/>
  <c r="D71" s="1"/>
  <c r="D72" s="1"/>
  <c r="E9"/>
  <c r="E20" s="1"/>
  <c r="D54" i="120"/>
  <c r="E39"/>
  <c r="E16"/>
  <c r="D70" s="1"/>
  <c r="E13"/>
  <c r="D69" s="1"/>
  <c r="D54" i="121"/>
  <c r="E39"/>
  <c r="E16"/>
  <c r="D70" s="1"/>
  <c r="E13"/>
  <c r="D69" s="1"/>
  <c r="E13" i="122"/>
  <c r="E9" s="1"/>
  <c r="D54"/>
  <c r="E16"/>
  <c r="D70" s="1"/>
  <c r="E39"/>
  <c r="D70" i="119"/>
  <c r="D69"/>
  <c r="D68"/>
  <c r="D54"/>
  <c r="E39"/>
  <c r="E9"/>
  <c r="E20" s="1"/>
  <c r="D70" i="116"/>
  <c r="D69"/>
  <c r="D68"/>
  <c r="D68" i="117"/>
  <c r="D54"/>
  <c r="D70"/>
  <c r="D69"/>
  <c r="D70" i="118"/>
  <c r="D68"/>
  <c r="D70" i="115"/>
  <c r="D69"/>
  <c r="D60"/>
  <c r="D54" s="1"/>
  <c r="D71" s="1"/>
  <c r="D72" s="1"/>
  <c r="D70" i="114"/>
  <c r="D69"/>
  <c r="D60"/>
  <c r="D54" s="1"/>
  <c r="D71" s="1"/>
  <c r="E54"/>
  <c r="D70" i="113"/>
  <c r="D69"/>
  <c r="D60"/>
  <c r="D54" s="1"/>
  <c r="D71" s="1"/>
  <c r="D72" s="1"/>
  <c r="E39"/>
  <c r="E9"/>
  <c r="E20" s="1"/>
  <c r="D70" i="112"/>
  <c r="D69"/>
  <c r="D60"/>
  <c r="E39"/>
  <c r="E9"/>
  <c r="E20" s="1"/>
  <c r="E24" i="108"/>
  <c r="E24" i="109"/>
  <c r="E39" s="1"/>
  <c r="E24" i="107"/>
  <c r="E39" s="1"/>
  <c r="E24" i="106"/>
  <c r="E24" i="105"/>
  <c r="E24" i="99"/>
  <c r="E24" i="100"/>
  <c r="E39" s="1"/>
  <c r="E24" i="101"/>
  <c r="E24" i="39"/>
  <c r="E24" i="104"/>
  <c r="E39" s="1"/>
  <c r="E24" i="102"/>
  <c r="E24" i="103"/>
  <c r="E24" i="85"/>
  <c r="E24" i="88"/>
  <c r="E39" s="1"/>
  <c r="E20"/>
  <c r="E24" i="89"/>
  <c r="E24" i="92"/>
  <c r="E24" i="91"/>
  <c r="E24" i="90"/>
  <c r="E24" i="96"/>
  <c r="E24" i="98"/>
  <c r="E24" i="95"/>
  <c r="D69" i="9"/>
  <c r="D68" i="69"/>
  <c r="E9" i="131"/>
  <c r="E20" s="1"/>
  <c r="D54" i="126"/>
  <c r="E71" i="116"/>
  <c r="E72" s="1"/>
  <c r="D69" i="118"/>
  <c r="D54" i="112"/>
  <c r="D71" s="1"/>
  <c r="D72" s="1"/>
  <c r="D68" i="84"/>
  <c r="D68" i="60"/>
  <c r="D68" i="61"/>
  <c r="D68" i="58"/>
  <c r="D68" i="95"/>
  <c r="D68" i="93"/>
  <c r="D68" i="94"/>
  <c r="D68" i="13"/>
  <c r="E24" i="4"/>
  <c r="E24" i="5"/>
  <c r="E39" s="1"/>
  <c r="E24" i="10"/>
  <c r="E39" s="1"/>
  <c r="E24" i="11"/>
  <c r="E39" s="1"/>
  <c r="E24" i="16"/>
  <c r="E39" s="1"/>
  <c r="E24" i="17"/>
  <c r="E39" s="1"/>
  <c r="E24" i="79"/>
  <c r="E39" s="1"/>
  <c r="E24" i="78"/>
  <c r="E39"/>
  <c r="E24" i="81"/>
  <c r="E39" s="1"/>
  <c r="E24" i="6"/>
  <c r="E39" s="1"/>
  <c r="E24" i="7"/>
  <c r="E39" s="1"/>
  <c r="E24" i="8"/>
  <c r="E39" s="1"/>
  <c r="E24" i="9"/>
  <c r="E39" s="1"/>
  <c r="E24" i="13"/>
  <c r="E24" i="30"/>
  <c r="E39" s="1"/>
  <c r="E24" i="48"/>
  <c r="E39" s="1"/>
  <c r="E24" i="69"/>
  <c r="E39" s="1"/>
  <c r="E24" i="67"/>
  <c r="E39" s="1"/>
  <c r="E24" i="53"/>
  <c r="E39" s="1"/>
  <c r="E24" i="94"/>
  <c r="E39" s="1"/>
  <c r="E24" i="93"/>
  <c r="E39" s="1"/>
  <c r="E24" i="97"/>
  <c r="E39" s="1"/>
  <c r="E24" i="33"/>
  <c r="E39" s="1"/>
  <c r="E24" i="34"/>
  <c r="E39" s="1"/>
  <c r="E24" i="57"/>
  <c r="E39" s="1"/>
  <c r="E24" i="56"/>
  <c r="E39" s="1"/>
  <c r="E24" i="76"/>
  <c r="E39" s="1"/>
  <c r="E24" i="37"/>
  <c r="E39" s="1"/>
  <c r="E24" i="44"/>
  <c r="E39" s="1"/>
  <c r="E24" i="35"/>
  <c r="E39" s="1"/>
  <c r="E24" i="47"/>
  <c r="E24" i="46"/>
  <c r="E39" s="1"/>
  <c r="E24" i="38"/>
  <c r="E39" s="1"/>
  <c r="E24" i="21"/>
  <c r="E39" s="1"/>
  <c r="F20" s="1"/>
  <c r="E24" i="23"/>
  <c r="E24" i="25"/>
  <c r="E24" i="41"/>
  <c r="E39" s="1"/>
  <c r="E24" i="40"/>
  <c r="E39" s="1"/>
  <c r="E24" i="65"/>
  <c r="E39" s="1"/>
  <c r="E24" i="62"/>
  <c r="E39" s="1"/>
  <c r="E24" i="110"/>
  <c r="E39" s="1"/>
  <c r="E24" i="26"/>
  <c r="E39" s="1"/>
  <c r="E24" i="20"/>
  <c r="E39" s="1"/>
  <c r="E24" i="63"/>
  <c r="E39" s="1"/>
  <c r="E24" i="64"/>
  <c r="E39" s="1"/>
  <c r="E24" i="70"/>
  <c r="E39" s="1"/>
  <c r="E24" i="71"/>
  <c r="E39" s="1"/>
  <c r="E24" i="72"/>
  <c r="E39" s="1"/>
  <c r="E24" i="73"/>
  <c r="E39" s="1"/>
  <c r="E24" i="74"/>
  <c r="E39" s="1"/>
  <c r="E24" i="75"/>
  <c r="E39" s="1"/>
  <c r="E24" i="77"/>
  <c r="E39" s="1"/>
  <c r="E24" i="58"/>
  <c r="E39" s="1"/>
  <c r="E24" i="61"/>
  <c r="E39" s="1"/>
  <c r="E24" i="59"/>
  <c r="E39" s="1"/>
  <c r="E24" i="60"/>
  <c r="E39" s="1"/>
  <c r="E24" i="84"/>
  <c r="E39" s="1"/>
  <c r="E24" i="1"/>
  <c r="E39" i="90"/>
  <c r="D70" i="110"/>
  <c r="D69"/>
  <c r="D60"/>
  <c r="D54" s="1"/>
  <c r="D71" s="1"/>
  <c r="D72" s="1"/>
  <c r="E9"/>
  <c r="E20" s="1"/>
  <c r="D60" i="108"/>
  <c r="D54"/>
  <c r="D71" s="1"/>
  <c r="D73" s="1"/>
  <c r="E39"/>
  <c r="D70"/>
  <c r="D69"/>
  <c r="E9"/>
  <c r="E20" s="1"/>
  <c r="D60" i="109"/>
  <c r="D54" s="1"/>
  <c r="D71" s="1"/>
  <c r="D73" s="1"/>
  <c r="D70"/>
  <c r="D69"/>
  <c r="E9"/>
  <c r="E20" s="1"/>
  <c r="D70" i="107"/>
  <c r="D69"/>
  <c r="D60"/>
  <c r="D54" s="1"/>
  <c r="E9"/>
  <c r="E20" s="1"/>
  <c r="D70" i="106"/>
  <c r="D60"/>
  <c r="E39"/>
  <c r="D69"/>
  <c r="D70" i="105"/>
  <c r="D69"/>
  <c r="D60"/>
  <c r="D54" s="1"/>
  <c r="D71" s="1"/>
  <c r="D72" s="1"/>
  <c r="E39"/>
  <c r="E9"/>
  <c r="E20" s="1"/>
  <c r="D70" i="104"/>
  <c r="D69"/>
  <c r="D60"/>
  <c r="D54" s="1"/>
  <c r="D71" s="1"/>
  <c r="D72" s="1"/>
  <c r="E9"/>
  <c r="E20" s="1"/>
  <c r="D70" i="103"/>
  <c r="D69"/>
  <c r="D60"/>
  <c r="D54" s="1"/>
  <c r="D71" s="1"/>
  <c r="D72" s="1"/>
  <c r="E39"/>
  <c r="E9"/>
  <c r="E20" s="1"/>
  <c r="D70" i="102"/>
  <c r="D69"/>
  <c r="D60"/>
  <c r="D54"/>
  <c r="D71" s="1"/>
  <c r="D72" s="1"/>
  <c r="E39"/>
  <c r="E9"/>
  <c r="E20" s="1"/>
  <c r="D70" i="100"/>
  <c r="D69"/>
  <c r="D60"/>
  <c r="D54" s="1"/>
  <c r="D71" s="1"/>
  <c r="D72" s="1"/>
  <c r="E9"/>
  <c r="E20" s="1"/>
  <c r="D70" i="101"/>
  <c r="D69"/>
  <c r="D60"/>
  <c r="D54" s="1"/>
  <c r="D71" s="1"/>
  <c r="D72" s="1"/>
  <c r="E39"/>
  <c r="E9"/>
  <c r="E20" s="1"/>
  <c r="D70" i="99"/>
  <c r="D69"/>
  <c r="D60"/>
  <c r="D54" s="1"/>
  <c r="D71" s="1"/>
  <c r="D72" s="1"/>
  <c r="E39"/>
  <c r="E9"/>
  <c r="E20" s="1"/>
  <c r="D60" i="97"/>
  <c r="D70"/>
  <c r="D69"/>
  <c r="E9"/>
  <c r="E20" s="1"/>
  <c r="D60" i="98"/>
  <c r="D70"/>
  <c r="D69"/>
  <c r="D60" i="96"/>
  <c r="D54" s="1"/>
  <c r="D70"/>
  <c r="D69"/>
  <c r="D54" i="95"/>
  <c r="D54" i="93"/>
  <c r="D54" i="94"/>
  <c r="D70" i="95"/>
  <c r="D69"/>
  <c r="E39"/>
  <c r="D70" i="93"/>
  <c r="D70" i="94"/>
  <c r="D69"/>
  <c r="E13" i="53"/>
  <c r="D69" s="1"/>
  <c r="D70" i="92"/>
  <c r="D69"/>
  <c r="D60"/>
  <c r="E39"/>
  <c r="E9"/>
  <c r="E20" s="1"/>
  <c r="D70" i="91"/>
  <c r="D69"/>
  <c r="D60"/>
  <c r="E39"/>
  <c r="E9"/>
  <c r="E20" s="1"/>
  <c r="E20" i="89"/>
  <c r="E9"/>
  <c r="D70" i="90"/>
  <c r="D69"/>
  <c r="D60"/>
  <c r="D54" s="1"/>
  <c r="D71" s="1"/>
  <c r="D72" s="1"/>
  <c r="E9"/>
  <c r="E20" s="1"/>
  <c r="E24" i="49"/>
  <c r="D70" i="89"/>
  <c r="D69"/>
  <c r="D60"/>
  <c r="D54" s="1"/>
  <c r="D71" s="1"/>
  <c r="E54"/>
  <c r="E39"/>
  <c r="E9" i="88"/>
  <c r="D70"/>
  <c r="D69"/>
  <c r="D60"/>
  <c r="E39" i="85"/>
  <c r="D70"/>
  <c r="D69"/>
  <c r="D60"/>
  <c r="D54" s="1"/>
  <c r="D71" s="1"/>
  <c r="D72" s="1"/>
  <c r="E54"/>
  <c r="E9"/>
  <c r="E20" s="1"/>
  <c r="E16" i="84"/>
  <c r="E9" i="77"/>
  <c r="E20" s="1"/>
  <c r="D54"/>
  <c r="D60"/>
  <c r="D69"/>
  <c r="D70"/>
  <c r="E9" i="83"/>
  <c r="E20" s="1"/>
  <c r="D60" i="9"/>
  <c r="D54" s="1"/>
  <c r="E16" i="81"/>
  <c r="D70" s="1"/>
  <c r="E13" i="4"/>
  <c r="E9" s="1"/>
  <c r="E13" i="5"/>
  <c r="D69" s="1"/>
  <c r="E13" i="10"/>
  <c r="D69" s="1"/>
  <c r="E13" i="11"/>
  <c r="D69" s="1"/>
  <c r="E13" i="16"/>
  <c r="D69" s="1"/>
  <c r="E13" i="17"/>
  <c r="E9" s="1"/>
  <c r="E13" i="79"/>
  <c r="D69" s="1"/>
  <c r="E13" i="78"/>
  <c r="D69" s="1"/>
  <c r="E13" i="81"/>
  <c r="E9" s="1"/>
  <c r="D69" i="7"/>
  <c r="D69" i="12"/>
  <c r="D69" i="29"/>
  <c r="D69" i="42"/>
  <c r="E13" i="69"/>
  <c r="D69" s="1"/>
  <c r="E13" i="67"/>
  <c r="D69" s="1"/>
  <c r="D71" s="1"/>
  <c r="E9" i="43"/>
  <c r="E20" s="1"/>
  <c r="D69" i="24"/>
  <c r="E9" i="55"/>
  <c r="E20" s="1"/>
  <c r="D69" i="56"/>
  <c r="E9" i="36"/>
  <c r="E20" s="1"/>
  <c r="E9" i="51"/>
  <c r="E20" s="1"/>
  <c r="D69" i="37"/>
  <c r="E9" i="35"/>
  <c r="E20" s="1"/>
  <c r="E9" i="47"/>
  <c r="E20" s="1"/>
  <c r="D69" i="46"/>
  <c r="E9" i="21"/>
  <c r="E20" s="1"/>
  <c r="D69" i="23"/>
  <c r="E9" i="40"/>
  <c r="E20" s="1"/>
  <c r="E9" i="62"/>
  <c r="E20" s="1"/>
  <c r="E9" i="26"/>
  <c r="E20" s="1"/>
  <c r="D69" i="64"/>
  <c r="E9" i="70"/>
  <c r="E20" s="1"/>
  <c r="E9" i="71"/>
  <c r="E20" s="1"/>
  <c r="D69" i="73"/>
  <c r="D69" i="74"/>
  <c r="E9" i="75"/>
  <c r="E20" s="1"/>
  <c r="E13" i="58"/>
  <c r="E9" s="1"/>
  <c r="E13" i="61"/>
  <c r="E13" i="59"/>
  <c r="E13" i="60"/>
  <c r="E9" s="1"/>
  <c r="E13" i="84"/>
  <c r="D54"/>
  <c r="E39" i="39"/>
  <c r="E24" i="27"/>
  <c r="E39" s="1"/>
  <c r="E24" i="45"/>
  <c r="E24" i="51"/>
  <c r="E39" s="1"/>
  <c r="E24" i="36"/>
  <c r="E39" s="1"/>
  <c r="E24" i="55"/>
  <c r="E39" s="1"/>
  <c r="E24" i="24"/>
  <c r="E39" s="1"/>
  <c r="E24" i="43"/>
  <c r="E39" s="1"/>
  <c r="E24" i="83"/>
  <c r="E39" s="1"/>
  <c r="E24" i="22"/>
  <c r="E39" s="1"/>
  <c r="E24" i="42"/>
  <c r="E39" s="1"/>
  <c r="E39" i="49"/>
  <c r="E24" i="31"/>
  <c r="E39" s="1"/>
  <c r="E24" i="29"/>
  <c r="E24" i="28"/>
  <c r="E39" s="1"/>
  <c r="E24" i="14"/>
  <c r="E39" s="1"/>
  <c r="E39" i="12"/>
  <c r="D54" i="81"/>
  <c r="E9" i="72"/>
  <c r="E20" s="1"/>
  <c r="E9" i="73"/>
  <c r="E20" s="1"/>
  <c r="E9" i="57"/>
  <c r="E20" s="1"/>
  <c r="E9" i="56"/>
  <c r="E20" s="1"/>
  <c r="E9" i="37"/>
  <c r="E20" s="1"/>
  <c r="E9" i="27"/>
  <c r="E20" s="1"/>
  <c r="E9" i="46"/>
  <c r="E20" s="1"/>
  <c r="E9" i="38"/>
  <c r="E20" s="1"/>
  <c r="E9" i="39"/>
  <c r="E20" s="1"/>
  <c r="E9" i="65"/>
  <c r="E20" s="1"/>
  <c r="E9" i="20"/>
  <c r="E20" s="1"/>
  <c r="E9" i="63"/>
  <c r="E20" s="1"/>
  <c r="E9" i="64"/>
  <c r="E20" s="1"/>
  <c r="E9" i="33"/>
  <c r="E20" s="1"/>
  <c r="E9" i="49"/>
  <c r="E20" s="1"/>
  <c r="E9" i="30"/>
  <c r="E20" s="1"/>
  <c r="E9" i="48"/>
  <c r="E20" s="1"/>
  <c r="E9" i="28"/>
  <c r="E20" s="1"/>
  <c r="E9" i="13"/>
  <c r="E9" i="8"/>
  <c r="D54" i="1"/>
  <c r="D54" i="5"/>
  <c r="D54" i="11"/>
  <c r="D54" i="16"/>
  <c r="D54" i="17"/>
  <c r="D54" i="79"/>
  <c r="D54" i="78"/>
  <c r="D69" i="8"/>
  <c r="D69" i="13"/>
  <c r="D60" i="24"/>
  <c r="D54" i="59"/>
  <c r="D54" i="60"/>
  <c r="E16" i="58"/>
  <c r="E16" i="4"/>
  <c r="E16" i="5"/>
  <c r="D70" s="1"/>
  <c r="E16" i="10"/>
  <c r="D70" s="1"/>
  <c r="E16" i="11"/>
  <c r="D70" s="1"/>
  <c r="E16" i="16"/>
  <c r="D70" s="1"/>
  <c r="E16" i="17"/>
  <c r="D70" s="1"/>
  <c r="E16" i="79"/>
  <c r="D70" s="1"/>
  <c r="E16" i="78"/>
  <c r="D70" s="1"/>
  <c r="E9" i="6"/>
  <c r="E16"/>
  <c r="D70" s="1"/>
  <c r="E16" i="7"/>
  <c r="D70" s="1"/>
  <c r="E16" i="8"/>
  <c r="D70" s="1"/>
  <c r="E16" i="9"/>
  <c r="D70" s="1"/>
  <c r="E16" i="69"/>
  <c r="D70" s="1"/>
  <c r="E16" i="67"/>
  <c r="D70" s="1"/>
  <c r="E16" i="53"/>
  <c r="D70" s="1"/>
  <c r="E16" i="61"/>
  <c r="E16" i="59"/>
  <c r="E16" i="60"/>
  <c r="E9" i="1"/>
  <c r="E16"/>
  <c r="D54" i="6"/>
  <c r="D60" i="7"/>
  <c r="D60" i="8"/>
  <c r="D54" s="1"/>
  <c r="D60" i="13"/>
  <c r="D54" s="1"/>
  <c r="D71" s="1"/>
  <c r="D60" i="12"/>
  <c r="D60" i="14"/>
  <c r="D54" s="1"/>
  <c r="D60" i="28"/>
  <c r="D60" i="29"/>
  <c r="D60" i="31"/>
  <c r="D54" s="1"/>
  <c r="D71" s="1"/>
  <c r="D72" s="1"/>
  <c r="D60" i="49"/>
  <c r="D54" s="1"/>
  <c r="D71" s="1"/>
  <c r="D72" s="1"/>
  <c r="D60" i="30"/>
  <c r="D60" i="42"/>
  <c r="D60" i="22"/>
  <c r="D54" s="1"/>
  <c r="D71" s="1"/>
  <c r="D72" s="1"/>
  <c r="D60" i="48"/>
  <c r="D54" s="1"/>
  <c r="D71" s="1"/>
  <c r="D72" s="1"/>
  <c r="D54" i="67"/>
  <c r="D60" i="33"/>
  <c r="D54" s="1"/>
  <c r="D71" s="1"/>
  <c r="D72" s="1"/>
  <c r="D60" i="43"/>
  <c r="D54" s="1"/>
  <c r="D71" s="1"/>
  <c r="D72" s="1"/>
  <c r="D60" i="34"/>
  <c r="D54" s="1"/>
  <c r="D71" s="1"/>
  <c r="D72" s="1"/>
  <c r="D60" i="57"/>
  <c r="D54" s="1"/>
  <c r="D71" s="1"/>
  <c r="D72" s="1"/>
  <c r="D60" i="55"/>
  <c r="D60" i="56"/>
  <c r="D54" s="1"/>
  <c r="D71" s="1"/>
  <c r="D72" s="1"/>
  <c r="D60" i="36"/>
  <c r="D54" s="1"/>
  <c r="D71" s="1"/>
  <c r="D72" s="1"/>
  <c r="D60" i="76"/>
  <c r="D54" s="1"/>
  <c r="D71" s="1"/>
  <c r="D72" s="1"/>
  <c r="D60" i="51"/>
  <c r="D54" s="1"/>
  <c r="D71" s="1"/>
  <c r="D72" s="1"/>
  <c r="D60" i="37"/>
  <c r="D54" s="1"/>
  <c r="D71" s="1"/>
  <c r="D72" s="1"/>
  <c r="D60" i="45"/>
  <c r="D54" s="1"/>
  <c r="D71" s="1"/>
  <c r="D72" s="1"/>
  <c r="E71"/>
  <c r="E72" s="1"/>
  <c r="D60" i="44"/>
  <c r="D54" s="1"/>
  <c r="D71" s="1"/>
  <c r="D72" s="1"/>
  <c r="D60" i="35"/>
  <c r="D54" s="1"/>
  <c r="D71" s="1"/>
  <c r="D72" s="1"/>
  <c r="D60" i="47"/>
  <c r="D54" s="1"/>
  <c r="D60" i="27"/>
  <c r="D60" i="46"/>
  <c r="D54" s="1"/>
  <c r="D71" s="1"/>
  <c r="D72" s="1"/>
  <c r="D60" i="38"/>
  <c r="D54" s="1"/>
  <c r="D71" s="1"/>
  <c r="D72" s="1"/>
  <c r="D60" i="21"/>
  <c r="D54" s="1"/>
  <c r="D71" s="1"/>
  <c r="D72" s="1"/>
  <c r="D60" i="23"/>
  <c r="D54" s="1"/>
  <c r="D71" s="1"/>
  <c r="D72" s="1"/>
  <c r="D60" i="25"/>
  <c r="D54" s="1"/>
  <c r="D71" s="1"/>
  <c r="D72" s="1"/>
  <c r="D60" i="39"/>
  <c r="D60" i="41"/>
  <c r="D54" s="1"/>
  <c r="D71" s="1"/>
  <c r="D72" s="1"/>
  <c r="D60" i="40"/>
  <c r="D60" i="65"/>
  <c r="D60" i="62"/>
  <c r="D54" s="1"/>
  <c r="D71" s="1"/>
  <c r="D72" s="1"/>
  <c r="D60" i="26"/>
  <c r="D60" i="20"/>
  <c r="D54" s="1"/>
  <c r="D71" s="1"/>
  <c r="D72" s="1"/>
  <c r="D60" i="63"/>
  <c r="D60" i="64"/>
  <c r="D54" s="1"/>
  <c r="D71" s="1"/>
  <c r="D72" s="1"/>
  <c r="D60" i="70"/>
  <c r="D54" s="1"/>
  <c r="D60" i="71"/>
  <c r="D60" i="72"/>
  <c r="D54"/>
  <c r="D60" i="73"/>
  <c r="D60" i="74"/>
  <c r="D60" i="75"/>
  <c r="D70" i="12"/>
  <c r="D70" i="14"/>
  <c r="D70" i="28"/>
  <c r="D70" i="29"/>
  <c r="D70" i="31"/>
  <c r="D70" i="49"/>
  <c r="D70" i="30"/>
  <c r="D70" i="42"/>
  <c r="D70" i="22"/>
  <c r="D70" i="48"/>
  <c r="D70" i="33"/>
  <c r="D70" i="43"/>
  <c r="D70" i="34"/>
  <c r="D70" i="24"/>
  <c r="D70" i="57"/>
  <c r="D70" i="55"/>
  <c r="D70" i="56"/>
  <c r="D70" i="36"/>
  <c r="D70" i="76"/>
  <c r="D70" i="51"/>
  <c r="D70" i="37"/>
  <c r="D70" i="45"/>
  <c r="D70" i="44"/>
  <c r="D70" i="35"/>
  <c r="D70" i="47"/>
  <c r="D70" i="27"/>
  <c r="D70" i="46"/>
  <c r="D70" i="38"/>
  <c r="D70" i="21"/>
  <c r="D70" i="23"/>
  <c r="D70" i="25"/>
  <c r="D70" i="39"/>
  <c r="D70" i="40"/>
  <c r="D70" i="65"/>
  <c r="D70" i="62"/>
  <c r="D70" i="26"/>
  <c r="D70" i="20"/>
  <c r="D70" i="63"/>
  <c r="D70" i="64"/>
  <c r="D70" i="70"/>
  <c r="D70" i="72"/>
  <c r="D70" i="73"/>
  <c r="D70" i="75"/>
  <c r="D69" i="6"/>
  <c r="D69" i="28"/>
  <c r="D69" i="49"/>
  <c r="D69" i="30"/>
  <c r="D69" i="48"/>
  <c r="D69" i="33"/>
  <c r="D69" i="57"/>
  <c r="D69" i="55"/>
  <c r="D69" i="76"/>
  <c r="D69" i="44"/>
  <c r="D69" i="35"/>
  <c r="D69" i="27"/>
  <c r="D69" i="38"/>
  <c r="D69" i="21"/>
  <c r="D69" i="39"/>
  <c r="D69" i="65"/>
  <c r="D69" i="20"/>
  <c r="D69" i="63"/>
  <c r="D69" i="72"/>
  <c r="D69" i="75"/>
  <c r="D69" i="1"/>
  <c r="D54" i="10"/>
  <c r="D54" i="7"/>
  <c r="D54" i="12"/>
  <c r="D54" i="28"/>
  <c r="D71" s="1"/>
  <c r="D72" s="1"/>
  <c r="D54" i="30"/>
  <c r="D71" s="1"/>
  <c r="D72" s="1"/>
  <c r="D54" i="42"/>
  <c r="D71" s="1"/>
  <c r="D72" s="1"/>
  <c r="D54" i="69"/>
  <c r="D54" i="53"/>
  <c r="D54" i="24"/>
  <c r="D54" i="71"/>
  <c r="D54" i="73"/>
  <c r="D54" i="74"/>
  <c r="D54" i="75"/>
  <c r="D54" i="58"/>
  <c r="D71" s="1"/>
  <c r="D72" s="1"/>
  <c r="D54" i="61"/>
  <c r="D70" i="41"/>
  <c r="D70" i="71"/>
  <c r="D70" i="74"/>
  <c r="D69" i="71"/>
  <c r="E9" i="74"/>
  <c r="E20" s="1"/>
  <c r="D54" i="63"/>
  <c r="D71" s="1"/>
  <c r="D72" s="1"/>
  <c r="D54" i="26"/>
  <c r="D71" s="1"/>
  <c r="D72" s="1"/>
  <c r="D54" i="40"/>
  <c r="D71" s="1"/>
  <c r="D72" s="1"/>
  <c r="E9" i="9"/>
  <c r="E9" i="79"/>
  <c r="E20" s="1"/>
  <c r="D69" i="41"/>
  <c r="E9"/>
  <c r="E20" s="1"/>
  <c r="E9" i="78"/>
  <c r="E9" i="11"/>
  <c r="E9" i="34"/>
  <c r="E20" s="1"/>
  <c r="D69"/>
  <c r="E9" i="22"/>
  <c r="E20" s="1"/>
  <c r="D69"/>
  <c r="E9" i="31"/>
  <c r="E20" s="1"/>
  <c r="D69"/>
  <c r="E9" i="14"/>
  <c r="E20" s="1"/>
  <c r="D69"/>
  <c r="D69" i="62"/>
  <c r="D69" i="70"/>
  <c r="D69" i="26"/>
  <c r="D69" i="40"/>
  <c r="D69" i="51"/>
  <c r="D69" i="43"/>
  <c r="E9" i="61"/>
  <c r="E20" s="1"/>
  <c r="E9" i="67"/>
  <c r="E20" s="1"/>
  <c r="E9" i="7"/>
  <c r="E9" i="42"/>
  <c r="E20" s="1"/>
  <c r="E9" i="12"/>
  <c r="E20" s="1"/>
  <c r="D69" i="25"/>
  <c r="D69" i="47"/>
  <c r="D69" i="45"/>
  <c r="D69" i="36"/>
  <c r="E9" i="53"/>
  <c r="E20" s="1"/>
  <c r="E9" i="106"/>
  <c r="E20" s="1"/>
  <c r="D54" i="97"/>
  <c r="D71" s="1"/>
  <c r="D72" s="1"/>
  <c r="E9" i="94"/>
  <c r="E20" s="1"/>
  <c r="E9" i="95"/>
  <c r="D54" i="92"/>
  <c r="D71" s="1"/>
  <c r="D72" s="1"/>
  <c r="D54" i="91"/>
  <c r="D71" s="1"/>
  <c r="D72" s="1"/>
  <c r="D70" i="4"/>
  <c r="D54" i="27"/>
  <c r="D71" s="1"/>
  <c r="D72" s="1"/>
  <c r="E20" i="8"/>
  <c r="D69" i="4"/>
  <c r="E60" i="63" l="1"/>
  <c r="E54" s="1"/>
  <c r="E71" s="1"/>
  <c r="E72" s="1"/>
  <c r="E65" i="142"/>
  <c r="E68" i="145"/>
  <c r="E70" i="143"/>
  <c r="E60" i="130"/>
  <c r="E54" s="1"/>
  <c r="E71" s="1"/>
  <c r="E72" s="1"/>
  <c r="E60" i="46"/>
  <c r="E54" s="1"/>
  <c r="E71" s="1"/>
  <c r="E72" s="1"/>
  <c r="E60" i="91"/>
  <c r="E54" s="1"/>
  <c r="E71" s="1"/>
  <c r="E72" s="1"/>
  <c r="E60" i="92"/>
  <c r="E54" s="1"/>
  <c r="E71" s="1"/>
  <c r="E72" s="1"/>
  <c r="E60" i="35"/>
  <c r="E54" s="1"/>
  <c r="E71" s="1"/>
  <c r="E72" s="1"/>
  <c r="E60" i="124"/>
  <c r="E54" s="1"/>
  <c r="E71" s="1"/>
  <c r="E72" s="1"/>
  <c r="D60" i="83"/>
  <c r="E60" i="31"/>
  <c r="E54" s="1"/>
  <c r="E71" s="1"/>
  <c r="E72" s="1"/>
  <c r="E60" i="22"/>
  <c r="E54" s="1"/>
  <c r="E71" s="1"/>
  <c r="E72" s="1"/>
  <c r="E60" i="28"/>
  <c r="E54" s="1"/>
  <c r="E71" s="1"/>
  <c r="E72" s="1"/>
  <c r="D71" i="9"/>
  <c r="E20"/>
  <c r="E9" i="121"/>
  <c r="E20" i="78"/>
  <c r="D69" i="81"/>
  <c r="E20" i="17"/>
  <c r="D69"/>
  <c r="E20" i="11"/>
  <c r="D71" i="4"/>
  <c r="D72" s="1"/>
  <c r="D71" i="1"/>
  <c r="D72" s="1"/>
  <c r="D71" i="117"/>
  <c r="D72" s="1"/>
  <c r="D71" i="119"/>
  <c r="D72" s="1"/>
  <c r="D71" i="134"/>
  <c r="D73" s="1"/>
  <c r="D71" i="150"/>
  <c r="D73" s="1"/>
  <c r="D71" i="24"/>
  <c r="D72" s="1"/>
  <c r="E60" i="57"/>
  <c r="E54" s="1"/>
  <c r="E71" s="1"/>
  <c r="E72" s="1"/>
  <c r="E60" i="88"/>
  <c r="E54" s="1"/>
  <c r="E71" s="1"/>
  <c r="E72" s="1"/>
  <c r="D71" i="96"/>
  <c r="D72" s="1"/>
  <c r="E60" i="110"/>
  <c r="E54" s="1"/>
  <c r="E71" s="1"/>
  <c r="E72" s="1"/>
  <c r="D71" i="118"/>
  <c r="D72" s="1"/>
  <c r="D71" i="142"/>
  <c r="D72" s="1"/>
  <c r="E69"/>
  <c r="D71" i="148"/>
  <c r="D73" s="1"/>
  <c r="D71" i="151"/>
  <c r="D73" s="1"/>
  <c r="E60" i="34"/>
  <c r="E54" s="1"/>
  <c r="E71" s="1"/>
  <c r="E72" s="1"/>
  <c r="E54" i="76"/>
  <c r="E71" s="1"/>
  <c r="E72" s="1"/>
  <c r="E60" i="37"/>
  <c r="E54" s="1"/>
  <c r="E71" s="1"/>
  <c r="E72" s="1"/>
  <c r="D71" i="107"/>
  <c r="D73" s="1"/>
  <c r="E60" i="55"/>
  <c r="E54" s="1"/>
  <c r="E71" s="1"/>
  <c r="E72" s="1"/>
  <c r="E60" i="65"/>
  <c r="E54" s="1"/>
  <c r="E71" s="1"/>
  <c r="E72" s="1"/>
  <c r="E54" i="24"/>
  <c r="E71" s="1"/>
  <c r="E72" s="1"/>
  <c r="E60" i="49"/>
  <c r="E54" s="1"/>
  <c r="E71" s="1"/>
  <c r="E72" s="1"/>
  <c r="D54" i="88"/>
  <c r="D71" s="1"/>
  <c r="D72" s="1"/>
  <c r="D71" i="126"/>
  <c r="D72" s="1"/>
  <c r="E60" i="127"/>
  <c r="E54" s="1"/>
  <c r="E71" s="1"/>
  <c r="E72" s="1"/>
  <c r="E60" i="128"/>
  <c r="E54" s="1"/>
  <c r="E71" s="1"/>
  <c r="E72" s="1"/>
  <c r="D71" i="135"/>
  <c r="D73" s="1"/>
  <c r="D71" i="147"/>
  <c r="D73" s="1"/>
  <c r="E9" i="5"/>
  <c r="E20" s="1"/>
  <c r="E60" i="142"/>
  <c r="E54" s="1"/>
  <c r="E69" i="144"/>
  <c r="E65"/>
  <c r="E60"/>
  <c r="E68" i="143"/>
  <c r="E65" i="119"/>
  <c r="E60"/>
  <c r="E70"/>
  <c r="E69"/>
  <c r="E68"/>
  <c r="E65" i="150"/>
  <c r="E69" i="108"/>
  <c r="E65"/>
  <c r="E70" i="148"/>
  <c r="E65" i="149"/>
  <c r="E65" i="151"/>
  <c r="E70" i="152"/>
  <c r="E60" i="20"/>
  <c r="E54" s="1"/>
  <c r="E71" s="1"/>
  <c r="E72" s="1"/>
  <c r="E60" i="26"/>
  <c r="E54" s="1"/>
  <c r="E71" s="1"/>
  <c r="E72" s="1"/>
  <c r="D54" i="65"/>
  <c r="D71" s="1"/>
  <c r="D72" s="1"/>
  <c r="E60" i="40"/>
  <c r="E54" s="1"/>
  <c r="E71" s="1"/>
  <c r="E72" s="1"/>
  <c r="E60" i="41"/>
  <c r="E54" s="1"/>
  <c r="E71" s="1"/>
  <c r="E72" s="1"/>
  <c r="E60" i="113"/>
  <c r="E54" s="1"/>
  <c r="E71" s="1"/>
  <c r="E72" s="1"/>
  <c r="E60" i="99"/>
  <c r="E54" s="1"/>
  <c r="E71" s="1"/>
  <c r="E72" s="1"/>
  <c r="E60" i="101"/>
  <c r="E54" s="1"/>
  <c r="E71" s="1"/>
  <c r="E72" s="1"/>
  <c r="E60" i="39"/>
  <c r="E54" s="1"/>
  <c r="E71" s="1"/>
  <c r="E72" s="1"/>
  <c r="E71" i="25"/>
  <c r="E72" s="1"/>
  <c r="E71" i="23"/>
  <c r="E72" s="1"/>
  <c r="E60" i="104"/>
  <c r="E54" s="1"/>
  <c r="E71" s="1"/>
  <c r="E72" s="1"/>
  <c r="E60" i="102"/>
  <c r="E54" s="1"/>
  <c r="E71" s="1"/>
  <c r="E72" s="1"/>
  <c r="E60" i="103"/>
  <c r="E54" s="1"/>
  <c r="E71" s="1"/>
  <c r="E72" s="1"/>
  <c r="E60" i="129"/>
  <c r="E54" s="1"/>
  <c r="E71" s="1"/>
  <c r="E72" s="1"/>
  <c r="D54" i="128"/>
  <c r="D71" s="1"/>
  <c r="D72" s="1"/>
  <c r="E60" i="47"/>
  <c r="E54" s="1"/>
  <c r="E71" s="1"/>
  <c r="E72" s="1"/>
  <c r="E60" i="51"/>
  <c r="E54" s="1"/>
  <c r="E71" s="1"/>
  <c r="E72" s="1"/>
  <c r="E71" i="115"/>
  <c r="E72" s="1"/>
  <c r="E60" i="36"/>
  <c r="E54" s="1"/>
  <c r="E71" s="1"/>
  <c r="E72" s="1"/>
  <c r="E60" i="30"/>
  <c r="E54" s="1"/>
  <c r="E71" s="1"/>
  <c r="E72" s="1"/>
  <c r="E54" i="29"/>
  <c r="E71" s="1"/>
  <c r="E72" s="1"/>
  <c r="E9" i="84"/>
  <c r="E20" s="1"/>
  <c r="E68" s="1"/>
  <c r="E20" i="60"/>
  <c r="E9" i="59"/>
  <c r="E20" i="58"/>
  <c r="D67" i="77"/>
  <c r="D71" s="1"/>
  <c r="D73" s="1"/>
  <c r="D67" i="75"/>
  <c r="E67" s="1"/>
  <c r="E71" s="1"/>
  <c r="E73" s="1"/>
  <c r="D67" i="74"/>
  <c r="D67" i="73"/>
  <c r="E67" s="1"/>
  <c r="E71" s="1"/>
  <c r="E73" s="1"/>
  <c r="D67" i="72"/>
  <c r="D67" i="71"/>
  <c r="D71" s="1"/>
  <c r="D73" s="1"/>
  <c r="D67" i="70"/>
  <c r="D67" i="12"/>
  <c r="E67" s="1"/>
  <c r="E71" s="1"/>
  <c r="E73" s="1"/>
  <c r="E60" i="9"/>
  <c r="E54" s="1"/>
  <c r="E20" i="7"/>
  <c r="D71"/>
  <c r="D72" s="1"/>
  <c r="E60"/>
  <c r="E54" s="1"/>
  <c r="D71" i="6"/>
  <c r="D72" s="1"/>
  <c r="E20" i="121"/>
  <c r="E9" i="16"/>
  <c r="E9" i="10"/>
  <c r="D71" i="5"/>
  <c r="D72" s="1"/>
  <c r="E20" i="4"/>
  <c r="E70" s="1"/>
  <c r="E60" i="38"/>
  <c r="E54" s="1"/>
  <c r="E71" s="1"/>
  <c r="E72" s="1"/>
  <c r="E60" i="58"/>
  <c r="D71" i="59"/>
  <c r="D72" s="1"/>
  <c r="E65" i="60"/>
  <c r="D71" i="84"/>
  <c r="D72" s="1"/>
  <c r="E70" i="60"/>
  <c r="D71"/>
  <c r="D72" s="1"/>
  <c r="E68"/>
  <c r="E20" i="59"/>
  <c r="E65" i="61"/>
  <c r="D71"/>
  <c r="D72" s="1"/>
  <c r="E70"/>
  <c r="D71" i="159"/>
  <c r="D73" s="1"/>
  <c r="E72" i="157"/>
  <c r="D72"/>
  <c r="D60" i="156"/>
  <c r="E60" i="153"/>
  <c r="E54" s="1"/>
  <c r="E71" s="1"/>
  <c r="E72" s="1"/>
  <c r="E20" i="122"/>
  <c r="E69" i="151"/>
  <c r="E70"/>
  <c r="E60"/>
  <c r="E54" s="1"/>
  <c r="E68"/>
  <c r="E60" i="152"/>
  <c r="E65"/>
  <c r="E68"/>
  <c r="E69"/>
  <c r="E60" i="150"/>
  <c r="E54" s="1"/>
  <c r="E69"/>
  <c r="E68"/>
  <c r="E70"/>
  <c r="E69" i="149"/>
  <c r="E60"/>
  <c r="D54"/>
  <c r="D71" s="1"/>
  <c r="D73" s="1"/>
  <c r="E70"/>
  <c r="E60" i="148"/>
  <c r="E65"/>
  <c r="E68"/>
  <c r="E69"/>
  <c r="E68" i="149"/>
  <c r="E60" i="147"/>
  <c r="E68"/>
  <c r="E69"/>
  <c r="E65"/>
  <c r="E70"/>
  <c r="E70" i="146"/>
  <c r="E68"/>
  <c r="E65"/>
  <c r="E69"/>
  <c r="E60"/>
  <c r="E68" i="142"/>
  <c r="E70" i="145"/>
  <c r="E65"/>
  <c r="E60"/>
  <c r="E69"/>
  <c r="E68" i="144"/>
  <c r="E70"/>
  <c r="E65" i="143"/>
  <c r="E60"/>
  <c r="E69"/>
  <c r="D54" i="145"/>
  <c r="D71" s="1"/>
  <c r="D72" s="1"/>
  <c r="D54" i="144"/>
  <c r="D71" s="1"/>
  <c r="D72" s="1"/>
  <c r="D54" i="143"/>
  <c r="D71" s="1"/>
  <c r="D72" s="1"/>
  <c r="E60" i="141"/>
  <c r="E54" s="1"/>
  <c r="E71" s="1"/>
  <c r="E72" s="1"/>
  <c r="E60" i="140"/>
  <c r="E54" s="1"/>
  <c r="E71" s="1"/>
  <c r="E72" s="1"/>
  <c r="D72" i="139"/>
  <c r="E71"/>
  <c r="E72" s="1"/>
  <c r="E60" i="138"/>
  <c r="E54" s="1"/>
  <c r="E71" s="1"/>
  <c r="E72" s="1"/>
  <c r="D54"/>
  <c r="D71" s="1"/>
  <c r="D72" s="1"/>
  <c r="E60" i="136"/>
  <c r="E54" s="1"/>
  <c r="E71" s="1"/>
  <c r="E72" s="1"/>
  <c r="D54"/>
  <c r="D71" s="1"/>
  <c r="D72" s="1"/>
  <c r="E60" i="137"/>
  <c r="E54" s="1"/>
  <c r="E71" s="1"/>
  <c r="E72" s="1"/>
  <c r="E71" i="85"/>
  <c r="E72" s="1"/>
  <c r="D54" i="129"/>
  <c r="D71" s="1"/>
  <c r="D72" s="1"/>
  <c r="D72" i="89"/>
  <c r="E71"/>
  <c r="E72" s="1"/>
  <c r="D54" i="83"/>
  <c r="E60"/>
  <c r="D71"/>
  <c r="D72" s="1"/>
  <c r="E60" i="48"/>
  <c r="E54" s="1"/>
  <c r="E71" s="1"/>
  <c r="E72" s="1"/>
  <c r="E60" i="42"/>
  <c r="E54" s="1"/>
  <c r="E71" s="1"/>
  <c r="E72" s="1"/>
  <c r="D54" i="29"/>
  <c r="D71" s="1"/>
  <c r="D72" s="1"/>
  <c r="E60" i="56"/>
  <c r="E54" s="1"/>
  <c r="E71" s="1"/>
  <c r="E72" s="1"/>
  <c r="D54" i="55"/>
  <c r="D71" s="1"/>
  <c r="D72" s="1"/>
  <c r="E60" i="43"/>
  <c r="E54" s="1"/>
  <c r="E71" s="1"/>
  <c r="E72" s="1"/>
  <c r="E60" i="33"/>
  <c r="E54" s="1"/>
  <c r="E71" s="1"/>
  <c r="E72" s="1"/>
  <c r="E60" i="123"/>
  <c r="E54" s="1"/>
  <c r="E71" s="1"/>
  <c r="E72" s="1"/>
  <c r="E69" i="126"/>
  <c r="E68"/>
  <c r="E65"/>
  <c r="E70"/>
  <c r="E60"/>
  <c r="E65" i="97"/>
  <c r="E69"/>
  <c r="E68"/>
  <c r="E60"/>
  <c r="E54" s="1"/>
  <c r="E70"/>
  <c r="D54" i="98"/>
  <c r="D71" s="1"/>
  <c r="D72" s="1"/>
  <c r="E69" i="112"/>
  <c r="E68"/>
  <c r="E65"/>
  <c r="E70"/>
  <c r="E60"/>
  <c r="E54" s="1"/>
  <c r="E71" s="1"/>
  <c r="E72" s="1"/>
  <c r="E72" i="114"/>
  <c r="D72"/>
  <c r="E60" i="27"/>
  <c r="E54" s="1"/>
  <c r="E71" s="1"/>
  <c r="E72" s="1"/>
  <c r="D71" i="47"/>
  <c r="D72"/>
  <c r="E54" i="44"/>
  <c r="E71" s="1"/>
  <c r="E72" s="1"/>
  <c r="E60" i="90"/>
  <c r="E54" s="1"/>
  <c r="E71" s="1"/>
  <c r="E72" s="1"/>
  <c r="E68" i="131"/>
  <c r="E70"/>
  <c r="E69"/>
  <c r="E65"/>
  <c r="E60"/>
  <c r="D54"/>
  <c r="D71" s="1"/>
  <c r="D72" s="1"/>
  <c r="E60" i="21"/>
  <c r="E54" s="1"/>
  <c r="E71" s="1"/>
  <c r="E72" s="1"/>
  <c r="D54" i="130"/>
  <c r="D71" s="1"/>
  <c r="D72" s="1"/>
  <c r="D54" i="39"/>
  <c r="D71" s="1"/>
  <c r="D72" s="1"/>
  <c r="E60" i="100"/>
  <c r="E54" s="1"/>
  <c r="E71" s="1"/>
  <c r="E72" s="1"/>
  <c r="E60" i="62"/>
  <c r="E54" s="1"/>
  <c r="E71" s="1"/>
  <c r="E72" s="1"/>
  <c r="E60" i="64"/>
  <c r="E54" s="1"/>
  <c r="E71" s="1"/>
  <c r="E72" s="1"/>
  <c r="E60" i="105"/>
  <c r="E54" s="1"/>
  <c r="E71" s="1"/>
  <c r="E72" s="1"/>
  <c r="E68" i="133"/>
  <c r="E65"/>
  <c r="E70"/>
  <c r="E69"/>
  <c r="E60"/>
  <c r="E69" i="132"/>
  <c r="E60"/>
  <c r="E68"/>
  <c r="E65"/>
  <c r="E70"/>
  <c r="E65" i="135"/>
  <c r="E68"/>
  <c r="E69"/>
  <c r="E60"/>
  <c r="E70"/>
  <c r="E70" i="134"/>
  <c r="E60"/>
  <c r="E65"/>
  <c r="E69"/>
  <c r="E68"/>
  <c r="E60" i="106"/>
  <c r="E70"/>
  <c r="E68"/>
  <c r="E65"/>
  <c r="E69"/>
  <c r="D54"/>
  <c r="D71" s="1"/>
  <c r="D73" s="1"/>
  <c r="E65" i="107"/>
  <c r="E70"/>
  <c r="E69"/>
  <c r="E68"/>
  <c r="E60"/>
  <c r="E54" s="1"/>
  <c r="E70" i="109"/>
  <c r="E60"/>
  <c r="E54" s="1"/>
  <c r="E69"/>
  <c r="E65"/>
  <c r="E68"/>
  <c r="E70" i="108"/>
  <c r="E68"/>
  <c r="E60"/>
  <c r="E54" s="1"/>
  <c r="D67" i="14"/>
  <c r="D71" i="12"/>
  <c r="D73" s="1"/>
  <c r="D71" i="75"/>
  <c r="D73" s="1"/>
  <c r="E67" i="74"/>
  <c r="E71" s="1"/>
  <c r="E73" s="1"/>
  <c r="D71"/>
  <c r="D73" s="1"/>
  <c r="D71" i="73"/>
  <c r="D73" s="1"/>
  <c r="E67" i="72"/>
  <c r="E71" s="1"/>
  <c r="E73" s="1"/>
  <c r="D71"/>
  <c r="D73" s="1"/>
  <c r="E67" i="70"/>
  <c r="E71" s="1"/>
  <c r="E73" s="1"/>
  <c r="D71"/>
  <c r="D73" s="1"/>
  <c r="E60" i="61"/>
  <c r="E68"/>
  <c r="E69"/>
  <c r="E9" i="93"/>
  <c r="E20" s="1"/>
  <c r="D71" i="95"/>
  <c r="D73" s="1"/>
  <c r="E20"/>
  <c r="E9" i="69"/>
  <c r="E20" s="1"/>
  <c r="D71"/>
  <c r="D72" s="1"/>
  <c r="E20" i="13"/>
  <c r="D72"/>
  <c r="E69" i="9"/>
  <c r="E70"/>
  <c r="D71" i="8"/>
  <c r="D72" s="1"/>
  <c r="E70"/>
  <c r="E20" i="6"/>
  <c r="D71" i="120"/>
  <c r="D72" s="1"/>
  <c r="E9"/>
  <c r="E20" s="1"/>
  <c r="D71" i="121"/>
  <c r="D72" s="1"/>
  <c r="D69" i="122"/>
  <c r="E20" i="81"/>
  <c r="D71"/>
  <c r="D72" s="1"/>
  <c r="E65"/>
  <c r="E70"/>
  <c r="E60"/>
  <c r="E60" i="78"/>
  <c r="E68"/>
  <c r="E70"/>
  <c r="E69"/>
  <c r="D71"/>
  <c r="D72" s="1"/>
  <c r="E65"/>
  <c r="D71" i="79"/>
  <c r="D72" s="1"/>
  <c r="E68"/>
  <c r="E65"/>
  <c r="E60"/>
  <c r="E70"/>
  <c r="E69"/>
  <c r="E70" i="17"/>
  <c r="D71"/>
  <c r="D72" s="1"/>
  <c r="E60"/>
  <c r="E69"/>
  <c r="E68"/>
  <c r="E65"/>
  <c r="E20" i="16"/>
  <c r="D71"/>
  <c r="D72" s="1"/>
  <c r="D71" i="11"/>
  <c r="D72" s="1"/>
  <c r="E69"/>
  <c r="E65"/>
  <c r="E70"/>
  <c r="E60"/>
  <c r="E20" i="10"/>
  <c r="D71"/>
  <c r="D72" s="1"/>
  <c r="E69" i="4"/>
  <c r="E20" i="1"/>
  <c r="E71" i="118"/>
  <c r="E72" s="1"/>
  <c r="E23" i="80"/>
  <c r="E71" i="125"/>
  <c r="E72" s="1"/>
  <c r="D69" i="93"/>
  <c r="E65" i="94"/>
  <c r="E60"/>
  <c r="E68"/>
  <c r="E69"/>
  <c r="E70"/>
  <c r="D71"/>
  <c r="E65" i="53"/>
  <c r="E68"/>
  <c r="E60"/>
  <c r="E70"/>
  <c r="D71"/>
  <c r="D72" s="1"/>
  <c r="E69"/>
  <c r="E60" i="67"/>
  <c r="E65"/>
  <c r="E68"/>
  <c r="E69"/>
  <c r="D72"/>
  <c r="E70"/>
  <c r="E39" i="13"/>
  <c r="D72" i="9"/>
  <c r="E60" i="8"/>
  <c r="E54" s="1"/>
  <c r="E71" s="1"/>
  <c r="E72" s="1"/>
  <c r="E70" i="7"/>
  <c r="E71" s="1"/>
  <c r="E72" s="1"/>
  <c r="E72" i="98" l="1"/>
  <c r="E54" i="146"/>
  <c r="E71" i="142"/>
  <c r="E72" s="1"/>
  <c r="E67" i="77"/>
  <c r="E71" s="1"/>
  <c r="E73" s="1"/>
  <c r="E67" i="71"/>
  <c r="E71" s="1"/>
  <c r="E73" s="1"/>
  <c r="E54" i="149"/>
  <c r="E65" i="84"/>
  <c r="E70"/>
  <c r="E60"/>
  <c r="E69" i="60"/>
  <c r="E60"/>
  <c r="E54" s="1"/>
  <c r="E68" i="58"/>
  <c r="E68" i="9"/>
  <c r="E71" s="1"/>
  <c r="E72" s="1"/>
  <c r="E69" i="95"/>
  <c r="E68" i="93"/>
  <c r="E60" i="69"/>
  <c r="E69" i="120"/>
  <c r="E65"/>
  <c r="E65" i="121"/>
  <c r="E60"/>
  <c r="E69"/>
  <c r="E70"/>
  <c r="E70" i="122"/>
  <c r="E65"/>
  <c r="E60"/>
  <c r="E69" i="81"/>
  <c r="E65" i="16"/>
  <c r="E60" i="5"/>
  <c r="E65" i="4"/>
  <c r="E60"/>
  <c r="E69" i="84"/>
  <c r="E54" i="135"/>
  <c r="E71" s="1"/>
  <c r="E73" s="1"/>
  <c r="E70" i="58"/>
  <c r="E65"/>
  <c r="E54" s="1"/>
  <c r="E71" i="107"/>
  <c r="E73" s="1"/>
  <c r="E54" i="132"/>
  <c r="E71" s="1"/>
  <c r="E73" s="1"/>
  <c r="E54" i="148"/>
  <c r="E54" i="152"/>
  <c r="E69" i="58"/>
  <c r="E54" i="144"/>
  <c r="E71" s="1"/>
  <c r="E72" s="1"/>
  <c r="E54" i="78"/>
  <c r="E71" s="1"/>
  <c r="E72" s="1"/>
  <c r="E60" i="10"/>
  <c r="E65" i="5"/>
  <c r="E54" s="1"/>
  <c r="E71" s="1"/>
  <c r="E72" s="1"/>
  <c r="E70"/>
  <c r="E69"/>
  <c r="E65" i="1"/>
  <c r="E54" i="143"/>
  <c r="E71" s="1"/>
  <c r="E72" s="1"/>
  <c r="E54" i="119"/>
  <c r="E71" s="1"/>
  <c r="E72" s="1"/>
  <c r="E72" i="117"/>
  <c r="E71" i="109"/>
  <c r="E73" s="1"/>
  <c r="E71" i="148"/>
  <c r="E73" s="1"/>
  <c r="E71" i="146"/>
  <c r="E73" s="1"/>
  <c r="E54" i="61"/>
  <c r="E71" s="1"/>
  <c r="E72" s="1"/>
  <c r="E60" i="6"/>
  <c r="E54" s="1"/>
  <c r="E70" i="93"/>
  <c r="E65"/>
  <c r="E60"/>
  <c r="E69"/>
  <c r="E68" i="81"/>
  <c r="E65" i="10"/>
  <c r="E69"/>
  <c r="E55" i="1"/>
  <c r="E54" s="1"/>
  <c r="E60" i="59"/>
  <c r="E69"/>
  <c r="E70"/>
  <c r="E65"/>
  <c r="E68"/>
  <c r="E73" i="159"/>
  <c r="D71" i="156"/>
  <c r="D72" s="1"/>
  <c r="D54"/>
  <c r="E71" i="151"/>
  <c r="E73" s="1"/>
  <c r="E71" i="152"/>
  <c r="E73" s="1"/>
  <c r="E71" i="150"/>
  <c r="E73" s="1"/>
  <c r="E71" i="149"/>
  <c r="E73" s="1"/>
  <c r="E54" i="147"/>
  <c r="E71" s="1"/>
  <c r="E73" s="1"/>
  <c r="E54" i="145"/>
  <c r="E71" s="1"/>
  <c r="E72" s="1"/>
  <c r="E54" i="83"/>
  <c r="E71"/>
  <c r="E72" s="1"/>
  <c r="E71" i="96"/>
  <c r="E54" i="126"/>
  <c r="E71" s="1"/>
  <c r="E72" s="1"/>
  <c r="E71" i="97"/>
  <c r="E72" s="1"/>
  <c r="E54" i="131"/>
  <c r="E71" s="1"/>
  <c r="E72" s="1"/>
  <c r="E54" i="133"/>
  <c r="E71" s="1"/>
  <c r="E73" s="1"/>
  <c r="E54" i="134"/>
  <c r="E71" s="1"/>
  <c r="E73" s="1"/>
  <c r="E54" i="106"/>
  <c r="E71" s="1"/>
  <c r="E73" s="1"/>
  <c r="E71" i="108"/>
  <c r="E73" s="1"/>
  <c r="E67" i="14"/>
  <c r="E71" s="1"/>
  <c r="E73" s="1"/>
  <c r="D71"/>
  <c r="D73" s="1"/>
  <c r="E60" i="95"/>
  <c r="E65"/>
  <c r="E70"/>
  <c r="E68"/>
  <c r="E54" i="67"/>
  <c r="E71" s="1"/>
  <c r="E72" s="1"/>
  <c r="E65" i="69"/>
  <c r="E54" s="1"/>
  <c r="E70"/>
  <c r="E69"/>
  <c r="E68"/>
  <c r="E60" i="13"/>
  <c r="E54" s="1"/>
  <c r="E68"/>
  <c r="E70"/>
  <c r="E69" i="6"/>
  <c r="E70"/>
  <c r="E70" i="120"/>
  <c r="E60"/>
  <c r="D71" i="122"/>
  <c r="D72" s="1"/>
  <c r="E69"/>
  <c r="E54" i="81"/>
  <c r="E71" s="1"/>
  <c r="E72" s="1"/>
  <c r="E54" i="79"/>
  <c r="E71" s="1"/>
  <c r="E72" s="1"/>
  <c r="E54" i="17"/>
  <c r="E71" s="1"/>
  <c r="E72" s="1"/>
  <c r="E70" i="16"/>
  <c r="E60"/>
  <c r="E69"/>
  <c r="E54" i="11"/>
  <c r="E71" s="1"/>
  <c r="E72" s="1"/>
  <c r="E70" i="10"/>
  <c r="E69" i="1"/>
  <c r="E70"/>
  <c r="D71" i="93"/>
  <c r="E54" i="94"/>
  <c r="E71" s="1"/>
  <c r="E54" i="53"/>
  <c r="E71" s="1"/>
  <c r="E72" s="1"/>
  <c r="E54" i="84" l="1"/>
  <c r="E71" s="1"/>
  <c r="E72" s="1"/>
  <c r="E71" i="60"/>
  <c r="E72" s="1"/>
  <c r="E54" i="120"/>
  <c r="E71" s="1"/>
  <c r="E72" s="1"/>
  <c r="E54" i="16"/>
  <c r="E71" s="1"/>
  <c r="E72" s="1"/>
  <c r="E54" i="4"/>
  <c r="E71" s="1"/>
  <c r="E72" s="1"/>
  <c r="E54" i="59"/>
  <c r="E71" s="1"/>
  <c r="E72" s="1"/>
  <c r="E54" i="121"/>
  <c r="E71" s="1"/>
  <c r="E72" s="1"/>
  <c r="E71" i="58"/>
  <c r="E72" s="1"/>
  <c r="E54" i="10"/>
  <c r="E71" s="1"/>
  <c r="E72" s="1"/>
  <c r="E54" i="93"/>
  <c r="E71" s="1"/>
  <c r="E71" i="156"/>
  <c r="E72" s="1"/>
  <c r="E54" i="95"/>
  <c r="E71" s="1"/>
  <c r="E73" s="1"/>
  <c r="E71" i="69"/>
  <c r="E72" s="1"/>
  <c r="E71" i="13"/>
  <c r="E72" s="1"/>
  <c r="E71" i="6"/>
  <c r="E72" s="1"/>
  <c r="E71" i="1"/>
  <c r="E72" s="1"/>
  <c r="E54" i="122"/>
  <c r="E71" s="1"/>
  <c r="E72" s="1"/>
</calcChain>
</file>

<file path=xl/sharedStrings.xml><?xml version="1.0" encoding="utf-8"?>
<sst xmlns="http://schemas.openxmlformats.org/spreadsheetml/2006/main" count="22224" uniqueCount="270">
  <si>
    <t>PÓŁROCZNE SPRAWOZDANIE UBEZPIECZENIOWEGO FUNDUSZU KAPITAŁOWEGO</t>
  </si>
  <si>
    <t>TOWARZYSTWO UBEZPIECZEŃ  ALLIANZ ŻYCIE POLSKA S.A.</t>
  </si>
  <si>
    <t>I. WARTOŚĆ AKTYWÓW NETTO FUNDUSZU</t>
  </si>
  <si>
    <t>(w zł)</t>
  </si>
  <si>
    <t xml:space="preserve">I.  </t>
  </si>
  <si>
    <t>AKTYWA</t>
  </si>
  <si>
    <t>1.</t>
  </si>
  <si>
    <t>lokaty</t>
  </si>
  <si>
    <t>2.</t>
  </si>
  <si>
    <t>środki pieniężne</t>
  </si>
  <si>
    <t>3.</t>
  </si>
  <si>
    <t>aktywa za zezwoleniem organu nadzoru, zgodnie z art. 154 ust. 9 ustawy z dnia 22 maja 2003 r. o działalności ubezpieczeniowej</t>
  </si>
  <si>
    <t>4.</t>
  </si>
  <si>
    <t>należności</t>
  </si>
  <si>
    <t>4.1.</t>
  </si>
  <si>
    <t>z tytułu transakcji zawartych na rynku finansowym</t>
  </si>
  <si>
    <t>4.2.</t>
  </si>
  <si>
    <t>pozostałe</t>
  </si>
  <si>
    <t xml:space="preserve">II.  </t>
  </si>
  <si>
    <t>ZOBOWIĄZANIA</t>
  </si>
  <si>
    <t>wobec ubezpieczających, ubezpieczonych, uposażonych lub uprawnionych z umów ubezpieczenia</t>
  </si>
  <si>
    <t xml:space="preserve">pozostałe </t>
  </si>
  <si>
    <t>III.  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</si>
  <si>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</si>
  <si>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</si>
  <si>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</si>
  <si>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</si>
  <si>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</si>
  <si>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I.</t>
  </si>
  <si>
    <t>Zwiększenia funduszu</t>
  </si>
  <si>
    <t>tytułem składek zwiększających wartość funduszu</t>
  </si>
  <si>
    <t>pozostałe przychody</t>
  </si>
  <si>
    <t>pozostałe zwiększenia</t>
  </si>
  <si>
    <t>II.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</si>
  <si>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</si>
  <si>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</si>
  <si>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</si>
  <si>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</si>
  <si>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</si>
  <si>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</si>
  <si>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</si>
  <si>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</si>
  <si>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</si>
  <si>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</si>
  <si>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</si>
  <si>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</si>
  <si>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 xml:space="preserve">Wynik netto z działalności inwestycyjnej </t>
  </si>
  <si>
    <t>D.</t>
  </si>
  <si>
    <t>Aktywa netto funduszu na koniec okresu sprawozdawczego</t>
  </si>
  <si>
    <t>III. LICZBA I WARTOŚĆ JEDNOSTEK ROZRACHUNKOWYCH</t>
  </si>
  <si>
    <t>Pozycja</t>
  </si>
  <si>
    <t>Liczba jednostek rozrachunkowych:</t>
  </si>
  <si>
    <t>na początek okresu sprawozdawczego</t>
  </si>
  <si>
    <t>na koniec okresu sprawozdawczego</t>
  </si>
  <si>
    <t>Wartość jednostki rozrachunkowej:</t>
  </si>
  <si>
    <t>minimalna wartość jednostki rozrachunkowej w okresie sprawozdawczym</t>
  </si>
  <si>
    <t>maksymalna wartość jednostki rozrachunkowej w okresie sprawozdawczym</t>
  </si>
  <si>
    <t xml:space="preserve">                   IV. ZESTAWIENIE LOKAT FUNDUSZU</t>
  </si>
  <si>
    <t xml:space="preserve">LOKATY </t>
  </si>
  <si>
    <t>Wartość bilansowa (w zł)</t>
  </si>
  <si>
    <t>Udział w aktywach netto funduszu (w %)</t>
  </si>
  <si>
    <t>Lokaty (suma 1-12)</t>
  </si>
  <si>
    <t>papiery wartościowe emitowane, poręczone lub gwarantowane przez Skarb Państwa lub organizacje międzynarodowe, których członkiem jest Rzeczpospolita Polska</t>
  </si>
  <si>
    <t>obligacje emitowane lub poręczone przez jednostki samorządu terytorialnego lub związki jednostek samorządu terytorialnego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</si>
  <si>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</si>
  <si>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</si>
  <si>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</si>
  <si>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</si>
  <si>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instrumenty pochodne, o ile  służą zmniejszeniu ryzyka związanego z innymi aktywami stanowiącymi pokrycie rezerw techniczno-ubezpieczeniowych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</si>
  <si>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</si>
  <si>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</si>
  <si>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</si>
  <si>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</si>
  <si>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</si>
  <si>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</si>
  <si>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</si>
  <si>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</si>
  <si>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</si>
  <si>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</si>
  <si>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Aktywa za zezwoleniem organu nadzoru, zgodnie z art. 154 ust. 9 ustawy z dnia 22 maja 2003 r. o działalności ubezpieczeniowej</t>
  </si>
  <si>
    <t>III.</t>
  </si>
  <si>
    <t>Środki pieniężne</t>
  </si>
  <si>
    <t>IV.</t>
  </si>
  <si>
    <t>Należności</t>
  </si>
  <si>
    <t>V.</t>
  </si>
  <si>
    <t>Zobowiązania</t>
  </si>
  <si>
    <t>VI.</t>
  </si>
  <si>
    <t>Aktywa netto (w tym)</t>
  </si>
  <si>
    <t>krajowe</t>
  </si>
  <si>
    <t>zagraniczne - kraje UE</t>
  </si>
  <si>
    <t>zagraniczne - kraje poza UE</t>
  </si>
  <si>
    <t>Fundusz Konserwatywny</t>
  </si>
  <si>
    <t>Fundusz Zrównoważony</t>
  </si>
  <si>
    <t>Fundusz Aktywny</t>
  </si>
  <si>
    <t>Fundusz Międzynarodowy</t>
  </si>
  <si>
    <t>Fundusz Azjatycki</t>
  </si>
  <si>
    <t>Aktywny - Surowce i Nowe Gospodarki</t>
  </si>
  <si>
    <t>Zabezpieczony - Rynku Polskiego</t>
  </si>
  <si>
    <t>Zabezpieczony - Europy Wschodniej</t>
  </si>
  <si>
    <t>Zabezpieczony - Dalekiego Wschodu</t>
  </si>
  <si>
    <t>Millenium Master I</t>
  </si>
  <si>
    <t>Millenium Master II</t>
  </si>
  <si>
    <t>Millenium Master III</t>
  </si>
  <si>
    <t>Millenium Master IV</t>
  </si>
  <si>
    <t>Millenium Master V</t>
  </si>
  <si>
    <t>Millenium Master VI</t>
  </si>
  <si>
    <t>Millenium Master VII</t>
  </si>
  <si>
    <t>Fundusz Gwarantowany</t>
  </si>
  <si>
    <t>Fundusz Stabilnego Wzrostu</t>
  </si>
  <si>
    <t>Fundusz Dynamiczny</t>
  </si>
  <si>
    <t>Fundusz Aktywnej Alokacji</t>
  </si>
  <si>
    <t>Fundusz Akcji Plus</t>
  </si>
  <si>
    <t>Fundusz Akcji Małych i Średnich Spółek</t>
  </si>
  <si>
    <t>Fundusz Selektywny</t>
  </si>
  <si>
    <t>Fundusz Polskich Obligacji Skarbowych</t>
  </si>
  <si>
    <t>Portfel Stabilnego Wzrostu</t>
  </si>
  <si>
    <t xml:space="preserve">Portfel Dynamiczny </t>
  </si>
  <si>
    <t>INFORMACJE DODATKOWE</t>
  </si>
  <si>
    <t xml:space="preserve">DO SPRAWOZDANIA PÓŁROCZNEGO </t>
  </si>
  <si>
    <t>FUNDUSZY KAPITAŁOWYCH</t>
  </si>
  <si>
    <t>TU ALLIANZ ŻYCIE POLSKA  S.A.</t>
  </si>
  <si>
    <t xml:space="preserve">Przypis składki brutto </t>
  </si>
  <si>
    <t xml:space="preserve">Potrącenia/ opłaty </t>
  </si>
  <si>
    <t xml:space="preserve">Składka netto </t>
  </si>
  <si>
    <t xml:space="preserve">Portfel Aktywnej Alokacji </t>
  </si>
  <si>
    <t>Fundusz Pieniężny</t>
  </si>
  <si>
    <t>Strategii MultiObligacyjnych</t>
  </si>
  <si>
    <t xml:space="preserve"> Portfel Akcji Rynków Rozwiniętych</t>
  </si>
  <si>
    <t>Portfel Akcji Rynków Wschodzących</t>
  </si>
  <si>
    <t>Portfel Obligacji Zagranicznych</t>
  </si>
  <si>
    <t>Fundusz Akcji Globalnych</t>
  </si>
  <si>
    <t>Fundusz Obligacji Globalnych</t>
  </si>
  <si>
    <t>Fundusz Energetyczny</t>
  </si>
  <si>
    <t>31-12-2014</t>
  </si>
  <si>
    <t>Allianz FIO Akcji</t>
  </si>
  <si>
    <t>Allianz FIO Akcji Plus</t>
  </si>
  <si>
    <t>Allianz FIO Aktywnej Alokacji</t>
  </si>
  <si>
    <t>Allianz FIO Akcji Małych i Średnich Spółek</t>
  </si>
  <si>
    <t>Allianz FIO Obligacji Plus</t>
  </si>
  <si>
    <t>Allianz FIO Selektywny</t>
  </si>
  <si>
    <t>Allianz FIO Stabilnego Wzrostu</t>
  </si>
  <si>
    <t>Allianz FIO Pieniężny</t>
  </si>
  <si>
    <t>Allianz FIO Polskich Obligacji Skarbowych</t>
  </si>
  <si>
    <t>Allianz FIO Energetyczny</t>
  </si>
  <si>
    <t>Altus FIO Absolutnej Stopy Zwrotu Dłużny C</t>
  </si>
  <si>
    <t xml:space="preserve"> Aviva Investors FIO Dłużnych Papierów Korporacyjnych</t>
  </si>
  <si>
    <t xml:space="preserve"> Aviva Investors FIO Obligacji Dynamiczny</t>
  </si>
  <si>
    <t xml:space="preserve"> Aviva Investors FIO Polskich Akcji</t>
  </si>
  <si>
    <t xml:space="preserve"> Investor FIO Akcji </t>
  </si>
  <si>
    <t xml:space="preserve"> Investor FIO Akcji Dużych Spółek</t>
  </si>
  <si>
    <t xml:space="preserve"> Investor SFIO Gold Otwarty</t>
  </si>
  <si>
    <t xml:space="preserve"> Investor FIO TOP 25 Małych Spółek</t>
  </si>
  <si>
    <t xml:space="preserve"> Investor SFIO Zrównoważony Rynków Wschodzących</t>
  </si>
  <si>
    <t>Investor SFIO Ameryka Łacińska</t>
  </si>
  <si>
    <t xml:space="preserve"> Investor SFIO BRIC</t>
  </si>
  <si>
    <t xml:space="preserve"> Investor SFIO Indie i Chiny</t>
  </si>
  <si>
    <t xml:space="preserve"> Investor SFIO Turcja</t>
  </si>
  <si>
    <t xml:space="preserve"> Investor FIO Zrównoważony</t>
  </si>
  <si>
    <t>Legg Mason FIO Akcji</t>
  </si>
  <si>
    <t>Legg Mason FIO Obligacji</t>
  </si>
  <si>
    <t xml:space="preserve"> Legg Mason FIO Pieniężny</t>
  </si>
  <si>
    <t xml:space="preserve"> Legg Mason FIO Strateg </t>
  </si>
  <si>
    <t xml:space="preserve"> Noble Fund FIO Mieszany</t>
  </si>
  <si>
    <t xml:space="preserve"> Noble Fund FIO Akcji Małych i Średnich Spółek</t>
  </si>
  <si>
    <t xml:space="preserve"> Pioneer FIO Akcji Polskich</t>
  </si>
  <si>
    <t xml:space="preserve"> Pioneer FIO Dynamicznych Spółek</t>
  </si>
  <si>
    <t xml:space="preserve"> Pioneer FIO Obligacji Plus</t>
  </si>
  <si>
    <t xml:space="preserve"> Pioneer FIO Pieniężny </t>
  </si>
  <si>
    <t xml:space="preserve"> Pioneer FIO Pieniężny Plus</t>
  </si>
  <si>
    <t xml:space="preserve"> Pioneer FIO Stabilnego Inwestowania</t>
  </si>
  <si>
    <t>PKO FIO Akcji Nowa Europa</t>
  </si>
  <si>
    <t>PKO FIO Obligacji Długoterminowych</t>
  </si>
  <si>
    <t xml:space="preserve"> PKO FIO Stabilnego Wzrostu Plus</t>
  </si>
  <si>
    <t>PKO FIO Zrównoważony Plus</t>
  </si>
  <si>
    <t xml:space="preserve"> PZU FIO Akcji Krakowiak</t>
  </si>
  <si>
    <t xml:space="preserve"> PZU FIO Akcji Małych i Średnich Spółek</t>
  </si>
  <si>
    <t xml:space="preserve"> PZU SFIO GI Akcji Rynków Rozwiniętych</t>
  </si>
  <si>
    <t xml:space="preserve"> PZU FIO Energia Medycyna Ekologia</t>
  </si>
  <si>
    <t>PZU FIO Zrównoważony</t>
  </si>
  <si>
    <t xml:space="preserve"> Skarbiec FIO Kasa Pieniężny</t>
  </si>
  <si>
    <t xml:space="preserve"> Skarbiec FIO Lokacyjny</t>
  </si>
  <si>
    <t xml:space="preserve"> Skarbiec FIO Spółek Wzrostowych</t>
  </si>
  <si>
    <t>UniFundusze FIO UniKorona Akcje</t>
  </si>
  <si>
    <t>UniFundusze FIO UniAkcje Małych i Średnich Spółek</t>
  </si>
  <si>
    <t xml:space="preserve"> UniFundusze FIO UniStabilny Wzrost</t>
  </si>
  <si>
    <t>UniFundusze FIO UniKorona Pieniężny</t>
  </si>
  <si>
    <t>UniFundusze FIO UniKorona Zrównoważony</t>
  </si>
  <si>
    <t>UniFundusze FIO UniKorona Obligacje</t>
  </si>
  <si>
    <t>UniFundusze FIO UniAkcje Wzrostu</t>
  </si>
  <si>
    <t>UniFundusze FIO UniLokata</t>
  </si>
  <si>
    <t>Schroder ISF EURO Equity Hedged A1 (Acc) (PLN)</t>
  </si>
  <si>
    <t>Schroder ISF Frontier Markets Equity Hedged A1 (Acc) (PLN)</t>
  </si>
  <si>
    <t>Schroder ISF Global Diversified Growth Hedged A1 (Acc) (PLN)</t>
  </si>
  <si>
    <t>Schroder ISF Global High Income Bond Hedged A1 (Acc) (PLN)</t>
  </si>
  <si>
    <t>Schroder ISF Asian Convertible Bond Hedged A1 (Acc) (PLN)</t>
  </si>
  <si>
    <t>Schroder ISF Emerging Markets Debt Absolute Return Hedged A1 (Acc) (PLN)</t>
  </si>
  <si>
    <t xml:space="preserve"> Franklin U.S. Opportunities Fund N Hedged (Acc) (PLN)</t>
  </si>
  <si>
    <t>Franklin Global Fundamental Strategies Fund N Hedged (Acc) (PLN)</t>
  </si>
  <si>
    <t>Franklin Natural Resources Fund N Hedged (Acc) (PLN)</t>
  </si>
  <si>
    <t>Franklin European Dividend Fund N Hedged (Acc) (PLN)</t>
  </si>
  <si>
    <t xml:space="preserve"> Templeton Global Bond Fund N Hedged (Acc) (PLN)</t>
  </si>
  <si>
    <t xml:space="preserve"> Templeton Global Total Return Fund A Hedged (Acc) (PLN)</t>
  </si>
  <si>
    <t xml:space="preserve"> Templeton Asian Growth Fund N Hedged (Acc) (PLN)</t>
  </si>
  <si>
    <t xml:space="preserve"> Templeton BRIC Fund N Hedged (Acc) (PLN)</t>
  </si>
  <si>
    <t>Quercus SFIO Agresywny</t>
  </si>
  <si>
    <t>Quercus SFIO Gold</t>
  </si>
  <si>
    <t>Quercus SFIO Short</t>
  </si>
  <si>
    <t>Quercus SFIO Stabilny</t>
  </si>
  <si>
    <t>Quercus SFIO Ochrony Kapitału</t>
  </si>
  <si>
    <t>Quercus SFIO LEV</t>
  </si>
  <si>
    <t>Quercus SFIO Rosja</t>
  </si>
  <si>
    <t>Quercus SFIO Selektywny</t>
  </si>
  <si>
    <t>Quercus SFIO Turcja</t>
  </si>
  <si>
    <t xml:space="preserve"> Pioneer FG SFIO Surowców i Energii</t>
  </si>
  <si>
    <t xml:space="preserve"> Pioneer FG SFIO Obligacji Strategicznych</t>
  </si>
  <si>
    <t xml:space="preserve"> Pioneer FG SFIO Akcji Rynków Wschodzących</t>
  </si>
  <si>
    <t xml:space="preserve"> Indeks Polisa 2</t>
  </si>
  <si>
    <t xml:space="preserve"> Indeks Polisa 1</t>
  </si>
  <si>
    <t>JPM Emerging Markets Opportunities D (Acc) (PLN)</t>
  </si>
  <si>
    <t>JPM Global Healthcare D Hedged (Acc) (PLN)</t>
  </si>
  <si>
    <t>Fundusz Obligacji Plus</t>
  </si>
  <si>
    <t>UniFundusze FIO UniAkcje Nowa Europa</t>
  </si>
  <si>
    <t xml:space="preserve"> Aviva Investors FIO Małych Spółek</t>
  </si>
  <si>
    <t>NN FIO Subfundusz Akcji Środkowoeuropejskich</t>
  </si>
  <si>
    <t>NN FIO Subfundusz Średnich i Małych Spółek</t>
  </si>
  <si>
    <t>NN SFIO Subf. Spółek Dywidendowych Rynków Wschodzących</t>
  </si>
  <si>
    <t>NN SFIO Subfundusz Stabilny Globalnej Alokacji (L)</t>
  </si>
  <si>
    <t xml:space="preserve"> Noble Funds FIO Subfundusz Noble Fund Akcji</t>
  </si>
  <si>
    <t xml:space="preserve"> Pioneer PW FIO Subf. Pioneer Akcji Amerykańskich</t>
  </si>
  <si>
    <t xml:space="preserve"> Pioneer PW FIO Subf. Pioneer Akcji Europejskich</t>
  </si>
  <si>
    <t xml:space="preserve"> Pioneer FG SFIO Alternatywny - Globalnego Dochodu</t>
  </si>
  <si>
    <t xml:space="preserve"> Pioneer FG SFIO Pioneer Gotówkowy</t>
  </si>
  <si>
    <t xml:space="preserve"> Pioneer FG SFIO Subf. Pioneer Wzrostu i Dochodu Rynku Europejskiego</t>
  </si>
  <si>
    <t xml:space="preserve"> Pioneer FIO Subf. Pioneer Obligacji - Dynamiczna Alokacja 2</t>
  </si>
  <si>
    <t xml:space="preserve"> Pioneer SF SFIO Subf. Pioneer Strategii Globalnej</t>
  </si>
  <si>
    <t>PKO Parasolowy FIO Subfundusz Zrównoważony</t>
  </si>
  <si>
    <t xml:space="preserve"> PKO Parasolowy FIO Subfundusz Stabilnego Wzrostu </t>
  </si>
  <si>
    <t>PZU Akcji Spółek Dywidendowych</t>
  </si>
  <si>
    <t xml:space="preserve"> Skarbiec FIO Małych i Średnich Spółek</t>
  </si>
  <si>
    <t xml:space="preserve"> Skarbiec FIO Subfundusz Skarbiec Market Neutral</t>
  </si>
  <si>
    <t>UniFundusze FIO UniObligacje Nowa Europa</t>
  </si>
  <si>
    <t>UniFundusze FIO Subfundusz UniAkcje Dywidendowy</t>
  </si>
  <si>
    <t xml:space="preserve">Schroder ISF Asian Opportunities PLN Hedged </t>
  </si>
  <si>
    <t>JPM Global Strategic Bond D Hedged (Acc) (PLN)</t>
  </si>
  <si>
    <t xml:space="preserve"> Templeton Latin America Fund PLN Hedged</t>
  </si>
  <si>
    <t>UniFundusze SFIO UniObligacje Aktywny</t>
  </si>
  <si>
    <t>-</t>
  </si>
  <si>
    <t>NN FIO Akcji</t>
  </si>
  <si>
    <t>NN SFIO (L) Globalnych Możliwości</t>
  </si>
  <si>
    <t>NN FIO Obligacji</t>
  </si>
  <si>
    <t>NN FIO Selektywny</t>
  </si>
  <si>
    <t>NN SFIO (L) Spółek Dywidendowych USA</t>
  </si>
  <si>
    <t xml:space="preserve">NN FIO Środkowoeuropejski Sektora Finansowego </t>
  </si>
  <si>
    <t>NN FIO Środkowoeuropejski Budownictwa i Nieruchomości</t>
  </si>
  <si>
    <t>NN SFIO (L) Globalny Długu Korporacyjnego</t>
  </si>
  <si>
    <t>NN SFIO (L) Globalny Spółek Dywidendowych</t>
  </si>
  <si>
    <t>NN SFIO (L) Europejski Spółek Dywidendowych</t>
  </si>
  <si>
    <t xml:space="preserve">NN SFIO (L) Japonia </t>
  </si>
  <si>
    <t xml:space="preserve">NN SFIO (L) Obligacji Rynków Wschodzących WL </t>
  </si>
  <si>
    <t>NN SFIO (L) Nowej Azji</t>
  </si>
  <si>
    <t>SPORZĄDZONE NA DZIEŃ 31-12-2015</t>
  </si>
  <si>
    <t>31-12-2015</t>
  </si>
  <si>
    <t>Allianz FIO Akcji Globalnych</t>
  </si>
  <si>
    <t xml:space="preserve"> Investor SFIO Gotówkowy</t>
  </si>
  <si>
    <t xml:space="preserve"> Pioneer FIO Subf. Pioneer Akcji - Aktywna Selekcja</t>
  </si>
  <si>
    <t>UniFundusze SFIO Subf. UniObligacje Zamienne</t>
  </si>
  <si>
    <t xml:space="preserve"> Noble Fund FIO Stabilnego Wzrostu Plus</t>
  </si>
  <si>
    <t>NA DZIEŃ 31-12-2015</t>
  </si>
  <si>
    <t xml:space="preserve">NN SFIO (L) Depozytowy </t>
  </si>
  <si>
    <t xml:space="preserve"> Aviva Investors FIO Nowoczesnych Technologii</t>
  </si>
</sst>
</file>

<file path=xl/styles.xml><?xml version="1.0" encoding="utf-8"?>
<styleSheet xmlns="http://schemas.openxmlformats.org/spreadsheetml/2006/main">
  <numFmts count="5">
    <numFmt numFmtId="43" formatCode="_-* #,##0.00\ _z_ł_-;\-* #,##0.00\ _z_ł_-;_-* &quot;-&quot;??\ _z_ł_-;_-@_-"/>
    <numFmt numFmtId="164" formatCode="#,##0.0000"/>
    <numFmt numFmtId="165" formatCode="0.0000"/>
    <numFmt numFmtId="166" formatCode="#,##0.00_ ;\-#,##0.00\ "/>
    <numFmt numFmtId="167" formatCode="_-* #,##0.0000\ _z_ł_-;\-* #,##0.0000\ _z_ł_-;_-* &quot;-&quot;????\ _z_ł_-;_-@_-"/>
  </numFmts>
  <fonts count="37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Tahoma"/>
      <family val="2"/>
      <charset val="238"/>
    </font>
    <font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CE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sz val="10"/>
      <color rgb="FFFF0000"/>
      <name val="Arial"/>
      <family val="2"/>
      <charset val="238"/>
    </font>
    <font>
      <sz val="10"/>
      <name val="MS Sans Serif"/>
      <family val="2"/>
      <charset val="238"/>
    </font>
    <font>
      <b/>
      <sz val="10"/>
      <color rgb="FFFF0000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6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4" borderId="0" applyNumberFormat="0" applyBorder="0" applyAlignment="0" applyProtection="0"/>
    <xf numFmtId="0" fontId="16" fillId="0" borderId="3" applyNumberFormat="0" applyFill="0" applyAlignment="0" applyProtection="0"/>
    <xf numFmtId="0" fontId="17" fillId="21" borderId="4" applyNumberFormat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9" fillId="0" borderId="0"/>
    <xf numFmtId="0" fontId="23" fillId="20" borderId="1" applyNumberFormat="0" applyAlignment="0" applyProtection="0"/>
    <xf numFmtId="9" fontId="1" fillId="0" borderId="0" applyFont="0" applyFill="0" applyBorder="0" applyAlignment="0" applyProtection="0"/>
    <xf numFmtId="0" fontId="24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2" fillId="23" borderId="9" applyNumberFormat="0" applyFont="0" applyAlignment="0" applyProtection="0"/>
    <xf numFmtId="0" fontId="28" fillId="3" borderId="0" applyNumberFormat="0" applyBorder="0" applyAlignment="0" applyProtection="0"/>
    <xf numFmtId="0" fontId="35" fillId="0" borderId="0"/>
  </cellStyleXfs>
  <cellXfs count="303">
    <xf numFmtId="0" fontId="0" fillId="0" borderId="0" xfId="0"/>
    <xf numFmtId="0" fontId="2" fillId="24" borderId="0" xfId="0" applyFont="1" applyFill="1"/>
    <xf numFmtId="4" fontId="2" fillId="24" borderId="0" xfId="0" applyNumberFormat="1" applyFont="1" applyFill="1"/>
    <xf numFmtId="0" fontId="2" fillId="24" borderId="0" xfId="0" applyFont="1" applyFill="1" applyBorder="1" applyAlignment="1">
      <alignment horizontal="left" wrapText="1"/>
    </xf>
    <xf numFmtId="0" fontId="6" fillId="24" borderId="10" xfId="0" applyFont="1" applyFill="1" applyBorder="1" applyAlignment="1">
      <alignment horizontal="left" wrapText="1"/>
    </xf>
    <xf numFmtId="0" fontId="3" fillId="24" borderId="11" xfId="0" applyFont="1" applyFill="1" applyBorder="1" applyAlignment="1">
      <alignment horizontal="center" wrapText="1"/>
    </xf>
    <xf numFmtId="4" fontId="6" fillId="24" borderId="11" xfId="0" applyNumberFormat="1" applyFont="1" applyFill="1" applyBorder="1"/>
    <xf numFmtId="4" fontId="6" fillId="24" borderId="12" xfId="0" applyNumberFormat="1" applyFont="1" applyFill="1" applyBorder="1"/>
    <xf numFmtId="0" fontId="7" fillId="24" borderId="10" xfId="0" applyFont="1" applyFill="1" applyBorder="1" applyAlignment="1">
      <alignment wrapText="1"/>
    </xf>
    <xf numFmtId="0" fontId="8" fillId="24" borderId="13" xfId="0" applyFont="1" applyFill="1" applyBorder="1" applyAlignment="1">
      <alignment horizontal="center"/>
    </xf>
    <xf numFmtId="43" fontId="7" fillId="24" borderId="14" xfId="0" applyNumberFormat="1" applyFont="1" applyFill="1" applyBorder="1" applyAlignment="1">
      <alignment horizontal="center" wrapText="1"/>
    </xf>
    <xf numFmtId="4" fontId="7" fillId="24" borderId="15" xfId="0" applyNumberFormat="1" applyFont="1" applyFill="1" applyBorder="1" applyAlignment="1">
      <alignment horizontal="center" wrapText="1"/>
    </xf>
    <xf numFmtId="0" fontId="7" fillId="24" borderId="16" xfId="0" applyFont="1" applyFill="1" applyBorder="1" applyAlignment="1">
      <alignment wrapText="1"/>
    </xf>
    <xf numFmtId="0" fontId="7" fillId="24" borderId="17" xfId="0" applyFont="1" applyFill="1" applyBorder="1" applyAlignment="1">
      <alignment wrapText="1"/>
    </xf>
    <xf numFmtId="0" fontId="8" fillId="24" borderId="18" xfId="0" applyFont="1" applyFill="1" applyBorder="1" applyAlignment="1">
      <alignment horizontal="center" wrapText="1"/>
    </xf>
    <xf numFmtId="0" fontId="8" fillId="24" borderId="19" xfId="0" applyFont="1" applyFill="1" applyBorder="1" applyAlignment="1">
      <alignment wrapText="1"/>
    </xf>
    <xf numFmtId="0" fontId="8" fillId="24" borderId="21" xfId="0" applyFont="1" applyFill="1" applyBorder="1" applyAlignment="1">
      <alignment horizontal="center" wrapText="1"/>
    </xf>
    <xf numFmtId="0" fontId="2" fillId="24" borderId="0" xfId="0" applyFont="1" applyFill="1" applyBorder="1" applyAlignment="1">
      <alignment horizontal="center" wrapText="1"/>
    </xf>
    <xf numFmtId="43" fontId="2" fillId="24" borderId="0" xfId="0" applyNumberFormat="1" applyFont="1" applyFill="1" applyBorder="1" applyAlignment="1">
      <alignment wrapText="1"/>
    </xf>
    <xf numFmtId="43" fontId="6" fillId="24" borderId="11" xfId="0" applyNumberFormat="1" applyFont="1" applyFill="1" applyBorder="1" applyAlignment="1">
      <alignment wrapText="1"/>
    </xf>
    <xf numFmtId="43" fontId="6" fillId="24" borderId="12" xfId="0" applyNumberFormat="1" applyFont="1" applyFill="1" applyBorder="1" applyAlignment="1">
      <alignment wrapText="1"/>
    </xf>
    <xf numFmtId="0" fontId="7" fillId="24" borderId="23" xfId="0" applyFont="1" applyFill="1" applyBorder="1" applyAlignment="1">
      <alignment horizontal="left" wrapText="1"/>
    </xf>
    <xf numFmtId="0" fontId="7" fillId="24" borderId="24" xfId="0" applyFont="1" applyFill="1" applyBorder="1" applyAlignment="1">
      <alignment horizontal="left" wrapText="1"/>
    </xf>
    <xf numFmtId="43" fontId="7" fillId="24" borderId="25" xfId="0" applyNumberFormat="1" applyFont="1" applyFill="1" applyBorder="1" applyAlignment="1">
      <alignment horizontal="right" wrapText="1"/>
    </xf>
    <xf numFmtId="0" fontId="7" fillId="24" borderId="18" xfId="0" applyFont="1" applyFill="1" applyBorder="1" applyAlignment="1">
      <alignment horizontal="left" wrapText="1"/>
    </xf>
    <xf numFmtId="0" fontId="7" fillId="24" borderId="19" xfId="0" applyFont="1" applyFill="1" applyBorder="1" applyAlignment="1">
      <alignment horizontal="left" wrapText="1"/>
    </xf>
    <xf numFmtId="0" fontId="8" fillId="24" borderId="18" xfId="0" applyFont="1" applyFill="1" applyBorder="1" applyAlignment="1">
      <alignment horizontal="left" wrapText="1" indent="1"/>
    </xf>
    <xf numFmtId="0" fontId="7" fillId="24" borderId="19" xfId="0" applyFont="1" applyFill="1" applyBorder="1" applyAlignment="1">
      <alignment wrapText="1"/>
    </xf>
    <xf numFmtId="0" fontId="8" fillId="24" borderId="27" xfId="0" applyFont="1" applyFill="1" applyBorder="1" applyAlignment="1">
      <alignment horizontal="left" wrapText="1" indent="1"/>
    </xf>
    <xf numFmtId="0" fontId="8" fillId="24" borderId="28" xfId="0" applyFont="1" applyFill="1" applyBorder="1" applyAlignment="1">
      <alignment wrapText="1"/>
    </xf>
    <xf numFmtId="0" fontId="7" fillId="24" borderId="29" xfId="0" applyFont="1" applyFill="1" applyBorder="1" applyAlignment="1">
      <alignment horizontal="left" wrapText="1"/>
    </xf>
    <xf numFmtId="0" fontId="7" fillId="24" borderId="30" xfId="0" applyFont="1" applyFill="1" applyBorder="1" applyAlignment="1">
      <alignment horizontal="left" wrapText="1"/>
    </xf>
    <xf numFmtId="0" fontId="8" fillId="24" borderId="0" xfId="0" applyFont="1" applyFill="1"/>
    <xf numFmtId="0" fontId="8" fillId="24" borderId="0" xfId="0" applyFont="1" applyFill="1" applyAlignment="1">
      <alignment wrapText="1"/>
    </xf>
    <xf numFmtId="0" fontId="3" fillId="24" borderId="11" xfId="0" applyFont="1" applyFill="1" applyBorder="1" applyAlignment="1"/>
    <xf numFmtId="0" fontId="7" fillId="24" borderId="11" xfId="0" applyFont="1" applyFill="1" applyBorder="1" applyAlignment="1">
      <alignment horizontal="center"/>
    </xf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8" fillId="24" borderId="18" xfId="0" applyFont="1" applyFill="1" applyBorder="1" applyAlignment="1">
      <alignment horizontal="center"/>
    </xf>
    <xf numFmtId="0" fontId="8" fillId="24" borderId="19" xfId="0" applyNumberFormat="1" applyFont="1" applyFill="1" applyBorder="1" applyAlignment="1">
      <alignment wrapText="1"/>
    </xf>
    <xf numFmtId="0" fontId="8" fillId="24" borderId="21" xfId="0" applyFont="1" applyFill="1" applyBorder="1" applyAlignment="1">
      <alignment horizontal="center"/>
    </xf>
    <xf numFmtId="0" fontId="8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28" xfId="0" applyNumberFormat="1" applyFont="1" applyFill="1" applyBorder="1" applyAlignment="1">
      <alignment horizontal="center" wrapText="1"/>
    </xf>
    <xf numFmtId="4" fontId="2" fillId="24" borderId="3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0" fontId="8" fillId="24" borderId="34" xfId="0" applyFont="1" applyFill="1" applyBorder="1" applyAlignment="1">
      <alignment horizontal="center"/>
    </xf>
    <xf numFmtId="0" fontId="8" fillId="24" borderId="14" xfId="0" applyNumberFormat="1" applyFont="1" applyFill="1" applyBorder="1" applyAlignment="1">
      <alignment wrapText="1"/>
    </xf>
    <xf numFmtId="0" fontId="8" fillId="24" borderId="27" xfId="0" applyFont="1" applyFill="1" applyBorder="1" applyAlignment="1">
      <alignment horizontal="center"/>
    </xf>
    <xf numFmtId="0" fontId="8" fillId="24" borderId="28" xfId="0" applyNumberFormat="1" applyFont="1" applyFill="1" applyBorder="1" applyAlignment="1">
      <alignment wrapText="1"/>
    </xf>
    <xf numFmtId="0" fontId="8" fillId="24" borderId="29" xfId="0" applyFont="1" applyFill="1" applyBorder="1" applyAlignment="1">
      <alignment horizontal="center"/>
    </xf>
    <xf numFmtId="0" fontId="8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0" fontId="0" fillId="24" borderId="0" xfId="0" applyFill="1"/>
    <xf numFmtId="4" fontId="7" fillId="24" borderId="25" xfId="0" applyNumberFormat="1" applyFont="1" applyFill="1" applyBorder="1"/>
    <xf numFmtId="4" fontId="7" fillId="24" borderId="43" xfId="0" applyNumberFormat="1" applyFont="1" applyFill="1" applyBorder="1" applyAlignment="1">
      <alignment horizontal="center" wrapText="1"/>
    </xf>
    <xf numFmtId="0" fontId="7" fillId="24" borderId="13" xfId="0" applyFont="1" applyFill="1" applyBorder="1" applyAlignment="1">
      <alignment horizontal="center"/>
    </xf>
    <xf numFmtId="0" fontId="7" fillId="24" borderId="44" xfId="0" applyNumberFormat="1" applyFont="1" applyFill="1" applyBorder="1" applyAlignment="1">
      <alignment wrapText="1"/>
    </xf>
    <xf numFmtId="0" fontId="8" fillId="24" borderId="45" xfId="0" applyNumberFormat="1" applyFont="1" applyFill="1" applyBorder="1" applyAlignment="1">
      <alignment wrapText="1"/>
    </xf>
    <xf numFmtId="0" fontId="8" fillId="24" borderId="46" xfId="0" applyNumberFormat="1" applyFont="1" applyFill="1" applyBorder="1" applyAlignment="1">
      <alignment wrapText="1"/>
    </xf>
    <xf numFmtId="10" fontId="7" fillId="24" borderId="15" xfId="38" applyNumberFormat="1" applyFont="1" applyFill="1" applyBorder="1"/>
    <xf numFmtId="43" fontId="0" fillId="24" borderId="0" xfId="0" applyNumberFormat="1" applyFill="1"/>
    <xf numFmtId="0" fontId="22" fillId="0" borderId="0" xfId="35"/>
    <xf numFmtId="0" fontId="29" fillId="0" borderId="0" xfId="35" applyFont="1"/>
    <xf numFmtId="43" fontId="29" fillId="0" borderId="0" xfId="35" applyNumberFormat="1" applyFont="1"/>
    <xf numFmtId="0" fontId="30" fillId="0" borderId="32" xfId="35" applyFont="1" applyBorder="1"/>
    <xf numFmtId="0" fontId="30" fillId="0" borderId="47" xfId="35" applyFont="1" applyBorder="1"/>
    <xf numFmtId="43" fontId="30" fillId="0" borderId="48" xfId="35" applyNumberFormat="1" applyFont="1" applyBorder="1"/>
    <xf numFmtId="43" fontId="30" fillId="0" borderId="43" xfId="35" applyNumberFormat="1" applyFont="1" applyBorder="1"/>
    <xf numFmtId="43" fontId="30" fillId="0" borderId="0" xfId="35" applyNumberFormat="1" applyFont="1"/>
    <xf numFmtId="0" fontId="30" fillId="0" borderId="0" xfId="35" applyFont="1"/>
    <xf numFmtId="0" fontId="30" fillId="0" borderId="49" xfId="35" applyFont="1" applyBorder="1"/>
    <xf numFmtId="0" fontId="30" fillId="0" borderId="0" xfId="35" applyFont="1" applyBorder="1"/>
    <xf numFmtId="43" fontId="31" fillId="0" borderId="50" xfId="35" applyNumberFormat="1" applyFont="1" applyBorder="1" applyAlignment="1">
      <alignment horizontal="center"/>
    </xf>
    <xf numFmtId="43" fontId="31" fillId="0" borderId="51" xfId="35" applyNumberFormat="1" applyFont="1" applyBorder="1" applyAlignment="1">
      <alignment horizontal="center"/>
    </xf>
    <xf numFmtId="0" fontId="30" fillId="0" borderId="52" xfId="35" applyFont="1" applyBorder="1"/>
    <xf numFmtId="0" fontId="30" fillId="0" borderId="53" xfId="35" applyFont="1" applyBorder="1"/>
    <xf numFmtId="43" fontId="31" fillId="0" borderId="54" xfId="35" applyNumberFormat="1" applyFont="1" applyBorder="1" applyAlignment="1">
      <alignment horizontal="center"/>
    </xf>
    <xf numFmtId="43" fontId="31" fillId="0" borderId="55" xfId="35" applyNumberFormat="1" applyFont="1" applyBorder="1" applyAlignment="1">
      <alignment horizontal="center"/>
    </xf>
    <xf numFmtId="43" fontId="30" fillId="0" borderId="50" xfId="35" applyNumberFormat="1" applyFont="1" applyBorder="1"/>
    <xf numFmtId="43" fontId="30" fillId="0" borderId="51" xfId="35" applyNumberFormat="1" applyFont="1" applyBorder="1"/>
    <xf numFmtId="0" fontId="31" fillId="0" borderId="49" xfId="35" applyFont="1" applyBorder="1"/>
    <xf numFmtId="0" fontId="31" fillId="0" borderId="0" xfId="35" applyFont="1" applyBorder="1"/>
    <xf numFmtId="43" fontId="31" fillId="0" borderId="50" xfId="35" applyNumberFormat="1" applyFont="1" applyFill="1" applyBorder="1"/>
    <xf numFmtId="43" fontId="31" fillId="0" borderId="51" xfId="35" applyNumberFormat="1" applyFont="1" applyFill="1" applyBorder="1"/>
    <xf numFmtId="43" fontId="31" fillId="0" borderId="50" xfId="35" applyNumberFormat="1" applyFont="1" applyBorder="1"/>
    <xf numFmtId="43" fontId="31" fillId="0" borderId="51" xfId="35" applyNumberFormat="1" applyFont="1" applyBorder="1"/>
    <xf numFmtId="43" fontId="32" fillId="0" borderId="0" xfId="35" applyNumberFormat="1" applyFont="1"/>
    <xf numFmtId="4" fontId="30" fillId="0" borderId="0" xfId="35" applyNumberFormat="1" applyFont="1"/>
    <xf numFmtId="0" fontId="31" fillId="0" borderId="32" xfId="35" applyFont="1" applyBorder="1"/>
    <xf numFmtId="0" fontId="31" fillId="0" borderId="47" xfId="35" applyFont="1" applyBorder="1"/>
    <xf numFmtId="43" fontId="31" fillId="0" borderId="48" xfId="35" applyNumberFormat="1" applyFont="1" applyBorder="1"/>
    <xf numFmtId="43" fontId="31" fillId="0" borderId="43" xfId="35" applyNumberFormat="1" applyFont="1" applyBorder="1"/>
    <xf numFmtId="0" fontId="31" fillId="0" borderId="52" xfId="35" applyFont="1" applyBorder="1"/>
    <xf numFmtId="0" fontId="31" fillId="0" borderId="53" xfId="35" applyFont="1" applyBorder="1"/>
    <xf numFmtId="43" fontId="31" fillId="0" borderId="54" xfId="35" applyNumberFormat="1" applyFont="1" applyBorder="1"/>
    <xf numFmtId="43" fontId="31" fillId="0" borderId="55" xfId="35" applyNumberFormat="1" applyFont="1" applyBorder="1"/>
    <xf numFmtId="43" fontId="30" fillId="0" borderId="54" xfId="35" applyNumberFormat="1" applyFont="1" applyBorder="1"/>
    <xf numFmtId="43" fontId="30" fillId="0" borderId="55" xfId="35" applyNumberFormat="1" applyFont="1" applyBorder="1"/>
    <xf numFmtId="43" fontId="7" fillId="24" borderId="24" xfId="36" applyNumberFormat="1" applyFont="1" applyFill="1" applyBorder="1" applyAlignment="1">
      <alignment horizontal="right" wrapText="1"/>
    </xf>
    <xf numFmtId="43" fontId="7" fillId="24" borderId="19" xfId="36" applyNumberFormat="1" applyFont="1" applyFill="1" applyBorder="1" applyAlignment="1">
      <alignment horizontal="right" wrapText="1"/>
    </xf>
    <xf numFmtId="43" fontId="7" fillId="24" borderId="30" xfId="36" applyNumberFormat="1" applyFont="1" applyFill="1" applyBorder="1" applyAlignment="1">
      <alignment horizontal="right" wrapText="1"/>
    </xf>
    <xf numFmtId="4" fontId="7" fillId="24" borderId="40" xfId="0" applyNumberFormat="1" applyFont="1" applyFill="1" applyBorder="1"/>
    <xf numFmtId="10" fontId="7" fillId="24" borderId="35" xfId="38" applyNumberFormat="1" applyFont="1" applyFill="1" applyBorder="1"/>
    <xf numFmtId="10" fontId="7" fillId="24" borderId="36" xfId="38" applyNumberFormat="1" applyFont="1" applyFill="1" applyBorder="1"/>
    <xf numFmtId="43" fontId="0" fillId="0" borderId="0" xfId="0" applyNumberFormat="1"/>
    <xf numFmtId="0" fontId="8" fillId="24" borderId="45" xfId="0" applyFont="1" applyFill="1" applyBorder="1" applyAlignment="1">
      <alignment wrapText="1"/>
    </xf>
    <xf numFmtId="0" fontId="8" fillId="24" borderId="46" xfId="0" applyFont="1" applyFill="1" applyBorder="1" applyAlignment="1">
      <alignment wrapText="1"/>
    </xf>
    <xf numFmtId="43" fontId="7" fillId="24" borderId="24" xfId="0" applyNumberFormat="1" applyFont="1" applyFill="1" applyBorder="1" applyAlignment="1">
      <alignment horizontal="right" wrapText="1"/>
    </xf>
    <xf numFmtId="43" fontId="7" fillId="24" borderId="19" xfId="0" applyNumberFormat="1" applyFont="1" applyFill="1" applyBorder="1" applyAlignment="1">
      <alignment horizontal="right" wrapText="1"/>
    </xf>
    <xf numFmtId="43" fontId="7" fillId="24" borderId="30" xfId="0" applyNumberFormat="1" applyFont="1" applyFill="1" applyBorder="1" applyAlignment="1">
      <alignment horizontal="right" wrapText="1"/>
    </xf>
    <xf numFmtId="4" fontId="7" fillId="24" borderId="14" xfId="0" applyNumberFormat="1" applyFont="1" applyFill="1" applyBorder="1" applyAlignment="1">
      <alignment horizontal="center" wrapText="1"/>
    </xf>
    <xf numFmtId="4" fontId="0" fillId="24" borderId="0" xfId="0" applyNumberFormat="1" applyFill="1"/>
    <xf numFmtId="4" fontId="7" fillId="24" borderId="57" xfId="0" applyNumberFormat="1" applyFont="1" applyFill="1" applyBorder="1"/>
    <xf numFmtId="4" fontId="34" fillId="24" borderId="0" xfId="0" applyNumberFormat="1" applyFont="1" applyFill="1"/>
    <xf numFmtId="43" fontId="22" fillId="0" borderId="0" xfId="35" applyNumberFormat="1"/>
    <xf numFmtId="4" fontId="22" fillId="0" borderId="0" xfId="35" applyNumberFormat="1"/>
    <xf numFmtId="0" fontId="22" fillId="0" borderId="0" xfId="35" quotePrefix="1"/>
    <xf numFmtId="4" fontId="0" fillId="0" borderId="0" xfId="0" applyNumberFormat="1"/>
    <xf numFmtId="0" fontId="22" fillId="0" borderId="0" xfId="35" applyAlignment="1">
      <alignment horizontal="right"/>
    </xf>
    <xf numFmtId="43" fontId="22" fillId="0" borderId="0" xfId="35" applyNumberFormat="1" applyAlignment="1">
      <alignment horizontal="right"/>
    </xf>
    <xf numFmtId="43" fontId="8" fillId="0" borderId="0" xfId="0" applyNumberFormat="1" applyFont="1"/>
    <xf numFmtId="4" fontId="7" fillId="24" borderId="61" xfId="0" applyNumberFormat="1" applyFont="1" applyFill="1" applyBorder="1" applyAlignment="1">
      <alignment horizontal="center" wrapText="1"/>
    </xf>
    <xf numFmtId="43" fontId="7" fillId="0" borderId="25" xfId="0" applyNumberFormat="1" applyFont="1" applyFill="1" applyBorder="1" applyAlignment="1">
      <alignment horizontal="right" wrapText="1"/>
    </xf>
    <xf numFmtId="43" fontId="7" fillId="0" borderId="26" xfId="0" applyNumberFormat="1" applyFont="1" applyFill="1" applyBorder="1" applyAlignment="1">
      <alignment horizontal="right" wrapText="1"/>
    </xf>
    <xf numFmtId="0" fontId="8" fillId="0" borderId="18" xfId="0" applyFont="1" applyFill="1" applyBorder="1" applyAlignment="1">
      <alignment horizontal="center" wrapText="1"/>
    </xf>
    <xf numFmtId="0" fontId="8" fillId="0" borderId="45" xfId="0" applyFont="1" applyFill="1" applyBorder="1" applyAlignment="1">
      <alignment wrapText="1"/>
    </xf>
    <xf numFmtId="0" fontId="7" fillId="0" borderId="16" xfId="0" applyFont="1" applyFill="1" applyBorder="1" applyAlignment="1">
      <alignment wrapText="1"/>
    </xf>
    <xf numFmtId="0" fontId="7" fillId="0" borderId="17" xfId="0" applyFont="1" applyFill="1" applyBorder="1" applyAlignment="1">
      <alignment wrapText="1"/>
    </xf>
    <xf numFmtId="0" fontId="8" fillId="0" borderId="21" xfId="0" applyFont="1" applyFill="1" applyBorder="1" applyAlignment="1">
      <alignment horizontal="center" wrapText="1"/>
    </xf>
    <xf numFmtId="0" fontId="8" fillId="0" borderId="46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43" fontId="2" fillId="0" borderId="0" xfId="0" applyNumberFormat="1" applyFont="1" applyFill="1" applyBorder="1" applyAlignment="1">
      <alignment wrapText="1"/>
    </xf>
    <xf numFmtId="0" fontId="6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center" wrapText="1"/>
    </xf>
    <xf numFmtId="43" fontId="6" fillId="0" borderId="11" xfId="0" applyNumberFormat="1" applyFont="1" applyFill="1" applyBorder="1" applyAlignment="1">
      <alignment wrapText="1"/>
    </xf>
    <xf numFmtId="43" fontId="6" fillId="0" borderId="12" xfId="0" applyNumberFormat="1" applyFont="1" applyFill="1" applyBorder="1" applyAlignment="1">
      <alignment wrapText="1"/>
    </xf>
    <xf numFmtId="0" fontId="7" fillId="0" borderId="10" xfId="0" applyFont="1" applyFill="1" applyBorder="1" applyAlignment="1">
      <alignment wrapText="1"/>
    </xf>
    <xf numFmtId="0" fontId="8" fillId="0" borderId="13" xfId="0" applyFont="1" applyFill="1" applyBorder="1" applyAlignment="1">
      <alignment horizontal="center"/>
    </xf>
    <xf numFmtId="0" fontId="7" fillId="0" borderId="23" xfId="0" applyFont="1" applyFill="1" applyBorder="1" applyAlignment="1">
      <alignment horizontal="left" wrapText="1"/>
    </xf>
    <xf numFmtId="0" fontId="7" fillId="0" borderId="24" xfId="0" applyFont="1" applyFill="1" applyBorder="1" applyAlignment="1">
      <alignment horizontal="left" wrapText="1"/>
    </xf>
    <xf numFmtId="0" fontId="7" fillId="0" borderId="18" xfId="0" applyFont="1" applyFill="1" applyBorder="1" applyAlignment="1">
      <alignment horizontal="left" wrapText="1"/>
    </xf>
    <xf numFmtId="0" fontId="7" fillId="0" borderId="19" xfId="0" applyFont="1" applyFill="1" applyBorder="1" applyAlignment="1">
      <alignment horizontal="left" wrapText="1"/>
    </xf>
    <xf numFmtId="0" fontId="8" fillId="0" borderId="18" xfId="0" applyFont="1" applyFill="1" applyBorder="1" applyAlignment="1">
      <alignment horizontal="left" wrapText="1" indent="1"/>
    </xf>
    <xf numFmtId="0" fontId="8" fillId="0" borderId="19" xfId="0" applyFont="1" applyFill="1" applyBorder="1" applyAlignment="1">
      <alignment wrapText="1"/>
    </xf>
    <xf numFmtId="0" fontId="7" fillId="0" borderId="19" xfId="0" applyFont="1" applyFill="1" applyBorder="1" applyAlignment="1">
      <alignment wrapText="1"/>
    </xf>
    <xf numFmtId="167" fontId="0" fillId="0" borderId="0" xfId="0" applyNumberFormat="1"/>
    <xf numFmtId="43" fontId="33" fillId="0" borderId="50" xfId="35" applyNumberFormat="1" applyFont="1" applyFill="1" applyBorder="1"/>
    <xf numFmtId="43" fontId="33" fillId="0" borderId="51" xfId="35" applyNumberFormat="1" applyFont="1" applyFill="1" applyBorder="1"/>
    <xf numFmtId="43" fontId="7" fillId="24" borderId="49" xfId="0" applyNumberFormat="1" applyFont="1" applyFill="1" applyBorder="1" applyAlignment="1">
      <alignment horizontal="right" wrapText="1"/>
    </xf>
    <xf numFmtId="0" fontId="7" fillId="24" borderId="10" xfId="0" applyFont="1" applyFill="1" applyBorder="1" applyAlignment="1">
      <alignment wrapText="1"/>
    </xf>
    <xf numFmtId="0" fontId="7" fillId="24" borderId="10" xfId="0" applyFont="1" applyFill="1" applyBorder="1" applyAlignment="1">
      <alignment wrapText="1"/>
    </xf>
    <xf numFmtId="0" fontId="1" fillId="0" borderId="0" xfId="0" applyFont="1"/>
    <xf numFmtId="0" fontId="7" fillId="24" borderId="10" xfId="0" applyFont="1" applyFill="1" applyBorder="1" applyAlignment="1">
      <alignment wrapText="1"/>
    </xf>
    <xf numFmtId="4" fontId="8" fillId="0" borderId="0" xfId="0" applyNumberFormat="1" applyFont="1"/>
    <xf numFmtId="164" fontId="1" fillId="24" borderId="20" xfId="0" applyNumberFormat="1" applyFont="1" applyFill="1" applyBorder="1"/>
    <xf numFmtId="164" fontId="1" fillId="24" borderId="26" xfId="0" applyNumberFormat="1" applyFont="1" applyFill="1" applyBorder="1"/>
    <xf numFmtId="167" fontId="0" fillId="24" borderId="0" xfId="0" applyNumberFormat="1" applyFill="1"/>
    <xf numFmtId="43" fontId="7" fillId="24" borderId="33" xfId="0" applyNumberFormat="1" applyFont="1" applyFill="1" applyBorder="1" applyAlignment="1">
      <alignment horizontal="center" wrapText="1"/>
    </xf>
    <xf numFmtId="4" fontId="7" fillId="0" borderId="0" xfId="0" applyNumberFormat="1" applyFont="1"/>
    <xf numFmtId="164" fontId="1" fillId="24" borderId="42" xfId="0" applyNumberFormat="1" applyFont="1" applyFill="1" applyBorder="1"/>
    <xf numFmtId="4" fontId="1" fillId="24" borderId="25" xfId="0" applyNumberFormat="1" applyFont="1" applyFill="1" applyBorder="1"/>
    <xf numFmtId="165" fontId="1" fillId="24" borderId="26" xfId="0" applyNumberFormat="1" applyFont="1" applyFill="1" applyBorder="1"/>
    <xf numFmtId="165" fontId="1" fillId="0" borderId="26" xfId="0" applyNumberFormat="1" applyFont="1" applyFill="1" applyBorder="1"/>
    <xf numFmtId="165" fontId="1" fillId="24" borderId="42" xfId="0" applyNumberFormat="1" applyFont="1" applyFill="1" applyBorder="1"/>
    <xf numFmtId="4" fontId="1" fillId="24" borderId="0" xfId="0" applyNumberFormat="1" applyFont="1" applyFill="1"/>
    <xf numFmtId="165" fontId="1" fillId="0" borderId="63" xfId="45" applyNumberFormat="1" applyFont="1" applyBorder="1"/>
    <xf numFmtId="164" fontId="1" fillId="24" borderId="35" xfId="0" applyNumberFormat="1" applyFont="1" applyFill="1" applyBorder="1"/>
    <xf numFmtId="164" fontId="1" fillId="24" borderId="41" xfId="0" applyNumberFormat="1" applyFont="1" applyFill="1" applyBorder="1"/>
    <xf numFmtId="4" fontId="1" fillId="24" borderId="40" xfId="0" applyNumberFormat="1" applyFont="1" applyFill="1" applyBorder="1"/>
    <xf numFmtId="165" fontId="1" fillId="24" borderId="35" xfId="0" applyNumberFormat="1" applyFont="1" applyFill="1" applyBorder="1"/>
    <xf numFmtId="165" fontId="1" fillId="24" borderId="41" xfId="0" applyNumberFormat="1" applyFont="1" applyFill="1" applyBorder="1"/>
    <xf numFmtId="164" fontId="1" fillId="24" borderId="19" xfId="0" applyNumberFormat="1" applyFont="1" applyFill="1" applyBorder="1"/>
    <xf numFmtId="164" fontId="1" fillId="24" borderId="56" xfId="0" applyNumberFormat="1" applyFont="1" applyFill="1" applyBorder="1"/>
    <xf numFmtId="0" fontId="8" fillId="24" borderId="11" xfId="0" applyFont="1" applyFill="1" applyBorder="1" applyAlignment="1">
      <alignment horizontal="center"/>
    </xf>
    <xf numFmtId="0" fontId="7" fillId="24" borderId="11" xfId="0" applyFont="1" applyFill="1" applyBorder="1" applyAlignment="1">
      <alignment wrapText="1"/>
    </xf>
    <xf numFmtId="4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4" fontId="34" fillId="0" borderId="0" xfId="0" applyNumberFormat="1" applyFont="1"/>
    <xf numFmtId="43" fontId="34" fillId="24" borderId="0" xfId="0" applyNumberFormat="1" applyFont="1" applyFill="1"/>
    <xf numFmtId="43" fontId="34" fillId="0" borderId="0" xfId="0" applyNumberFormat="1" applyFont="1"/>
    <xf numFmtId="0" fontId="7" fillId="24" borderId="10" xfId="0" applyFont="1" applyFill="1" applyBorder="1" applyAlignment="1">
      <alignment wrapText="1"/>
    </xf>
    <xf numFmtId="0" fontId="7" fillId="24" borderId="10" xfId="0" applyFont="1" applyFill="1" applyBorder="1" applyAlignment="1">
      <alignment wrapText="1"/>
    </xf>
    <xf numFmtId="0" fontId="7" fillId="24" borderId="10" xfId="0" applyFont="1" applyFill="1" applyBorder="1" applyAlignment="1">
      <alignment wrapText="1"/>
    </xf>
    <xf numFmtId="4" fontId="7" fillId="0" borderId="0" xfId="35" applyNumberFormat="1" applyFont="1"/>
    <xf numFmtId="164" fontId="1" fillId="24" borderId="31" xfId="0" applyNumberFormat="1" applyFont="1" applyFill="1" applyBorder="1"/>
    <xf numFmtId="0" fontId="2" fillId="24" borderId="0" xfId="0" applyNumberFormat="1" applyFont="1" applyFill="1"/>
    <xf numFmtId="43" fontId="1" fillId="24" borderId="19" xfId="0" applyNumberFormat="1" applyFont="1" applyFill="1" applyBorder="1" applyAlignment="1">
      <alignment horizontal="right" wrapText="1"/>
    </xf>
    <xf numFmtId="43" fontId="1" fillId="24" borderId="28" xfId="0" applyNumberFormat="1" applyFont="1" applyFill="1" applyBorder="1" applyAlignment="1">
      <alignment horizontal="right" wrapText="1"/>
    </xf>
    <xf numFmtId="43" fontId="1" fillId="24" borderId="20" xfId="0" applyNumberFormat="1" applyFont="1" applyFill="1" applyBorder="1" applyAlignment="1">
      <alignment horizontal="right" wrapText="1"/>
    </xf>
    <xf numFmtId="43" fontId="7" fillId="24" borderId="22" xfId="0" applyNumberFormat="1" applyFont="1" applyFill="1" applyBorder="1" applyAlignment="1">
      <alignment horizontal="right" wrapText="1"/>
    </xf>
    <xf numFmtId="43" fontId="7" fillId="24" borderId="57" xfId="0" applyNumberFormat="1" applyFont="1" applyFill="1" applyBorder="1" applyAlignment="1">
      <alignment horizontal="right" wrapText="1"/>
    </xf>
    <xf numFmtId="43" fontId="7" fillId="24" borderId="58" xfId="0" applyNumberFormat="1" applyFont="1" applyFill="1" applyBorder="1" applyAlignment="1">
      <alignment horizontal="right" wrapText="1"/>
    </xf>
    <xf numFmtId="43" fontId="1" fillId="24" borderId="58" xfId="0" applyNumberFormat="1" applyFont="1" applyFill="1" applyBorder="1" applyAlignment="1">
      <alignment horizontal="right" wrapText="1"/>
    </xf>
    <xf numFmtId="43" fontId="7" fillId="24" borderId="60" xfId="0" applyNumberFormat="1" applyFont="1" applyFill="1" applyBorder="1" applyAlignment="1">
      <alignment horizontal="right" wrapText="1"/>
    </xf>
    <xf numFmtId="4" fontId="1" fillId="24" borderId="11" xfId="0" applyNumberFormat="1" applyFont="1" applyFill="1" applyBorder="1"/>
    <xf numFmtId="164" fontId="1" fillId="24" borderId="58" xfId="0" applyNumberFormat="1" applyFont="1" applyFill="1" applyBorder="1"/>
    <xf numFmtId="164" fontId="1" fillId="24" borderId="59" xfId="0" applyNumberFormat="1" applyFont="1" applyFill="1" applyBorder="1"/>
    <xf numFmtId="4" fontId="1" fillId="24" borderId="57" xfId="0" applyNumberFormat="1" applyFont="1" applyFill="1" applyBorder="1"/>
    <xf numFmtId="0" fontId="1" fillId="24" borderId="58" xfId="0" applyNumberFormat="1" applyFont="1" applyFill="1" applyBorder="1"/>
    <xf numFmtId="165" fontId="1" fillId="24" borderId="59" xfId="0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28" xfId="0" applyNumberFormat="1" applyFont="1" applyFill="1" applyBorder="1"/>
    <xf numFmtId="10" fontId="1" fillId="24" borderId="3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0" fontId="1" fillId="24" borderId="0" xfId="0" applyFont="1" applyFill="1"/>
    <xf numFmtId="164" fontId="1" fillId="24" borderId="57" xfId="0" applyNumberFormat="1" applyFont="1" applyFill="1" applyBorder="1"/>
    <xf numFmtId="164" fontId="1" fillId="24" borderId="24" xfId="0" applyNumberFormat="1" applyFont="1" applyFill="1" applyBorder="1"/>
    <xf numFmtId="165" fontId="1" fillId="0" borderId="35" xfId="45" applyNumberFormat="1" applyFont="1" applyBorder="1"/>
    <xf numFmtId="165" fontId="1" fillId="0" borderId="35" xfId="45" applyNumberFormat="1" applyFont="1" applyFill="1" applyBorder="1"/>
    <xf numFmtId="43" fontId="1" fillId="24" borderId="19" xfId="36" applyNumberFormat="1" applyFont="1" applyFill="1" applyBorder="1" applyAlignment="1">
      <alignment horizontal="right" wrapText="1"/>
    </xf>
    <xf numFmtId="164" fontId="1" fillId="24" borderId="19" xfId="0" applyNumberFormat="1" applyFont="1" applyFill="1" applyBorder="1" applyAlignment="1"/>
    <xf numFmtId="164" fontId="1" fillId="24" borderId="20" xfId="0" applyNumberFormat="1" applyFont="1" applyFill="1" applyBorder="1" applyAlignment="1"/>
    <xf numFmtId="4" fontId="1" fillId="24" borderId="24" xfId="0" applyNumberFormat="1" applyFont="1" applyFill="1" applyBorder="1" applyAlignment="1"/>
    <xf numFmtId="0" fontId="1" fillId="24" borderId="19" xfId="0" applyNumberFormat="1" applyFont="1" applyFill="1" applyBorder="1" applyAlignment="1"/>
    <xf numFmtId="165" fontId="1" fillId="24" borderId="20" xfId="0" applyNumberFormat="1" applyFont="1" applyFill="1" applyBorder="1" applyAlignment="1"/>
    <xf numFmtId="165" fontId="1" fillId="24" borderId="19" xfId="0" applyNumberFormat="1" applyFont="1" applyFill="1" applyBorder="1" applyAlignment="1"/>
    <xf numFmtId="165" fontId="1" fillId="0" borderId="63" xfId="45" applyNumberFormat="1" applyFont="1" applyFill="1" applyBorder="1"/>
    <xf numFmtId="43" fontId="1" fillId="0" borderId="0" xfId="0" applyNumberFormat="1" applyFont="1"/>
    <xf numFmtId="164" fontId="7" fillId="24" borderId="24" xfId="0" applyNumberFormat="1" applyFont="1" applyFill="1" applyBorder="1"/>
    <xf numFmtId="10" fontId="7" fillId="24" borderId="31" xfId="38" applyNumberFormat="1" applyFont="1" applyFill="1" applyBorder="1"/>
    <xf numFmtId="166" fontId="1" fillId="24" borderId="20" xfId="0" applyNumberFormat="1" applyFont="1" applyFill="1" applyBorder="1"/>
    <xf numFmtId="4" fontId="1" fillId="24" borderId="24" xfId="0" applyNumberFormat="1" applyFont="1" applyFill="1" applyBorder="1"/>
    <xf numFmtId="0" fontId="1" fillId="24" borderId="19" xfId="0" applyNumberFormat="1" applyFont="1" applyFill="1" applyBorder="1"/>
    <xf numFmtId="0" fontId="1" fillId="0" borderId="19" xfId="45" applyFont="1" applyBorder="1"/>
    <xf numFmtId="0" fontId="1" fillId="24" borderId="20" xfId="0" applyNumberFormat="1" applyFont="1" applyFill="1" applyBorder="1"/>
    <xf numFmtId="43" fontId="1" fillId="0" borderId="19" xfId="0" applyNumberFormat="1" applyFont="1" applyFill="1" applyBorder="1" applyAlignment="1">
      <alignment horizontal="right" wrapText="1"/>
    </xf>
    <xf numFmtId="43" fontId="7" fillId="0" borderId="24" xfId="0" applyNumberFormat="1" applyFont="1" applyFill="1" applyBorder="1" applyAlignment="1">
      <alignment horizontal="right" wrapText="1"/>
    </xf>
    <xf numFmtId="43" fontId="1" fillId="0" borderId="28" xfId="0" applyNumberFormat="1" applyFont="1" applyFill="1" applyBorder="1" applyAlignment="1">
      <alignment horizontal="right" wrapText="1"/>
    </xf>
    <xf numFmtId="43" fontId="1" fillId="0" borderId="20" xfId="0" applyNumberFormat="1" applyFont="1" applyFill="1" applyBorder="1" applyAlignment="1">
      <alignment horizontal="right" wrapText="1"/>
    </xf>
    <xf numFmtId="43" fontId="7" fillId="0" borderId="22" xfId="0" applyNumberFormat="1" applyFont="1" applyFill="1" applyBorder="1" applyAlignment="1">
      <alignment horizontal="right" wrapText="1"/>
    </xf>
    <xf numFmtId="43" fontId="7" fillId="0" borderId="14" xfId="0" applyNumberFormat="1" applyFont="1" applyFill="1" applyBorder="1" applyAlignment="1">
      <alignment horizontal="center" wrapText="1"/>
    </xf>
    <xf numFmtId="4" fontId="7" fillId="0" borderId="43" xfId="0" applyNumberFormat="1" applyFont="1" applyFill="1" applyBorder="1" applyAlignment="1">
      <alignment horizontal="center" wrapText="1"/>
    </xf>
    <xf numFmtId="43" fontId="7" fillId="0" borderId="19" xfId="0" applyNumberFormat="1" applyFont="1" applyFill="1" applyBorder="1" applyAlignment="1">
      <alignment horizontal="right" wrapText="1"/>
    </xf>
    <xf numFmtId="0" fontId="7" fillId="24" borderId="10" xfId="0" applyFont="1" applyFill="1" applyBorder="1" applyAlignment="1">
      <alignment wrapText="1"/>
    </xf>
    <xf numFmtId="43" fontId="36" fillId="24" borderId="25" xfId="0" applyNumberFormat="1" applyFont="1" applyFill="1" applyBorder="1" applyAlignment="1">
      <alignment horizontal="right" wrapText="1"/>
    </xf>
    <xf numFmtId="43" fontId="34" fillId="24" borderId="63" xfId="0" applyNumberFormat="1" applyFont="1" applyFill="1" applyBorder="1" applyAlignment="1">
      <alignment horizontal="right" wrapText="1"/>
    </xf>
    <xf numFmtId="43" fontId="34" fillId="24" borderId="56" xfId="0" applyNumberFormat="1" applyFont="1" applyFill="1" applyBorder="1" applyAlignment="1">
      <alignment horizontal="right" wrapText="1"/>
    </xf>
    <xf numFmtId="43" fontId="34" fillId="24" borderId="42" xfId="0" applyNumberFormat="1" applyFont="1" applyFill="1" applyBorder="1" applyAlignment="1">
      <alignment horizontal="right" wrapText="1"/>
    </xf>
    <xf numFmtId="43" fontId="36" fillId="24" borderId="12" xfId="0" applyNumberFormat="1" applyFont="1" applyFill="1" applyBorder="1" applyAlignment="1">
      <alignment horizontal="right" wrapText="1"/>
    </xf>
    <xf numFmtId="43" fontId="34" fillId="0" borderId="26" xfId="0" applyNumberFormat="1" applyFont="1" applyFill="1" applyBorder="1" applyAlignment="1">
      <alignment horizontal="right" wrapText="1"/>
    </xf>
    <xf numFmtId="43" fontId="36" fillId="24" borderId="55" xfId="0" applyNumberFormat="1" applyFont="1" applyFill="1" applyBorder="1" applyAlignment="1">
      <alignment horizontal="right" wrapText="1"/>
    </xf>
    <xf numFmtId="43" fontId="1" fillId="24" borderId="63" xfId="0" applyNumberFormat="1" applyFont="1" applyFill="1" applyBorder="1" applyAlignment="1">
      <alignment horizontal="right" wrapText="1"/>
    </xf>
    <xf numFmtId="43" fontId="1" fillId="24" borderId="56" xfId="0" applyNumberFormat="1" applyFont="1" applyFill="1" applyBorder="1" applyAlignment="1">
      <alignment horizontal="right" wrapText="1"/>
    </xf>
    <xf numFmtId="43" fontId="1" fillId="24" borderId="42" xfId="0" applyNumberFormat="1" applyFont="1" applyFill="1" applyBorder="1" applyAlignment="1">
      <alignment horizontal="right" wrapText="1"/>
    </xf>
    <xf numFmtId="43" fontId="7" fillId="24" borderId="12" xfId="0" applyNumberFormat="1" applyFont="1" applyFill="1" applyBorder="1" applyAlignment="1">
      <alignment horizontal="right" wrapText="1"/>
    </xf>
    <xf numFmtId="4" fontId="1" fillId="0" borderId="0" xfId="0" applyNumberFormat="1" applyFont="1"/>
    <xf numFmtId="43" fontId="1" fillId="0" borderId="26" xfId="0" applyNumberFormat="1" applyFont="1" applyFill="1" applyBorder="1" applyAlignment="1">
      <alignment horizontal="right" wrapText="1"/>
    </xf>
    <xf numFmtId="43" fontId="1" fillId="0" borderId="63" xfId="0" applyNumberFormat="1" applyFont="1" applyFill="1" applyBorder="1" applyAlignment="1">
      <alignment horizontal="right" wrapText="1"/>
    </xf>
    <xf numFmtId="43" fontId="1" fillId="0" borderId="56" xfId="0" applyNumberFormat="1" applyFont="1" applyFill="1" applyBorder="1" applyAlignment="1">
      <alignment horizontal="right" wrapText="1"/>
    </xf>
    <xf numFmtId="43" fontId="1" fillId="0" borderId="42" xfId="0" applyNumberFormat="1" applyFont="1" applyFill="1" applyBorder="1" applyAlignment="1">
      <alignment horizontal="right" wrapText="1"/>
    </xf>
    <xf numFmtId="43" fontId="7" fillId="0" borderId="12" xfId="0" applyNumberFormat="1" applyFont="1" applyFill="1" applyBorder="1" applyAlignment="1">
      <alignment horizontal="right" wrapText="1"/>
    </xf>
    <xf numFmtId="0" fontId="7" fillId="0" borderId="0" xfId="0" applyFont="1"/>
    <xf numFmtId="0" fontId="7" fillId="24" borderId="10" xfId="0" applyFont="1" applyFill="1" applyBorder="1" applyAlignment="1">
      <alignment wrapText="1"/>
    </xf>
    <xf numFmtId="43" fontId="7" fillId="25" borderId="25" xfId="0" applyNumberFormat="1" applyFont="1" applyFill="1" applyBorder="1" applyAlignment="1">
      <alignment horizontal="right" wrapText="1"/>
    </xf>
    <xf numFmtId="43" fontId="7" fillId="25" borderId="63" xfId="0" applyNumberFormat="1" applyFont="1" applyFill="1" applyBorder="1" applyAlignment="1">
      <alignment horizontal="right" wrapText="1"/>
    </xf>
    <xf numFmtId="43" fontId="1" fillId="25" borderId="63" xfId="0" applyNumberFormat="1" applyFont="1" applyFill="1" applyBorder="1" applyAlignment="1">
      <alignment horizontal="right" wrapText="1"/>
    </xf>
    <xf numFmtId="43" fontId="7" fillId="0" borderId="63" xfId="0" applyNumberFormat="1" applyFont="1" applyFill="1" applyBorder="1" applyAlignment="1">
      <alignment horizontal="right" wrapText="1"/>
    </xf>
    <xf numFmtId="43" fontId="7" fillId="24" borderId="55" xfId="0" applyNumberFormat="1" applyFont="1" applyFill="1" applyBorder="1" applyAlignment="1">
      <alignment horizontal="right" wrapText="1"/>
    </xf>
    <xf numFmtId="0" fontId="7" fillId="24" borderId="62" xfId="0" applyFont="1" applyFill="1" applyBorder="1" applyAlignment="1">
      <alignment wrapText="1"/>
    </xf>
    <xf numFmtId="0" fontId="7" fillId="24" borderId="64" xfId="0" applyFont="1" applyFill="1" applyBorder="1" applyAlignment="1">
      <alignment wrapText="1"/>
    </xf>
    <xf numFmtId="0" fontId="7" fillId="24" borderId="32" xfId="0" applyFont="1" applyFill="1" applyBorder="1" applyAlignment="1">
      <alignment horizontal="center" wrapText="1"/>
    </xf>
    <xf numFmtId="0" fontId="7" fillId="24" borderId="61" xfId="0" applyFont="1" applyFill="1" applyBorder="1" applyAlignment="1">
      <alignment horizontal="center" wrapText="1"/>
    </xf>
    <xf numFmtId="0" fontId="3" fillId="24" borderId="32" xfId="0" applyFont="1" applyFill="1" applyBorder="1" applyAlignment="1">
      <alignment horizontal="center"/>
    </xf>
    <xf numFmtId="0" fontId="3" fillId="24" borderId="47" xfId="0" applyFont="1" applyFill="1" applyBorder="1" applyAlignment="1">
      <alignment horizontal="center"/>
    </xf>
    <xf numFmtId="0" fontId="3" fillId="24" borderId="43" xfId="0" applyFont="1" applyFill="1" applyBorder="1" applyAlignment="1">
      <alignment horizontal="center"/>
    </xf>
    <xf numFmtId="0" fontId="4" fillId="24" borderId="49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4" fillId="24" borderId="51" xfId="0" applyFont="1" applyFill="1" applyBorder="1" applyAlignment="1">
      <alignment horizontal="center"/>
    </xf>
    <xf numFmtId="0" fontId="3" fillId="24" borderId="49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3" fillId="24" borderId="51" xfId="0" applyFont="1" applyFill="1" applyBorder="1" applyAlignment="1">
      <alignment horizontal="center"/>
    </xf>
    <xf numFmtId="0" fontId="5" fillId="24" borderId="52" xfId="0" applyFont="1" applyFill="1" applyBorder="1" applyAlignment="1">
      <alignment horizontal="center" vertical="center" wrapText="1"/>
    </xf>
    <xf numFmtId="0" fontId="5" fillId="24" borderId="53" xfId="0" applyFont="1" applyFill="1" applyBorder="1" applyAlignment="1">
      <alignment horizontal="center" vertical="center" wrapText="1"/>
    </xf>
    <xf numFmtId="0" fontId="5" fillId="24" borderId="55" xfId="0" applyFont="1" applyFill="1" applyBorder="1" applyAlignment="1">
      <alignment horizontal="center" vertical="center" wrapText="1"/>
    </xf>
    <xf numFmtId="0" fontId="7" fillId="24" borderId="10" xfId="0" applyFont="1" applyFill="1" applyBorder="1" applyAlignment="1">
      <alignment wrapText="1"/>
    </xf>
    <xf numFmtId="0" fontId="7" fillId="24" borderId="13" xfId="0" applyFont="1" applyFill="1" applyBorder="1" applyAlignment="1">
      <alignment wrapText="1"/>
    </xf>
    <xf numFmtId="0" fontId="5" fillId="25" borderId="52" xfId="0" applyFont="1" applyFill="1" applyBorder="1" applyAlignment="1">
      <alignment horizontal="center" vertical="center" wrapText="1"/>
    </xf>
    <xf numFmtId="0" fontId="5" fillId="25" borderId="53" xfId="0" applyFont="1" applyFill="1" applyBorder="1" applyAlignment="1">
      <alignment horizontal="center" vertical="center" wrapText="1"/>
    </xf>
    <xf numFmtId="0" fontId="5" fillId="25" borderId="55" xfId="0" applyFont="1" applyFill="1" applyBorder="1" applyAlignment="1">
      <alignment horizontal="center" vertical="center" wrapText="1"/>
    </xf>
    <xf numFmtId="0" fontId="7" fillId="24" borderId="11" xfId="0" applyFont="1" applyFill="1" applyBorder="1" applyAlignment="1">
      <alignment wrapText="1"/>
    </xf>
    <xf numFmtId="0" fontId="7" fillId="24" borderId="10" xfId="0" applyFont="1" applyFill="1" applyBorder="1" applyAlignment="1">
      <alignment horizontal="center" wrapText="1"/>
    </xf>
    <xf numFmtId="0" fontId="7" fillId="24" borderId="13" xfId="0" applyFont="1" applyFill="1" applyBorder="1" applyAlignment="1">
      <alignment horizontal="center" wrapText="1"/>
    </xf>
    <xf numFmtId="0" fontId="7" fillId="0" borderId="62" xfId="0" applyFont="1" applyFill="1" applyBorder="1" applyAlignment="1">
      <alignment wrapText="1"/>
    </xf>
    <xf numFmtId="0" fontId="7" fillId="0" borderId="64" xfId="0" applyFont="1" applyFill="1" applyBorder="1" applyAlignment="1">
      <alignment wrapText="1"/>
    </xf>
    <xf numFmtId="43" fontId="0" fillId="0" borderId="0" xfId="0" applyNumberFormat="1" applyAlignment="1"/>
    <xf numFmtId="0" fontId="0" fillId="0" borderId="0" xfId="0" applyAlignment="1"/>
  </cellXfs>
  <cellStyles count="46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Normalny 2" xfId="45"/>
    <cellStyle name="Normalny_Arkusz1" xfId="35"/>
    <cellStyle name="Normalny_Fundusz Gwarantowany" xfId="36"/>
    <cellStyle name="Obliczenia" xfId="37" builtinId="22" customBuiltin="1"/>
    <cellStyle name="Procentowy" xfId="38" builtinId="5"/>
    <cellStyle name="Suma" xfId="39" builtinId="25" customBuiltin="1"/>
    <cellStyle name="Tekst objaśnienia" xfId="40" builtinId="53" customBuiltin="1"/>
    <cellStyle name="Tekst ostrzeżenia" xfId="41" builtinId="11" customBuiltin="1"/>
    <cellStyle name="Tytuł" xfId="42" builtinId="15" customBuiltin="1"/>
    <cellStyle name="Uwaga" xfId="43" builtinId="10" customBuiltin="1"/>
    <cellStyle name="Złe" xfId="44" builtinId="27" customBuiltin="1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38" Type="http://schemas.openxmlformats.org/officeDocument/2006/relationships/worksheet" Target="worksheets/sheet138.xml"/><Relationship Id="rId154" Type="http://schemas.openxmlformats.org/officeDocument/2006/relationships/worksheet" Target="worksheets/sheet154.xml"/><Relationship Id="rId159" Type="http://schemas.openxmlformats.org/officeDocument/2006/relationships/worksheet" Target="worksheets/sheet159.xml"/><Relationship Id="rId170" Type="http://schemas.openxmlformats.org/officeDocument/2006/relationships/styles" Target="styles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28" Type="http://schemas.openxmlformats.org/officeDocument/2006/relationships/worksheet" Target="worksheets/sheet128.xml"/><Relationship Id="rId144" Type="http://schemas.openxmlformats.org/officeDocument/2006/relationships/worksheet" Target="worksheets/sheet144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65" Type="http://schemas.openxmlformats.org/officeDocument/2006/relationships/worksheet" Target="worksheets/sheet16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18" Type="http://schemas.openxmlformats.org/officeDocument/2006/relationships/worksheet" Target="worksheets/sheet118.xml"/><Relationship Id="rId134" Type="http://schemas.openxmlformats.org/officeDocument/2006/relationships/worksheet" Target="worksheets/sheet134.xml"/><Relationship Id="rId139" Type="http://schemas.openxmlformats.org/officeDocument/2006/relationships/worksheet" Target="worksheets/sheet13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55" Type="http://schemas.openxmlformats.org/officeDocument/2006/relationships/worksheet" Target="worksheets/sheet155.xml"/><Relationship Id="rId171" Type="http://schemas.openxmlformats.org/officeDocument/2006/relationships/sharedStrings" Target="sharedStrings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24" Type="http://schemas.openxmlformats.org/officeDocument/2006/relationships/worksheet" Target="worksheets/sheet124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worksheet" Target="worksheets/sheet16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64" Type="http://schemas.openxmlformats.org/officeDocument/2006/relationships/worksheet" Target="worksheets/sheet164.xml"/><Relationship Id="rId16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72" Type="http://schemas.openxmlformats.org/officeDocument/2006/relationships/calcChain" Target="calcChain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167" Type="http://schemas.openxmlformats.org/officeDocument/2006/relationships/worksheet" Target="worksheets/sheet167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worksheet" Target="worksheets/sheet16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10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10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1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1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1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_rels/sheet1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6.bin"/></Relationships>
</file>

<file path=xl/worksheets/_rels/sheet1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7.bin"/></Relationships>
</file>

<file path=xl/worksheets/_rels/sheet1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8.bin"/></Relationships>
</file>

<file path=xl/worksheets/_rels/sheet1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9.bin"/></Relationships>
</file>

<file path=xl/worksheets/_rels/sheet1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0.bin"/></Relationships>
</file>

<file path=xl/worksheets/_rels/sheet1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1.bin"/></Relationships>
</file>

<file path=xl/worksheets/_rels/sheet1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2.bin"/></Relationships>
</file>

<file path=xl/worksheets/_rels/sheet1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4.bin"/></Relationships>
</file>

<file path=xl/worksheets/_rels/sheet1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5.bin"/></Relationships>
</file>

<file path=xl/worksheets/_rels/sheet1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6.bin"/></Relationships>
</file>

<file path=xl/worksheets/_rels/sheet1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7.bin"/></Relationships>
</file>

<file path=xl/worksheets/_rels/sheet1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8.bin"/></Relationships>
</file>

<file path=xl/worksheets/_rels/sheet1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9.bin"/></Relationships>
</file>

<file path=xl/worksheets/_rels/sheet1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1.bin"/></Relationships>
</file>

<file path=xl/worksheets/_rels/sheet1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2.bin"/></Relationships>
</file>

<file path=xl/worksheets/_rels/sheet1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3.bin"/></Relationships>
</file>

<file path=xl/worksheets/_rels/sheet1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4.bin"/></Relationships>
</file>

<file path=xl/worksheets/_rels/sheet1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5.bin"/></Relationships>
</file>

<file path=xl/worksheets/_rels/sheet1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6.bin"/></Relationships>
</file>

<file path=xl/worksheets/_rels/sheet1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7.bin"/></Relationships>
</file>

<file path=xl/worksheets/_rels/sheet1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8.bin"/></Relationships>
</file>

<file path=xl/worksheets/_rels/sheet1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9.bin"/></Relationships>
</file>

<file path=xl/worksheets/_rels/sheet1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1.bin"/></Relationships>
</file>

<file path=xl/worksheets/_rels/sheet1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2.bin"/></Relationships>
</file>

<file path=xl/worksheets/_rels/sheet1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3.bin"/></Relationships>
</file>

<file path=xl/worksheets/_rels/sheet1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4.bin"/></Relationships>
</file>

<file path=xl/worksheets/_rels/sheet1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5.bin"/></Relationships>
</file>

<file path=xl/worksheets/_rels/sheet1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6.bin"/></Relationships>
</file>

<file path=xl/worksheets/_rels/sheet1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8.bin"/></Relationships>
</file>

<file path=xl/worksheets/_rels/sheet1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9.bin"/></Relationships>
</file>

<file path=xl/worksheets/_rels/sheet1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0.bin"/></Relationships>
</file>

<file path=xl/worksheets/_rels/sheet1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1.bin"/></Relationships>
</file>

<file path=xl/worksheets/_rels/sheet1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2.bin"/></Relationships>
</file>

<file path=xl/worksheets/_rels/sheet1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3.bin"/></Relationships>
</file>

<file path=xl/worksheets/_rels/sheet1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8"/>
  <sheetViews>
    <sheetView zoomScaleNormal="100" workbookViewId="0">
      <selection activeCell="D71" sqref="D71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107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322519341.66000003</v>
      </c>
      <c r="E9" s="23">
        <f>E10+E11+E12+E13</f>
        <v>307387061.02999997</v>
      </c>
    </row>
    <row r="10" spans="2:5">
      <c r="B10" s="14" t="s">
        <v>6</v>
      </c>
      <c r="C10" s="115" t="s">
        <v>7</v>
      </c>
      <c r="D10" s="197">
        <f>241526785+75927935.44+4940840.18</f>
        <v>322395560.62</v>
      </c>
      <c r="E10" s="258">
        <f>306785100+601961.03</f>
        <v>307387061.02999997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>
        <f>D14</f>
        <v>123781.04</v>
      </c>
      <c r="E13" s="258"/>
    </row>
    <row r="14" spans="2:5">
      <c r="B14" s="14" t="s">
        <v>14</v>
      </c>
      <c r="C14" s="115" t="s">
        <v>15</v>
      </c>
      <c r="D14" s="197">
        <v>123781.04</v>
      </c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>
        <f>D17+D18+D19</f>
        <v>546495.16</v>
      </c>
      <c r="E16" s="23">
        <f>E17+E18+E19</f>
        <v>655263.30000000005</v>
      </c>
    </row>
    <row r="17" spans="2:10">
      <c r="B17" s="14" t="s">
        <v>6</v>
      </c>
      <c r="C17" s="115" t="s">
        <v>15</v>
      </c>
      <c r="D17" s="198">
        <v>546495.16</v>
      </c>
      <c r="E17" s="259">
        <v>655263.30000000005</v>
      </c>
    </row>
    <row r="18" spans="2:10" ht="25.5">
      <c r="B18" s="14" t="s">
        <v>8</v>
      </c>
      <c r="C18" s="115" t="s">
        <v>20</v>
      </c>
      <c r="D18" s="197"/>
      <c r="E18" s="258"/>
    </row>
    <row r="19" spans="2:10" ht="13.5" thickBot="1">
      <c r="B19" s="16" t="s">
        <v>10</v>
      </c>
      <c r="C19" s="116" t="s">
        <v>21</v>
      </c>
      <c r="D19" s="199"/>
      <c r="E19" s="260"/>
    </row>
    <row r="20" spans="2:10" ht="13.5" thickBot="1">
      <c r="B20" s="275" t="s">
        <v>22</v>
      </c>
      <c r="C20" s="276"/>
      <c r="D20" s="200">
        <f>D9-D16</f>
        <v>321972846.5</v>
      </c>
      <c r="E20" s="261">
        <f>E9-E16</f>
        <v>306731797.72999996</v>
      </c>
      <c r="F20" s="188"/>
      <c r="G20" s="127"/>
    </row>
    <row r="21" spans="2:10" ht="13.5" thickBot="1">
      <c r="B21" s="3"/>
      <c r="C21" s="17"/>
      <c r="D21" s="18"/>
      <c r="E21" s="18"/>
      <c r="G21" s="127"/>
    </row>
    <row r="22" spans="2:10" ht="16.5" thickBot="1">
      <c r="B22" s="4"/>
      <c r="C22" s="5" t="s">
        <v>23</v>
      </c>
      <c r="D22" s="19"/>
      <c r="E22" s="20"/>
    </row>
    <row r="23" spans="2:10" ht="13.5" thickBot="1">
      <c r="B23" s="8"/>
      <c r="C23" s="9" t="s">
        <v>3</v>
      </c>
      <c r="D23" s="120" t="s">
        <v>133</v>
      </c>
      <c r="E23" s="64" t="s">
        <v>261</v>
      </c>
    </row>
    <row r="24" spans="2:10" ht="13.5" thickBot="1">
      <c r="B24" s="21" t="s">
        <v>24</v>
      </c>
      <c r="C24" s="22" t="s">
        <v>25</v>
      </c>
      <c r="D24" s="201">
        <v>321661578.06999999</v>
      </c>
      <c r="E24" s="23">
        <f>D20</f>
        <v>321972846.5</v>
      </c>
      <c r="G24" s="268"/>
    </row>
    <row r="25" spans="2:10">
      <c r="B25" s="21" t="s">
        <v>26</v>
      </c>
      <c r="C25" s="22" t="s">
        <v>27</v>
      </c>
      <c r="D25" s="201">
        <v>-2282540.73</v>
      </c>
      <c r="E25" s="132">
        <v>-15966079.120000005</v>
      </c>
      <c r="F25" s="127"/>
      <c r="G25" s="169"/>
      <c r="H25" s="127"/>
      <c r="I25" s="127"/>
      <c r="J25" s="169"/>
    </row>
    <row r="26" spans="2:10">
      <c r="B26" s="24" t="s">
        <v>28</v>
      </c>
      <c r="C26" s="25" t="s">
        <v>29</v>
      </c>
      <c r="D26" s="202">
        <v>54116162.689999998</v>
      </c>
      <c r="E26" s="133">
        <v>43582463.780000001</v>
      </c>
      <c r="F26" s="127"/>
      <c r="G26" s="127"/>
      <c r="H26" s="127"/>
      <c r="I26" s="127"/>
      <c r="J26" s="169"/>
    </row>
    <row r="27" spans="2:10">
      <c r="B27" s="26" t="s">
        <v>6</v>
      </c>
      <c r="C27" s="15" t="s">
        <v>30</v>
      </c>
      <c r="D27" s="203">
        <v>49113191.049999997</v>
      </c>
      <c r="E27" s="263">
        <v>39597484.489999995</v>
      </c>
      <c r="F27" s="127"/>
      <c r="G27" s="127"/>
      <c r="H27" s="127"/>
      <c r="I27" s="127"/>
      <c r="J27" s="169"/>
    </row>
    <row r="28" spans="2:10">
      <c r="B28" s="26" t="s">
        <v>8</v>
      </c>
      <c r="C28" s="15" t="s">
        <v>31</v>
      </c>
      <c r="D28" s="203"/>
      <c r="E28" s="263"/>
      <c r="F28" s="127"/>
      <c r="G28" s="127"/>
      <c r="H28" s="127"/>
      <c r="I28" s="127"/>
      <c r="J28" s="169"/>
    </row>
    <row r="29" spans="2:10">
      <c r="B29" s="26" t="s">
        <v>10</v>
      </c>
      <c r="C29" s="15" t="s">
        <v>32</v>
      </c>
      <c r="D29" s="203">
        <v>5002971.6399999997</v>
      </c>
      <c r="E29" s="263">
        <v>3984979.29</v>
      </c>
      <c r="F29" s="127"/>
      <c r="G29" s="127"/>
      <c r="H29" s="127"/>
      <c r="I29" s="127"/>
      <c r="J29" s="169"/>
    </row>
    <row r="30" spans="2:10">
      <c r="B30" s="24" t="s">
        <v>33</v>
      </c>
      <c r="C30" s="27" t="s">
        <v>34</v>
      </c>
      <c r="D30" s="202">
        <v>56398703.420000002</v>
      </c>
      <c r="E30" s="133">
        <v>59548542.900000006</v>
      </c>
      <c r="F30" s="127"/>
      <c r="G30" s="127"/>
      <c r="H30" s="127"/>
      <c r="I30" s="127"/>
      <c r="J30" s="169"/>
    </row>
    <row r="31" spans="2:10">
      <c r="B31" s="26" t="s">
        <v>6</v>
      </c>
      <c r="C31" s="15" t="s">
        <v>35</v>
      </c>
      <c r="D31" s="203">
        <v>46917319.090000004</v>
      </c>
      <c r="E31" s="263">
        <v>45459597.950000003</v>
      </c>
      <c r="F31" s="127"/>
      <c r="G31" s="127"/>
      <c r="H31" s="127"/>
      <c r="I31" s="127"/>
      <c r="J31" s="169"/>
    </row>
    <row r="32" spans="2:10">
      <c r="B32" s="26" t="s">
        <v>8</v>
      </c>
      <c r="C32" s="15" t="s">
        <v>36</v>
      </c>
      <c r="D32" s="203"/>
      <c r="E32" s="263"/>
      <c r="F32" s="127"/>
      <c r="G32" s="127"/>
      <c r="H32" s="127"/>
      <c r="I32" s="127"/>
      <c r="J32" s="169"/>
    </row>
    <row r="33" spans="2:10">
      <c r="B33" s="26" t="s">
        <v>10</v>
      </c>
      <c r="C33" s="15" t="s">
        <v>37</v>
      </c>
      <c r="D33" s="203">
        <v>5905707.1699999999</v>
      </c>
      <c r="E33" s="263">
        <v>4842543.9800000004</v>
      </c>
      <c r="F33" s="127"/>
      <c r="G33" s="127"/>
      <c r="H33" s="127"/>
      <c r="I33" s="127"/>
      <c r="J33" s="169"/>
    </row>
    <row r="34" spans="2:10">
      <c r="B34" s="26" t="s">
        <v>12</v>
      </c>
      <c r="C34" s="15" t="s">
        <v>38</v>
      </c>
      <c r="D34" s="203"/>
      <c r="E34" s="263"/>
      <c r="F34" s="127"/>
      <c r="G34" s="127"/>
      <c r="H34" s="127"/>
      <c r="I34" s="127"/>
      <c r="J34" s="169"/>
    </row>
    <row r="35" spans="2:10" ht="25.5">
      <c r="B35" s="26" t="s">
        <v>39</v>
      </c>
      <c r="C35" s="15" t="s">
        <v>40</v>
      </c>
      <c r="D35" s="203"/>
      <c r="E35" s="263"/>
      <c r="F35" s="127"/>
      <c r="G35" s="127"/>
      <c r="H35" s="127"/>
      <c r="I35" s="127"/>
      <c r="J35" s="169"/>
    </row>
    <row r="36" spans="2:10">
      <c r="B36" s="26" t="s">
        <v>41</v>
      </c>
      <c r="C36" s="15" t="s">
        <v>42</v>
      </c>
      <c r="D36" s="203"/>
      <c r="E36" s="263"/>
      <c r="F36" s="127"/>
      <c r="G36" s="127"/>
      <c r="H36" s="127"/>
      <c r="I36" s="127"/>
      <c r="J36" s="169"/>
    </row>
    <row r="37" spans="2:10" ht="13.5" thickBot="1">
      <c r="B37" s="28" t="s">
        <v>43</v>
      </c>
      <c r="C37" s="29" t="s">
        <v>44</v>
      </c>
      <c r="D37" s="203">
        <v>3575677.16</v>
      </c>
      <c r="E37" s="263">
        <v>9246400.9700000007</v>
      </c>
      <c r="F37" s="127"/>
      <c r="G37" s="127"/>
      <c r="H37" s="127"/>
      <c r="I37" s="127"/>
      <c r="J37" s="169"/>
    </row>
    <row r="38" spans="2:10">
      <c r="B38" s="21" t="s">
        <v>45</v>
      </c>
      <c r="C38" s="22" t="s">
        <v>46</v>
      </c>
      <c r="D38" s="201">
        <v>2593809.16</v>
      </c>
      <c r="E38" s="23">
        <v>725030.35</v>
      </c>
      <c r="G38" s="268"/>
    </row>
    <row r="39" spans="2:10" ht="13.5" thickBot="1">
      <c r="B39" s="30" t="s">
        <v>47</v>
      </c>
      <c r="C39" s="31" t="s">
        <v>48</v>
      </c>
      <c r="D39" s="204">
        <v>321972846.5</v>
      </c>
      <c r="E39" s="274">
        <v>306731797.73000002</v>
      </c>
      <c r="F39" s="188"/>
      <c r="G39" s="114"/>
    </row>
    <row r="40" spans="2:10" ht="13.5" thickBot="1">
      <c r="B40" s="32"/>
      <c r="C40" s="33"/>
      <c r="D40" s="205"/>
      <c r="E40" s="175"/>
      <c r="G40" s="127"/>
    </row>
    <row r="41" spans="2:10" ht="16.5" thickBot="1">
      <c r="B41" s="4"/>
      <c r="C41" s="34" t="s">
        <v>49</v>
      </c>
      <c r="D41" s="6"/>
      <c r="E41" s="7"/>
      <c r="G41" s="127"/>
    </row>
    <row r="42" spans="2:10" ht="13.5" thickBot="1">
      <c r="B42" s="8"/>
      <c r="C42" s="65" t="s">
        <v>50</v>
      </c>
      <c r="D42" s="131" t="s">
        <v>133</v>
      </c>
      <c r="E42" s="64" t="s">
        <v>261</v>
      </c>
      <c r="G42" s="127"/>
    </row>
    <row r="43" spans="2:10">
      <c r="B43" s="36" t="s">
        <v>28</v>
      </c>
      <c r="C43" s="37" t="s">
        <v>51</v>
      </c>
      <c r="D43" s="122"/>
      <c r="E43" s="63"/>
      <c r="G43" s="127"/>
    </row>
    <row r="44" spans="2:10">
      <c r="B44" s="39" t="s">
        <v>6</v>
      </c>
      <c r="C44" s="40" t="s">
        <v>52</v>
      </c>
      <c r="D44" s="206">
        <v>14492515.8246</v>
      </c>
      <c r="E44" s="166">
        <v>14393933.256100001</v>
      </c>
      <c r="G44" s="127"/>
    </row>
    <row r="45" spans="2:10" ht="13.5" thickBot="1">
      <c r="B45" s="41" t="s">
        <v>8</v>
      </c>
      <c r="C45" s="42" t="s">
        <v>53</v>
      </c>
      <c r="D45" s="207">
        <v>14393933.256100001</v>
      </c>
      <c r="E45" s="170">
        <v>13681525.652100001</v>
      </c>
      <c r="G45" s="127"/>
    </row>
    <row r="46" spans="2:10">
      <c r="B46" s="36" t="s">
        <v>33</v>
      </c>
      <c r="C46" s="37" t="s">
        <v>54</v>
      </c>
      <c r="D46" s="208"/>
      <c r="E46" s="171"/>
    </row>
    <row r="47" spans="2:10">
      <c r="B47" s="39" t="s">
        <v>6</v>
      </c>
      <c r="C47" s="40" t="s">
        <v>52</v>
      </c>
      <c r="D47" s="206">
        <v>22.195</v>
      </c>
      <c r="E47" s="172">
        <v>22.368649400507</v>
      </c>
    </row>
    <row r="48" spans="2:10">
      <c r="B48" s="39" t="s">
        <v>8</v>
      </c>
      <c r="C48" s="40" t="s">
        <v>55</v>
      </c>
      <c r="D48" s="209">
        <v>21.980699999999999</v>
      </c>
      <c r="E48" s="173">
        <v>22.2423</v>
      </c>
    </row>
    <row r="49" spans="2:5">
      <c r="B49" s="39" t="s">
        <v>10</v>
      </c>
      <c r="C49" s="40" t="s">
        <v>56</v>
      </c>
      <c r="D49" s="209">
        <v>22.380199999999999</v>
      </c>
      <c r="E49" s="173">
        <v>22.4194</v>
      </c>
    </row>
    <row r="50" spans="2:5" ht="13.5" thickBot="1">
      <c r="B50" s="41" t="s">
        <v>12</v>
      </c>
      <c r="C50" s="42" t="s">
        <v>53</v>
      </c>
      <c r="D50" s="210">
        <v>22.368649400507</v>
      </c>
      <c r="E50" s="174">
        <v>22.419414729739501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307387061.02999997</v>
      </c>
      <c r="E54" s="50">
        <f>E55+E65</f>
        <v>1.002136274441872</v>
      </c>
    </row>
    <row r="55" spans="2:5" ht="25.5">
      <c r="B55" s="51" t="s">
        <v>6</v>
      </c>
      <c r="C55" s="52" t="s">
        <v>62</v>
      </c>
      <c r="D55" s="211">
        <v>306785100</v>
      </c>
      <c r="E55" s="212">
        <f>D55/E20</f>
        <v>1.0001737748430208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v>0</v>
      </c>
      <c r="E60" s="216">
        <v>0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601961.03</v>
      </c>
      <c r="E65" s="214">
        <f>D65/E20</f>
        <v>1.9624995988510945E-3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v>655263.30000000005</v>
      </c>
      <c r="E70" s="50">
        <f>D70/E20</f>
        <v>2.1362744418718343E-3</v>
      </c>
    </row>
    <row r="71" spans="2:5">
      <c r="B71" s="36" t="s">
        <v>86</v>
      </c>
      <c r="C71" s="37" t="s">
        <v>87</v>
      </c>
      <c r="D71" s="38">
        <f>D54+D69+D68-D70</f>
        <v>306731797.72999996</v>
      </c>
      <c r="E71" s="61">
        <f>E54+E69-E70</f>
        <v>1.0000000000000002</v>
      </c>
    </row>
    <row r="72" spans="2:5">
      <c r="B72" s="39" t="s">
        <v>6</v>
      </c>
      <c r="C72" s="40" t="s">
        <v>88</v>
      </c>
      <c r="D72" s="213">
        <f>D71</f>
        <v>306731797.72999996</v>
      </c>
      <c r="E72" s="214">
        <f>E71</f>
        <v>1.0000000000000002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47244094488188981" right="0.74803149606299213" top="0.47244094488188981" bottom="0.47244094488188981" header="0.51181102362204722" footer="0.51181102362204722"/>
  <pageSetup paperSize="9" scale="7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78"/>
  <sheetViews>
    <sheetView zoomScaleNormal="100" workbookViewId="0">
      <selection activeCell="D36" sqref="D36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8.570312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113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14830576.91</v>
      </c>
      <c r="E9" s="23">
        <f>E10+E11+E12+E13</f>
        <v>16497289.250000002</v>
      </c>
    </row>
    <row r="10" spans="2:5">
      <c r="B10" s="14" t="s">
        <v>6</v>
      </c>
      <c r="C10" s="115" t="s">
        <v>7</v>
      </c>
      <c r="D10" s="197">
        <f>14462811.95+311418.39</f>
        <v>14774230.34</v>
      </c>
      <c r="E10" s="258">
        <f>16257227.46+192900.67</f>
        <v>16450128.130000001</v>
      </c>
    </row>
    <row r="11" spans="2:5">
      <c r="B11" s="14" t="s">
        <v>8</v>
      </c>
      <c r="C11" s="115" t="s">
        <v>9</v>
      </c>
      <c r="D11" s="197">
        <v>1.72</v>
      </c>
      <c r="E11" s="258">
        <v>1.4</v>
      </c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>
        <f>D14</f>
        <v>56344.85</v>
      </c>
      <c r="E13" s="258">
        <f>E14</f>
        <v>47159.72</v>
      </c>
    </row>
    <row r="14" spans="2:5">
      <c r="B14" s="14" t="s">
        <v>14</v>
      </c>
      <c r="C14" s="115" t="s">
        <v>15</v>
      </c>
      <c r="D14" s="197">
        <v>56344.85</v>
      </c>
      <c r="E14" s="258">
        <v>47159.72</v>
      </c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>
        <f>D17+D18+D19</f>
        <v>28826.23</v>
      </c>
      <c r="E16" s="23">
        <f>E17+E18+E19</f>
        <v>55511.08</v>
      </c>
    </row>
    <row r="17" spans="2:9">
      <c r="B17" s="14" t="s">
        <v>6</v>
      </c>
      <c r="C17" s="115" t="s">
        <v>15</v>
      </c>
      <c r="D17" s="198">
        <v>28826.23</v>
      </c>
      <c r="E17" s="259">
        <v>55511.08</v>
      </c>
    </row>
    <row r="18" spans="2:9" ht="25.5">
      <c r="B18" s="14" t="s">
        <v>8</v>
      </c>
      <c r="C18" s="115" t="s">
        <v>20</v>
      </c>
      <c r="D18" s="197"/>
      <c r="E18" s="258"/>
    </row>
    <row r="19" spans="2:9" ht="13.5" thickBot="1">
      <c r="B19" s="16" t="s">
        <v>10</v>
      </c>
      <c r="C19" s="116" t="s">
        <v>21</v>
      </c>
      <c r="D19" s="199"/>
      <c r="E19" s="260"/>
    </row>
    <row r="20" spans="2:9" ht="13.5" thickBot="1">
      <c r="B20" s="275" t="s">
        <v>22</v>
      </c>
      <c r="C20" s="276"/>
      <c r="D20" s="200">
        <f>D9-D16</f>
        <v>14801750.68</v>
      </c>
      <c r="E20" s="261">
        <f>E9-E16</f>
        <v>16441778.170000002</v>
      </c>
      <c r="F20" s="190"/>
      <c r="G20" s="127"/>
    </row>
    <row r="21" spans="2:9" ht="13.5" thickBot="1">
      <c r="B21" s="3"/>
      <c r="C21" s="17"/>
      <c r="D21" s="18"/>
      <c r="E21" s="18"/>
      <c r="G21" s="127"/>
    </row>
    <row r="22" spans="2:9" ht="16.5" thickBot="1">
      <c r="B22" s="4"/>
      <c r="C22" s="5" t="s">
        <v>23</v>
      </c>
      <c r="D22" s="19"/>
      <c r="E22" s="20"/>
    </row>
    <row r="23" spans="2:9" ht="13.5" thickBot="1">
      <c r="B23" s="8"/>
      <c r="C23" s="9" t="s">
        <v>3</v>
      </c>
      <c r="D23" s="10" t="s">
        <v>133</v>
      </c>
      <c r="E23" s="64" t="s">
        <v>261</v>
      </c>
    </row>
    <row r="24" spans="2:9" ht="13.5" thickBot="1">
      <c r="B24" s="21" t="s">
        <v>24</v>
      </c>
      <c r="C24" s="22" t="s">
        <v>25</v>
      </c>
      <c r="D24" s="117">
        <v>12754510.51</v>
      </c>
      <c r="E24" s="23">
        <f>D20</f>
        <v>14801750.68</v>
      </c>
      <c r="I24" s="268"/>
    </row>
    <row r="25" spans="2:9">
      <c r="B25" s="21" t="s">
        <v>26</v>
      </c>
      <c r="C25" s="22" t="s">
        <v>27</v>
      </c>
      <c r="D25" s="117">
        <v>2185201.2999999989</v>
      </c>
      <c r="E25" s="132">
        <v>2531087.39</v>
      </c>
      <c r="F25" s="127"/>
      <c r="G25" s="114"/>
      <c r="I25" s="268"/>
    </row>
    <row r="26" spans="2:9">
      <c r="B26" s="24" t="s">
        <v>28</v>
      </c>
      <c r="C26" s="25" t="s">
        <v>29</v>
      </c>
      <c r="D26" s="118">
        <v>6694741.3299999991</v>
      </c>
      <c r="E26" s="133">
        <v>6576558.4000000004</v>
      </c>
      <c r="F26" s="127"/>
      <c r="I26" s="268"/>
    </row>
    <row r="27" spans="2:9">
      <c r="B27" s="26" t="s">
        <v>6</v>
      </c>
      <c r="C27" s="15" t="s">
        <v>30</v>
      </c>
      <c r="D27" s="197">
        <v>4875067.3</v>
      </c>
      <c r="E27" s="263">
        <v>4879018.51</v>
      </c>
      <c r="F27" s="127"/>
      <c r="I27" s="268"/>
    </row>
    <row r="28" spans="2:9">
      <c r="B28" s="26" t="s">
        <v>8</v>
      </c>
      <c r="C28" s="15" t="s">
        <v>31</v>
      </c>
      <c r="D28" s="197"/>
      <c r="E28" s="263"/>
      <c r="F28" s="127"/>
      <c r="I28" s="268"/>
    </row>
    <row r="29" spans="2:9">
      <c r="B29" s="26" t="s">
        <v>10</v>
      </c>
      <c r="C29" s="15" t="s">
        <v>32</v>
      </c>
      <c r="D29" s="197">
        <v>1819674.03</v>
      </c>
      <c r="E29" s="263">
        <v>1697539.89</v>
      </c>
      <c r="F29" s="127"/>
      <c r="I29" s="268"/>
    </row>
    <row r="30" spans="2:9">
      <c r="B30" s="24" t="s">
        <v>33</v>
      </c>
      <c r="C30" s="27" t="s">
        <v>34</v>
      </c>
      <c r="D30" s="118">
        <v>4509540.03</v>
      </c>
      <c r="E30" s="133">
        <v>4045471.01</v>
      </c>
      <c r="F30" s="127"/>
      <c r="G30" s="114"/>
      <c r="I30" s="268"/>
    </row>
    <row r="31" spans="2:9">
      <c r="B31" s="26" t="s">
        <v>6</v>
      </c>
      <c r="C31" s="15" t="s">
        <v>35</v>
      </c>
      <c r="D31" s="197">
        <v>2486182.7800000003</v>
      </c>
      <c r="E31" s="263">
        <v>2504020.9000000004</v>
      </c>
      <c r="F31" s="127"/>
      <c r="I31" s="268"/>
    </row>
    <row r="32" spans="2:9">
      <c r="B32" s="26" t="s">
        <v>8</v>
      </c>
      <c r="C32" s="15" t="s">
        <v>36</v>
      </c>
      <c r="D32" s="197"/>
      <c r="E32" s="263"/>
      <c r="F32" s="127"/>
      <c r="I32" s="268"/>
    </row>
    <row r="33" spans="2:9">
      <c r="B33" s="26" t="s">
        <v>10</v>
      </c>
      <c r="C33" s="15" t="s">
        <v>37</v>
      </c>
      <c r="D33" s="197">
        <v>750831.87</v>
      </c>
      <c r="E33" s="263">
        <v>673598.51</v>
      </c>
      <c r="F33" s="127"/>
      <c r="I33" s="268"/>
    </row>
    <row r="34" spans="2:9">
      <c r="B34" s="26" t="s">
        <v>12</v>
      </c>
      <c r="C34" s="15" t="s">
        <v>38</v>
      </c>
      <c r="D34" s="197"/>
      <c r="E34" s="263"/>
      <c r="F34" s="127"/>
      <c r="I34" s="268"/>
    </row>
    <row r="35" spans="2:9" ht="25.5">
      <c r="B35" s="26" t="s">
        <v>39</v>
      </c>
      <c r="C35" s="15" t="s">
        <v>40</v>
      </c>
      <c r="D35" s="197"/>
      <c r="E35" s="263"/>
      <c r="F35" s="127"/>
      <c r="I35" s="268"/>
    </row>
    <row r="36" spans="2:9">
      <c r="B36" s="26" t="s">
        <v>41</v>
      </c>
      <c r="C36" s="15" t="s">
        <v>42</v>
      </c>
      <c r="D36" s="197"/>
      <c r="E36" s="263"/>
      <c r="F36" s="127"/>
      <c r="I36" s="268"/>
    </row>
    <row r="37" spans="2:9" ht="13.5" thickBot="1">
      <c r="B37" s="28" t="s">
        <v>43</v>
      </c>
      <c r="C37" s="29" t="s">
        <v>44</v>
      </c>
      <c r="D37" s="197">
        <v>1272525.3800000001</v>
      </c>
      <c r="E37" s="263">
        <v>867851.6</v>
      </c>
      <c r="F37" s="127"/>
      <c r="I37" s="268"/>
    </row>
    <row r="38" spans="2:9">
      <c r="B38" s="21" t="s">
        <v>45</v>
      </c>
      <c r="C38" s="22" t="s">
        <v>46</v>
      </c>
      <c r="D38" s="117">
        <v>-137961.13</v>
      </c>
      <c r="E38" s="23">
        <v>-891059.9</v>
      </c>
    </row>
    <row r="39" spans="2:9" ht="13.5" thickBot="1">
      <c r="B39" s="30" t="s">
        <v>47</v>
      </c>
      <c r="C39" s="31" t="s">
        <v>48</v>
      </c>
      <c r="D39" s="119">
        <v>14801750.679999998</v>
      </c>
      <c r="E39" s="274">
        <f>E24+E25+E38</f>
        <v>16441778.17</v>
      </c>
      <c r="F39" s="127"/>
    </row>
    <row r="40" spans="2:9" ht="13.5" thickBot="1">
      <c r="B40" s="32"/>
      <c r="C40" s="33"/>
      <c r="D40" s="2"/>
      <c r="E40" s="175"/>
    </row>
    <row r="41" spans="2:9" ht="16.5" thickBot="1">
      <c r="B41" s="4"/>
      <c r="C41" s="34" t="s">
        <v>49</v>
      </c>
      <c r="D41" s="6"/>
      <c r="E41" s="7"/>
    </row>
    <row r="42" spans="2:9" ht="13.5" thickBot="1">
      <c r="B42" s="8"/>
      <c r="C42" s="35" t="s">
        <v>50</v>
      </c>
      <c r="D42" s="10" t="s">
        <v>133</v>
      </c>
      <c r="E42" s="64" t="s">
        <v>261</v>
      </c>
    </row>
    <row r="43" spans="2:9">
      <c r="B43" s="36" t="s">
        <v>28</v>
      </c>
      <c r="C43" s="66" t="s">
        <v>51</v>
      </c>
      <c r="D43" s="38"/>
      <c r="E43" s="63"/>
    </row>
    <row r="44" spans="2:9">
      <c r="B44" s="39" t="s">
        <v>6</v>
      </c>
      <c r="C44" s="67" t="s">
        <v>52</v>
      </c>
      <c r="D44" s="182">
        <v>1260476.1932000001</v>
      </c>
      <c r="E44" s="166">
        <v>1473220.0870999999</v>
      </c>
    </row>
    <row r="45" spans="2:9" ht="13.5" thickBot="1">
      <c r="B45" s="41" t="s">
        <v>8</v>
      </c>
      <c r="C45" s="68" t="s">
        <v>53</v>
      </c>
      <c r="D45" s="165">
        <v>1473220.0870999999</v>
      </c>
      <c r="E45" s="170">
        <v>1715620.8659999999</v>
      </c>
    </row>
    <row r="46" spans="2:9">
      <c r="B46" s="36" t="s">
        <v>33</v>
      </c>
      <c r="C46" s="66" t="s">
        <v>54</v>
      </c>
      <c r="D46" s="223"/>
      <c r="E46" s="171"/>
    </row>
    <row r="47" spans="2:9">
      <c r="B47" s="39" t="s">
        <v>6</v>
      </c>
      <c r="C47" s="67" t="s">
        <v>52</v>
      </c>
      <c r="D47" s="182">
        <v>10.1188</v>
      </c>
      <c r="E47" s="172">
        <v>10.0472093814149</v>
      </c>
    </row>
    <row r="48" spans="2:9">
      <c r="B48" s="39" t="s">
        <v>8</v>
      </c>
      <c r="C48" s="67" t="s">
        <v>55</v>
      </c>
      <c r="D48" s="182">
        <v>9.7181999999999995</v>
      </c>
      <c r="E48" s="176">
        <v>9.1114999999999995</v>
      </c>
    </row>
    <row r="49" spans="2:5">
      <c r="B49" s="39" t="s">
        <v>10</v>
      </c>
      <c r="C49" s="67" t="s">
        <v>56</v>
      </c>
      <c r="D49" s="182">
        <v>10.869300000000001</v>
      </c>
      <c r="E49" s="176">
        <v>11.4016</v>
      </c>
    </row>
    <row r="50" spans="2:5" ht="13.5" thickBot="1">
      <c r="B50" s="41" t="s">
        <v>12</v>
      </c>
      <c r="C50" s="68" t="s">
        <v>53</v>
      </c>
      <c r="D50" s="165">
        <v>10.0472093814149</v>
      </c>
      <c r="E50" s="174">
        <v>9.5835732100497797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16450128.130000001</v>
      </c>
      <c r="E54" s="50">
        <f>E60+E65</f>
        <v>1.0005078501798081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v>16257227.460000001</v>
      </c>
      <c r="E60" s="216">
        <f>D60/E20</f>
        <v>0.9887755017680061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192900.67</v>
      </c>
      <c r="E65" s="214">
        <f>D65/E20</f>
        <v>1.1732348411801981E-2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1.4</v>
      </c>
      <c r="E68" s="69">
        <f>D68/E20</f>
        <v>8.5148941040602777E-8</v>
      </c>
    </row>
    <row r="69" spans="2:5" ht="13.5" thickBot="1">
      <c r="B69" s="36" t="s">
        <v>82</v>
      </c>
      <c r="C69" s="37" t="s">
        <v>83</v>
      </c>
      <c r="D69" s="38">
        <f>E13</f>
        <v>47159.72</v>
      </c>
      <c r="E69" s="50">
        <f>D69/E20</f>
        <v>2.8682858698366683E-3</v>
      </c>
    </row>
    <row r="70" spans="2:5" ht="13.5" thickBot="1">
      <c r="B70" s="36" t="s">
        <v>84</v>
      </c>
      <c r="C70" s="37" t="s">
        <v>85</v>
      </c>
      <c r="D70" s="38">
        <f>E16</f>
        <v>55511.08</v>
      </c>
      <c r="E70" s="50">
        <f>D70/E20</f>
        <v>3.3762211985858457E-3</v>
      </c>
    </row>
    <row r="71" spans="2:5">
      <c r="B71" s="36" t="s">
        <v>86</v>
      </c>
      <c r="C71" s="37" t="s">
        <v>87</v>
      </c>
      <c r="D71" s="38">
        <f>D54+D69+D68-D70</f>
        <v>16441778.170000002</v>
      </c>
      <c r="E71" s="61">
        <f>E54+E69+E68-E70</f>
        <v>0.99999999999999989</v>
      </c>
    </row>
    <row r="72" spans="2:5">
      <c r="B72" s="39" t="s">
        <v>6</v>
      </c>
      <c r="C72" s="40" t="s">
        <v>88</v>
      </c>
      <c r="D72" s="213">
        <f>D71</f>
        <v>16441778.170000002</v>
      </c>
      <c r="E72" s="214">
        <f>E71</f>
        <v>0.99999999999999989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2" right="0.75" top="0.6" bottom="0.4" header="0.5" footer="0.5"/>
  <pageSetup paperSize="9" scale="70" orientation="portrait" r:id="rId1"/>
  <headerFooter alignWithMargins="0"/>
</worksheet>
</file>

<file path=xl/worksheets/sheet100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H19" sqref="H19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215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</f>
        <v>1747.64</v>
      </c>
      <c r="E9" s="23">
        <f>E10</f>
        <v>5058.6400000000003</v>
      </c>
    </row>
    <row r="10" spans="2:5">
      <c r="B10" s="14" t="s">
        <v>6</v>
      </c>
      <c r="C10" s="115" t="s">
        <v>7</v>
      </c>
      <c r="D10" s="197">
        <v>1747.64</v>
      </c>
      <c r="E10" s="258">
        <v>5058.6400000000003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D10</f>
        <v>1747.64</v>
      </c>
      <c r="E20" s="261">
        <f>E10</f>
        <v>5058.6400000000003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981.82</v>
      </c>
      <c r="E24" s="23">
        <f>D20</f>
        <v>1747.64</v>
      </c>
    </row>
    <row r="25" spans="2:7">
      <c r="B25" s="21" t="s">
        <v>26</v>
      </c>
      <c r="C25" s="22" t="s">
        <v>27</v>
      </c>
      <c r="D25" s="117">
        <v>1027.52</v>
      </c>
      <c r="E25" s="132">
        <v>5082.72</v>
      </c>
      <c r="F25" s="70"/>
      <c r="G25" s="114"/>
    </row>
    <row r="26" spans="2:7">
      <c r="B26" s="24" t="s">
        <v>28</v>
      </c>
      <c r="C26" s="25" t="s">
        <v>29</v>
      </c>
      <c r="D26" s="118">
        <v>1114.74</v>
      </c>
      <c r="E26" s="133">
        <v>16305.46</v>
      </c>
    </row>
    <row r="27" spans="2:7">
      <c r="B27" s="26" t="s">
        <v>6</v>
      </c>
      <c r="C27" s="15" t="s">
        <v>30</v>
      </c>
      <c r="D27" s="197">
        <v>1113.93</v>
      </c>
      <c r="E27" s="263">
        <v>14101.31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0.81</v>
      </c>
      <c r="E29" s="263">
        <v>2204.15</v>
      </c>
    </row>
    <row r="30" spans="2:7">
      <c r="B30" s="24" t="s">
        <v>33</v>
      </c>
      <c r="C30" s="27" t="s">
        <v>34</v>
      </c>
      <c r="D30" s="118">
        <v>87.220000000000013</v>
      </c>
      <c r="E30" s="133">
        <v>11222.74</v>
      </c>
    </row>
    <row r="31" spans="2:7">
      <c r="B31" s="26" t="s">
        <v>6</v>
      </c>
      <c r="C31" s="15" t="s">
        <v>35</v>
      </c>
      <c r="D31" s="197"/>
      <c r="E31" s="263">
        <v>2190.4499999999998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60.68</v>
      </c>
      <c r="E33" s="263">
        <v>230.93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25.78</v>
      </c>
      <c r="E35" s="263">
        <v>69.67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0.76</v>
      </c>
      <c r="E37" s="263">
        <v>8731.69</v>
      </c>
    </row>
    <row r="38" spans="2:6">
      <c r="B38" s="21" t="s">
        <v>45</v>
      </c>
      <c r="C38" s="22" t="s">
        <v>46</v>
      </c>
      <c r="D38" s="117">
        <v>-261.7</v>
      </c>
      <c r="E38" s="23">
        <v>-1771.72</v>
      </c>
    </row>
    <row r="39" spans="2:6" ht="13.5" thickBot="1">
      <c r="B39" s="30" t="s">
        <v>47</v>
      </c>
      <c r="C39" s="31" t="s">
        <v>48</v>
      </c>
      <c r="D39" s="119">
        <v>1747.64</v>
      </c>
      <c r="E39" s="274">
        <f>E24+E25+E38</f>
        <v>5058.6400000000003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121.063</v>
      </c>
      <c r="E44" s="166">
        <v>257.00599999999997</v>
      </c>
    </row>
    <row r="45" spans="2:6" ht="13.5" thickBot="1">
      <c r="B45" s="41" t="s">
        <v>8</v>
      </c>
      <c r="C45" s="68" t="s">
        <v>53</v>
      </c>
      <c r="D45" s="165">
        <v>257.00599999999997</v>
      </c>
      <c r="E45" s="170">
        <v>841.70299999999997</v>
      </c>
    </row>
    <row r="46" spans="2:6">
      <c r="B46" s="36" t="s">
        <v>33</v>
      </c>
      <c r="C46" s="66" t="s">
        <v>54</v>
      </c>
      <c r="D46" s="238"/>
      <c r="E46" s="171"/>
    </row>
    <row r="47" spans="2:6">
      <c r="B47" s="39" t="s">
        <v>6</v>
      </c>
      <c r="C47" s="67" t="s">
        <v>52</v>
      </c>
      <c r="D47" s="182">
        <v>8.11</v>
      </c>
      <c r="E47" s="172">
        <v>6.8</v>
      </c>
    </row>
    <row r="48" spans="2:6">
      <c r="B48" s="39" t="s">
        <v>8</v>
      </c>
      <c r="C48" s="67" t="s">
        <v>55</v>
      </c>
      <c r="D48" s="182">
        <v>6.41</v>
      </c>
      <c r="E48" s="176">
        <v>5.83</v>
      </c>
    </row>
    <row r="49" spans="2:5">
      <c r="B49" s="39" t="s">
        <v>10</v>
      </c>
      <c r="C49" s="67" t="s">
        <v>56</v>
      </c>
      <c r="D49" s="182">
        <v>8.2799999999999994</v>
      </c>
      <c r="E49" s="176">
        <v>7.77</v>
      </c>
    </row>
    <row r="50" spans="2:5" ht="13.5" thickBot="1">
      <c r="B50" s="41" t="s">
        <v>12</v>
      </c>
      <c r="C50" s="68" t="s">
        <v>53</v>
      </c>
      <c r="D50" s="165">
        <v>6.8</v>
      </c>
      <c r="E50" s="174">
        <v>6.01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5058.6400000000003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5058.6400000000003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5058.6400000000003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5058.6400000000003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1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E24" sqref="E24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8.140625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230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93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/>
      <c r="E9" s="23">
        <f>E10+E11+E12+E13</f>
        <v>51003.22</v>
      </c>
    </row>
    <row r="10" spans="2:5">
      <c r="B10" s="14" t="s">
        <v>6</v>
      </c>
      <c r="C10" s="115" t="s">
        <v>7</v>
      </c>
      <c r="D10" s="197"/>
      <c r="E10" s="258">
        <v>51003.22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/>
      <c r="E20" s="261">
        <f>E9-E16</f>
        <v>51003.22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93"/>
      <c r="C23" s="9" t="s">
        <v>3</v>
      </c>
      <c r="D23" s="12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/>
    </row>
    <row r="25" spans="2:7">
      <c r="B25" s="21" t="s">
        <v>26</v>
      </c>
      <c r="C25" s="22" t="s">
        <v>27</v>
      </c>
      <c r="D25" s="117"/>
      <c r="E25" s="132">
        <v>52175.670000000006</v>
      </c>
      <c r="F25" s="114"/>
    </row>
    <row r="26" spans="2:7">
      <c r="B26" s="24" t="s">
        <v>28</v>
      </c>
      <c r="C26" s="25" t="s">
        <v>29</v>
      </c>
      <c r="D26" s="118"/>
      <c r="E26" s="133">
        <v>57533.450000000004</v>
      </c>
      <c r="F26" s="114"/>
    </row>
    <row r="27" spans="2:7">
      <c r="B27" s="26" t="s">
        <v>6</v>
      </c>
      <c r="C27" s="15" t="s">
        <v>30</v>
      </c>
      <c r="D27" s="197"/>
      <c r="E27" s="263">
        <v>56560.4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>
        <v>973.05</v>
      </c>
      <c r="F29" s="114"/>
    </row>
    <row r="30" spans="2:7">
      <c r="B30" s="24" t="s">
        <v>33</v>
      </c>
      <c r="C30" s="27" t="s">
        <v>34</v>
      </c>
      <c r="D30" s="118"/>
      <c r="E30" s="133">
        <v>5357.78</v>
      </c>
    </row>
    <row r="31" spans="2:7">
      <c r="B31" s="26" t="s">
        <v>6</v>
      </c>
      <c r="C31" s="15" t="s">
        <v>35</v>
      </c>
      <c r="D31" s="197"/>
      <c r="E31" s="263">
        <v>1898.6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/>
      <c r="E33" s="263">
        <v>111.69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/>
      <c r="E35" s="263">
        <v>201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>
        <v>3146.49</v>
      </c>
    </row>
    <row r="38" spans="2:6">
      <c r="B38" s="21" t="s">
        <v>45</v>
      </c>
      <c r="C38" s="22" t="s">
        <v>46</v>
      </c>
      <c r="D38" s="117"/>
      <c r="E38" s="23">
        <v>-1172.45</v>
      </c>
    </row>
    <row r="39" spans="2:6" ht="13.5" thickBot="1">
      <c r="B39" s="30" t="s">
        <v>47</v>
      </c>
      <c r="C39" s="31" t="s">
        <v>48</v>
      </c>
      <c r="D39" s="119"/>
      <c r="E39" s="274">
        <f>E24+E25+E38</f>
        <v>51003.220000000008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3"/>
      <c r="C42" s="35" t="s">
        <v>50</v>
      </c>
      <c r="D42" s="12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/>
    </row>
    <row r="45" spans="2:6" ht="13.5" thickBot="1">
      <c r="B45" s="41" t="s">
        <v>8</v>
      </c>
      <c r="C45" s="68" t="s">
        <v>53</v>
      </c>
      <c r="D45" s="165"/>
      <c r="E45" s="170">
        <v>5296.2849999999999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/>
    </row>
    <row r="48" spans="2:6">
      <c r="B48" s="39" t="s">
        <v>8</v>
      </c>
      <c r="C48" s="67" t="s">
        <v>55</v>
      </c>
      <c r="D48" s="182"/>
      <c r="E48" s="176">
        <v>9.39</v>
      </c>
    </row>
    <row r="49" spans="2:5">
      <c r="B49" s="39" t="s">
        <v>10</v>
      </c>
      <c r="C49" s="67" t="s">
        <v>56</v>
      </c>
      <c r="D49" s="182"/>
      <c r="E49" s="176">
        <v>10.1</v>
      </c>
    </row>
    <row r="50" spans="2:5" ht="13.5" thickBot="1">
      <c r="B50" s="41" t="s">
        <v>12</v>
      </c>
      <c r="C50" s="68" t="s">
        <v>53</v>
      </c>
      <c r="D50" s="165"/>
      <c r="E50" s="174">
        <v>9.6300000000000008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51003.22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51003.22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51003.22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51003.22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0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workbookViewId="0">
      <selection activeCell="H19" sqref="H19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42578125" style="62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214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</f>
        <v>3134440.18</v>
      </c>
      <c r="E9" s="23">
        <f>E10</f>
        <v>6689713.5300000003</v>
      </c>
    </row>
    <row r="10" spans="2:5">
      <c r="B10" s="14" t="s">
        <v>6</v>
      </c>
      <c r="C10" s="115" t="s">
        <v>7</v>
      </c>
      <c r="D10" s="197">
        <v>3134440.18</v>
      </c>
      <c r="E10" s="258">
        <v>6689713.5300000003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D10</f>
        <v>3134440.18</v>
      </c>
      <c r="E20" s="261">
        <f>E10</f>
        <v>6689713.5300000003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133">
        <f>D20</f>
        <v>3134440.18</v>
      </c>
      <c r="F24" s="159"/>
    </row>
    <row r="25" spans="2:7">
      <c r="B25" s="21" t="s">
        <v>26</v>
      </c>
      <c r="C25" s="22" t="s">
        <v>27</v>
      </c>
      <c r="D25" s="117">
        <v>3127727.2700000005</v>
      </c>
      <c r="E25" s="132">
        <v>3617644.84</v>
      </c>
    </row>
    <row r="26" spans="2:7">
      <c r="B26" s="24" t="s">
        <v>28</v>
      </c>
      <c r="C26" s="25" t="s">
        <v>29</v>
      </c>
      <c r="D26" s="118">
        <v>4143453.3000000003</v>
      </c>
      <c r="E26" s="133">
        <v>3953414.01</v>
      </c>
    </row>
    <row r="27" spans="2:7">
      <c r="B27" s="26" t="s">
        <v>6</v>
      </c>
      <c r="C27" s="15" t="s">
        <v>30</v>
      </c>
      <c r="D27" s="197">
        <v>3546870.99</v>
      </c>
      <c r="E27" s="263">
        <v>1263563.76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596582.31000000006</v>
      </c>
      <c r="E29" s="263">
        <v>2689850.25</v>
      </c>
    </row>
    <row r="30" spans="2:7">
      <c r="B30" s="24" t="s">
        <v>33</v>
      </c>
      <c r="C30" s="27" t="s">
        <v>34</v>
      </c>
      <c r="D30" s="118">
        <v>1015726.03</v>
      </c>
      <c r="E30" s="133">
        <v>335769.17</v>
      </c>
    </row>
    <row r="31" spans="2:7">
      <c r="B31" s="26" t="s">
        <v>6</v>
      </c>
      <c r="C31" s="15" t="s">
        <v>35</v>
      </c>
      <c r="D31" s="197"/>
      <c r="E31" s="263">
        <v>116734.95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451.86</v>
      </c>
      <c r="E33" s="263">
        <v>1667.68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35982.07</v>
      </c>
      <c r="E35" s="263">
        <v>67517.009999999995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979292.1</v>
      </c>
      <c r="E37" s="263">
        <v>149849.53</v>
      </c>
    </row>
    <row r="38" spans="2:6">
      <c r="B38" s="21" t="s">
        <v>45</v>
      </c>
      <c r="C38" s="22" t="s">
        <v>46</v>
      </c>
      <c r="D38" s="117">
        <v>6712.91</v>
      </c>
      <c r="E38" s="23">
        <v>-62371.49</v>
      </c>
    </row>
    <row r="39" spans="2:6" ht="13.5" thickBot="1">
      <c r="B39" s="30" t="s">
        <v>47</v>
      </c>
      <c r="C39" s="31" t="s">
        <v>48</v>
      </c>
      <c r="D39" s="119">
        <v>3134440.1800000006</v>
      </c>
      <c r="E39" s="274">
        <f>E24+E25+E38</f>
        <v>6689713.5299999993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>
        <v>183946.02</v>
      </c>
    </row>
    <row r="45" spans="2:6" ht="13.5" thickBot="1">
      <c r="B45" s="41" t="s">
        <v>8</v>
      </c>
      <c r="C45" s="68" t="s">
        <v>53</v>
      </c>
      <c r="D45" s="165">
        <v>183946.02</v>
      </c>
      <c r="E45" s="170">
        <v>394440.65600000002</v>
      </c>
    </row>
    <row r="46" spans="2:6">
      <c r="B46" s="36" t="s">
        <v>33</v>
      </c>
      <c r="C46" s="66" t="s">
        <v>54</v>
      </c>
      <c r="D46" s="238"/>
      <c r="E46" s="171"/>
    </row>
    <row r="47" spans="2:6">
      <c r="B47" s="39" t="s">
        <v>6</v>
      </c>
      <c r="C47" s="67" t="s">
        <v>52</v>
      </c>
      <c r="D47" s="182"/>
      <c r="E47" s="172">
        <v>17.04</v>
      </c>
    </row>
    <row r="48" spans="2:6">
      <c r="B48" s="39" t="s">
        <v>8</v>
      </c>
      <c r="C48" s="67" t="s">
        <v>55</v>
      </c>
      <c r="D48" s="182">
        <v>16.5</v>
      </c>
      <c r="E48" s="176">
        <v>16.93</v>
      </c>
    </row>
    <row r="49" spans="2:5">
      <c r="B49" s="39" t="s">
        <v>10</v>
      </c>
      <c r="C49" s="67" t="s">
        <v>56</v>
      </c>
      <c r="D49" s="182">
        <v>17.39</v>
      </c>
      <c r="E49" s="176">
        <v>17.600000000000001</v>
      </c>
    </row>
    <row r="50" spans="2:5" ht="13.5" thickBot="1">
      <c r="B50" s="41" t="s">
        <v>12</v>
      </c>
      <c r="C50" s="68" t="s">
        <v>53</v>
      </c>
      <c r="D50" s="165">
        <v>17.04</v>
      </c>
      <c r="E50" s="174">
        <v>16.96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6689713.5300000003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6689713.5300000003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6689713.5300000003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6689713.5300000003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3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K40" sqref="K40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8.140625" customWidth="1"/>
    <col min="7" max="7" width="13.42578125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231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93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/>
      <c r="E9" s="23">
        <f>E10+E11+E12+E13</f>
        <v>529616.92000000004</v>
      </c>
    </row>
    <row r="10" spans="2:5">
      <c r="B10" s="14" t="s">
        <v>6</v>
      </c>
      <c r="C10" s="115" t="s">
        <v>7</v>
      </c>
      <c r="D10" s="197"/>
      <c r="E10" s="258">
        <v>529616.92000000004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/>
      <c r="E20" s="261">
        <f>E9-E16</f>
        <v>529616.92000000004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93"/>
      <c r="C23" s="9" t="s">
        <v>3</v>
      </c>
      <c r="D23" s="12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/>
    </row>
    <row r="25" spans="2:7">
      <c r="B25" s="21" t="s">
        <v>26</v>
      </c>
      <c r="C25" s="22" t="s">
        <v>27</v>
      </c>
      <c r="D25" s="117"/>
      <c r="E25" s="132">
        <v>527913.43999999994</v>
      </c>
      <c r="F25" s="114"/>
    </row>
    <row r="26" spans="2:7">
      <c r="B26" s="24" t="s">
        <v>28</v>
      </c>
      <c r="C26" s="25" t="s">
        <v>29</v>
      </c>
      <c r="D26" s="118"/>
      <c r="E26" s="133">
        <v>545370.30000000005</v>
      </c>
      <c r="F26" s="114"/>
      <c r="G26" s="114"/>
    </row>
    <row r="27" spans="2:7">
      <c r="B27" s="26" t="s">
        <v>6</v>
      </c>
      <c r="C27" s="15" t="s">
        <v>30</v>
      </c>
      <c r="D27" s="197"/>
      <c r="E27" s="263">
        <v>545370.30000000005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/>
      <c r="F29" s="114"/>
    </row>
    <row r="30" spans="2:7">
      <c r="B30" s="24" t="s">
        <v>33</v>
      </c>
      <c r="C30" s="27" t="s">
        <v>34</v>
      </c>
      <c r="D30" s="118"/>
      <c r="E30" s="133">
        <v>17456.86</v>
      </c>
    </row>
    <row r="31" spans="2:7">
      <c r="B31" s="26" t="s">
        <v>6</v>
      </c>
      <c r="C31" s="15" t="s">
        <v>35</v>
      </c>
      <c r="D31" s="197"/>
      <c r="E31" s="263">
        <v>14130.81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/>
      <c r="E33" s="263">
        <v>883.4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/>
      <c r="E35" s="263">
        <v>2442.65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/>
    </row>
    <row r="38" spans="2:6">
      <c r="B38" s="21" t="s">
        <v>45</v>
      </c>
      <c r="C38" s="22" t="s">
        <v>46</v>
      </c>
      <c r="D38" s="117"/>
      <c r="E38" s="23">
        <v>1703.48</v>
      </c>
    </row>
    <row r="39" spans="2:6" ht="13.5" thickBot="1">
      <c r="B39" s="30" t="s">
        <v>47</v>
      </c>
      <c r="C39" s="31" t="s">
        <v>48</v>
      </c>
      <c r="D39" s="119"/>
      <c r="E39" s="274">
        <f>E24+E25+E38</f>
        <v>529616.91999999993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3"/>
      <c r="C42" s="35" t="s">
        <v>50</v>
      </c>
      <c r="D42" s="12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/>
    </row>
    <row r="45" spans="2:6" ht="13.5" thickBot="1">
      <c r="B45" s="41" t="s">
        <v>8</v>
      </c>
      <c r="C45" s="68" t="s">
        <v>53</v>
      </c>
      <c r="D45" s="165"/>
      <c r="E45" s="170">
        <v>44356.525999999998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/>
    </row>
    <row r="48" spans="2:6">
      <c r="B48" s="39" t="s">
        <v>8</v>
      </c>
      <c r="C48" s="67" t="s">
        <v>55</v>
      </c>
      <c r="D48" s="182"/>
      <c r="E48" s="176">
        <v>11.84</v>
      </c>
    </row>
    <row r="49" spans="2:5">
      <c r="B49" s="39" t="s">
        <v>10</v>
      </c>
      <c r="C49" s="67" t="s">
        <v>56</v>
      </c>
      <c r="D49" s="182"/>
      <c r="E49" s="176">
        <v>11.94</v>
      </c>
    </row>
    <row r="50" spans="2:5" ht="13.5" thickBot="1">
      <c r="B50" s="41" t="s">
        <v>12</v>
      </c>
      <c r="C50" s="68" t="s">
        <v>53</v>
      </c>
      <c r="D50" s="165"/>
      <c r="E50" s="174">
        <v>11.94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529616.92000000004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529616.92000000004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529616.92000000004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529616.92000000004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H32" sqref="H32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8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232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93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/>
      <c r="E9" s="23">
        <f>E10+E11+E12+E13</f>
        <v>4036994.82</v>
      </c>
    </row>
    <row r="10" spans="2:5">
      <c r="B10" s="14" t="s">
        <v>6</v>
      </c>
      <c r="C10" s="115" t="s">
        <v>7</v>
      </c>
      <c r="D10" s="197"/>
      <c r="E10" s="258">
        <v>4036994.82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/>
      <c r="E20" s="261">
        <f>E9-E16</f>
        <v>4036994.82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93"/>
      <c r="C23" s="9" t="s">
        <v>3</v>
      </c>
      <c r="D23" s="12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/>
    </row>
    <row r="25" spans="2:7">
      <c r="B25" s="21" t="s">
        <v>26</v>
      </c>
      <c r="C25" s="22" t="s">
        <v>27</v>
      </c>
      <c r="D25" s="117"/>
      <c r="E25" s="132">
        <v>4115140.01</v>
      </c>
      <c r="F25" s="114"/>
    </row>
    <row r="26" spans="2:7">
      <c r="B26" s="24" t="s">
        <v>28</v>
      </c>
      <c r="C26" s="25" t="s">
        <v>29</v>
      </c>
      <c r="D26" s="118"/>
      <c r="E26" s="133">
        <v>6750538.7599999998</v>
      </c>
      <c r="F26" s="114"/>
    </row>
    <row r="27" spans="2:7">
      <c r="B27" s="26" t="s">
        <v>6</v>
      </c>
      <c r="C27" s="15" t="s">
        <v>30</v>
      </c>
      <c r="D27" s="197"/>
      <c r="E27" s="263">
        <v>4611920.01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>
        <v>2138618.75</v>
      </c>
      <c r="F29" s="114"/>
    </row>
    <row r="30" spans="2:7">
      <c r="B30" s="24" t="s">
        <v>33</v>
      </c>
      <c r="C30" s="27" t="s">
        <v>34</v>
      </c>
      <c r="D30" s="118"/>
      <c r="E30" s="133">
        <v>2635398.75</v>
      </c>
    </row>
    <row r="31" spans="2:7">
      <c r="B31" s="26" t="s">
        <v>6</v>
      </c>
      <c r="C31" s="15" t="s">
        <v>35</v>
      </c>
      <c r="D31" s="197"/>
      <c r="E31" s="263">
        <v>111207.48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/>
      <c r="E33" s="263">
        <v>519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/>
      <c r="E35" s="263">
        <v>46139.19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>
        <v>2477533.08</v>
      </c>
    </row>
    <row r="38" spans="2:6">
      <c r="B38" s="21" t="s">
        <v>45</v>
      </c>
      <c r="C38" s="22" t="s">
        <v>46</v>
      </c>
      <c r="D38" s="117"/>
      <c r="E38" s="23">
        <v>-78145.19</v>
      </c>
    </row>
    <row r="39" spans="2:6" ht="13.5" thickBot="1">
      <c r="B39" s="30" t="s">
        <v>47</v>
      </c>
      <c r="C39" s="31" t="s">
        <v>48</v>
      </c>
      <c r="D39" s="119"/>
      <c r="E39" s="274">
        <f>E24+E25+E38</f>
        <v>4036994.82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3"/>
      <c r="C42" s="35" t="s">
        <v>50</v>
      </c>
      <c r="D42" s="12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/>
    </row>
    <row r="45" spans="2:6" ht="13.5" thickBot="1">
      <c r="B45" s="41" t="s">
        <v>8</v>
      </c>
      <c r="C45" s="68" t="s">
        <v>53</v>
      </c>
      <c r="D45" s="165"/>
      <c r="E45" s="170">
        <v>363693.22700000001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/>
    </row>
    <row r="48" spans="2:6">
      <c r="B48" s="39" t="s">
        <v>8</v>
      </c>
      <c r="C48" s="67" t="s">
        <v>55</v>
      </c>
      <c r="D48" s="182"/>
      <c r="E48" s="176">
        <v>10.36</v>
      </c>
    </row>
    <row r="49" spans="2:5">
      <c r="B49" s="39" t="s">
        <v>10</v>
      </c>
      <c r="C49" s="67" t="s">
        <v>56</v>
      </c>
      <c r="D49" s="182"/>
      <c r="E49" s="176">
        <v>11.67</v>
      </c>
    </row>
    <row r="50" spans="2:5" ht="13.5" thickBot="1">
      <c r="B50" s="41" t="s">
        <v>12</v>
      </c>
      <c r="C50" s="68" t="s">
        <v>53</v>
      </c>
      <c r="D50" s="165"/>
      <c r="E50" s="174">
        <v>11.1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4036994.82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4036994.82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4036994.82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4036994.82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05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G37" sqref="G37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213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30899.23</v>
      </c>
      <c r="E9" s="23">
        <f>E10+E11+E12+E13</f>
        <v>83818.22</v>
      </c>
    </row>
    <row r="10" spans="2:5">
      <c r="B10" s="14" t="s">
        <v>6</v>
      </c>
      <c r="C10" s="115" t="s">
        <v>7</v>
      </c>
      <c r="D10" s="197">
        <v>30899.23</v>
      </c>
      <c r="E10" s="258">
        <v>83818.22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30899.23</v>
      </c>
      <c r="E20" s="261">
        <f>E9-E16</f>
        <v>83818.22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44723.96</v>
      </c>
      <c r="E24" s="23">
        <f>D20</f>
        <v>30899.23</v>
      </c>
    </row>
    <row r="25" spans="2:7">
      <c r="B25" s="21" t="s">
        <v>26</v>
      </c>
      <c r="C25" s="22" t="s">
        <v>27</v>
      </c>
      <c r="D25" s="117">
        <v>-10118.92</v>
      </c>
      <c r="E25" s="132">
        <v>67245.36</v>
      </c>
      <c r="F25" s="70"/>
    </row>
    <row r="26" spans="2:7">
      <c r="B26" s="24" t="s">
        <v>28</v>
      </c>
      <c r="C26" s="25" t="s">
        <v>29</v>
      </c>
      <c r="D26" s="118">
        <v>4384.2700000000004</v>
      </c>
      <c r="E26" s="133">
        <v>71524.53</v>
      </c>
      <c r="F26" s="70"/>
    </row>
    <row r="27" spans="2:7">
      <c r="B27" s="26" t="s">
        <v>6</v>
      </c>
      <c r="C27" s="15" t="s">
        <v>30</v>
      </c>
      <c r="D27" s="197">
        <v>1254.81</v>
      </c>
      <c r="E27" s="263">
        <v>70623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3129.46</v>
      </c>
      <c r="E29" s="263">
        <v>901.53</v>
      </c>
    </row>
    <row r="30" spans="2:7">
      <c r="B30" s="24" t="s">
        <v>33</v>
      </c>
      <c r="C30" s="27" t="s">
        <v>34</v>
      </c>
      <c r="D30" s="118">
        <v>14503.19</v>
      </c>
      <c r="E30" s="133">
        <v>4279.17</v>
      </c>
    </row>
    <row r="31" spans="2:7">
      <c r="B31" s="26" t="s">
        <v>6</v>
      </c>
      <c r="C31" s="15" t="s">
        <v>35</v>
      </c>
      <c r="D31" s="197">
        <v>13782.6</v>
      </c>
      <c r="E31" s="263"/>
    </row>
    <row r="32" spans="2:7">
      <c r="B32" s="26" t="s">
        <v>8</v>
      </c>
      <c r="C32" s="15" t="s">
        <v>36</v>
      </c>
      <c r="D32" s="197"/>
      <c r="E32" s="263"/>
    </row>
    <row r="33" spans="2:7">
      <c r="B33" s="26" t="s">
        <v>10</v>
      </c>
      <c r="C33" s="15" t="s">
        <v>37</v>
      </c>
      <c r="D33" s="197">
        <v>86.2</v>
      </c>
      <c r="E33" s="263">
        <v>196.53</v>
      </c>
    </row>
    <row r="34" spans="2:7">
      <c r="B34" s="26" t="s">
        <v>12</v>
      </c>
      <c r="C34" s="15" t="s">
        <v>38</v>
      </c>
      <c r="D34" s="197"/>
      <c r="E34" s="263"/>
    </row>
    <row r="35" spans="2:7" ht="25.5">
      <c r="B35" s="26" t="s">
        <v>39</v>
      </c>
      <c r="C35" s="15" t="s">
        <v>40</v>
      </c>
      <c r="D35" s="197">
        <v>634.09</v>
      </c>
      <c r="E35" s="263">
        <v>629.9</v>
      </c>
    </row>
    <row r="36" spans="2:7">
      <c r="B36" s="26" t="s">
        <v>41</v>
      </c>
      <c r="C36" s="15" t="s">
        <v>42</v>
      </c>
      <c r="D36" s="197"/>
      <c r="E36" s="263"/>
    </row>
    <row r="37" spans="2:7" ht="13.5" thickBot="1">
      <c r="B37" s="28" t="s">
        <v>43</v>
      </c>
      <c r="C37" s="29" t="s">
        <v>44</v>
      </c>
      <c r="D37" s="197">
        <v>0.3</v>
      </c>
      <c r="E37" s="263">
        <v>3452.74</v>
      </c>
      <c r="G37" s="114"/>
    </row>
    <row r="38" spans="2:7">
      <c r="B38" s="21" t="s">
        <v>45</v>
      </c>
      <c r="C38" s="22" t="s">
        <v>46</v>
      </c>
      <c r="D38" s="117">
        <v>-3705.81</v>
      </c>
      <c r="E38" s="23">
        <v>-14326.37</v>
      </c>
    </row>
    <row r="39" spans="2:7" ht="13.5" thickBot="1">
      <c r="B39" s="30" t="s">
        <v>47</v>
      </c>
      <c r="C39" s="31" t="s">
        <v>48</v>
      </c>
      <c r="D39" s="119">
        <v>30899.23</v>
      </c>
      <c r="E39" s="274">
        <f>E24+E25+E38</f>
        <v>83818.22</v>
      </c>
      <c r="F39" s="121"/>
    </row>
    <row r="40" spans="2:7" ht="13.5" thickBot="1">
      <c r="B40" s="32"/>
      <c r="C40" s="33"/>
      <c r="D40" s="2"/>
      <c r="E40" s="175"/>
    </row>
    <row r="41" spans="2:7" ht="16.5" thickBot="1">
      <c r="B41" s="4"/>
      <c r="C41" s="34" t="s">
        <v>49</v>
      </c>
      <c r="D41" s="6"/>
      <c r="E41" s="7"/>
    </row>
    <row r="42" spans="2:7" ht="13.5" thickBot="1">
      <c r="B42" s="8"/>
      <c r="C42" s="35" t="s">
        <v>50</v>
      </c>
      <c r="D42" s="10" t="s">
        <v>133</v>
      </c>
      <c r="E42" s="11" t="s">
        <v>261</v>
      </c>
    </row>
    <row r="43" spans="2:7">
      <c r="B43" s="36" t="s">
        <v>28</v>
      </c>
      <c r="C43" s="66" t="s">
        <v>51</v>
      </c>
      <c r="D43" s="38"/>
      <c r="E43" s="63"/>
    </row>
    <row r="44" spans="2:7">
      <c r="B44" s="39" t="s">
        <v>6</v>
      </c>
      <c r="C44" s="67" t="s">
        <v>52</v>
      </c>
      <c r="D44" s="182">
        <v>6019.375</v>
      </c>
      <c r="E44" s="166">
        <v>4591.268</v>
      </c>
    </row>
    <row r="45" spans="2:7" ht="13.5" thickBot="1">
      <c r="B45" s="41" t="s">
        <v>8</v>
      </c>
      <c r="C45" s="68" t="s">
        <v>53</v>
      </c>
      <c r="D45" s="165">
        <v>4591.268</v>
      </c>
      <c r="E45" s="170">
        <v>15407.761</v>
      </c>
    </row>
    <row r="46" spans="2:7">
      <c r="B46" s="36" t="s">
        <v>33</v>
      </c>
      <c r="C46" s="66" t="s">
        <v>54</v>
      </c>
      <c r="D46" s="223"/>
      <c r="E46" s="171"/>
    </row>
    <row r="47" spans="2:7">
      <c r="B47" s="39" t="s">
        <v>6</v>
      </c>
      <c r="C47" s="67" t="s">
        <v>52</v>
      </c>
      <c r="D47" s="182">
        <v>7.43</v>
      </c>
      <c r="E47" s="172">
        <v>6.73</v>
      </c>
    </row>
    <row r="48" spans="2:7">
      <c r="B48" s="39" t="s">
        <v>8</v>
      </c>
      <c r="C48" s="67" t="s">
        <v>55</v>
      </c>
      <c r="D48" s="182">
        <v>6.67</v>
      </c>
      <c r="E48" s="176">
        <v>5.32</v>
      </c>
    </row>
    <row r="49" spans="2:5">
      <c r="B49" s="39" t="s">
        <v>10</v>
      </c>
      <c r="C49" s="67" t="s">
        <v>56</v>
      </c>
      <c r="D49" s="182">
        <v>8.0500000000000007</v>
      </c>
      <c r="E49" s="176">
        <v>6.96</v>
      </c>
    </row>
    <row r="50" spans="2:5" ht="13.5" thickBot="1">
      <c r="B50" s="41" t="s">
        <v>12</v>
      </c>
      <c r="C50" s="68" t="s">
        <v>53</v>
      </c>
      <c r="D50" s="165">
        <v>6.73</v>
      </c>
      <c r="E50" s="174">
        <v>5.44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83818.22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83818.22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83818.22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83818.22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" right="0.75" top="0.62" bottom="0.52" header="0.5" footer="0.5"/>
  <pageSetup paperSize="9" scale="70" orientation="portrait" r:id="rId1"/>
  <headerFooter alignWithMargins="0"/>
</worksheet>
</file>

<file path=xl/worksheets/sheet106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E37" sqref="E37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164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</f>
        <v>19552.240000000002</v>
      </c>
      <c r="E9" s="23">
        <f>E10</f>
        <v>16394.59</v>
      </c>
    </row>
    <row r="10" spans="2:5">
      <c r="B10" s="14" t="s">
        <v>6</v>
      </c>
      <c r="C10" s="115" t="s">
        <v>7</v>
      </c>
      <c r="D10" s="197">
        <v>19552.240000000002</v>
      </c>
      <c r="E10" s="258">
        <v>16394.59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D10</f>
        <v>19552.240000000002</v>
      </c>
      <c r="E20" s="261">
        <f>E10</f>
        <v>16394.59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08">
        <v>19205.3</v>
      </c>
      <c r="E24" s="23">
        <f>D20</f>
        <v>19552.240000000002</v>
      </c>
    </row>
    <row r="25" spans="2:7">
      <c r="B25" s="21" t="s">
        <v>26</v>
      </c>
      <c r="C25" s="22" t="s">
        <v>27</v>
      </c>
      <c r="D25" s="108">
        <v>1617.36</v>
      </c>
      <c r="E25" s="132">
        <v>16.599999999999909</v>
      </c>
      <c r="F25" s="114"/>
    </row>
    <row r="26" spans="2:7">
      <c r="B26" s="24" t="s">
        <v>28</v>
      </c>
      <c r="C26" s="25" t="s">
        <v>29</v>
      </c>
      <c r="D26" s="109">
        <v>1931.35</v>
      </c>
      <c r="E26" s="133">
        <v>1514.1599999999999</v>
      </c>
    </row>
    <row r="27" spans="2:7">
      <c r="B27" s="26" t="s">
        <v>6</v>
      </c>
      <c r="C27" s="15" t="s">
        <v>30</v>
      </c>
      <c r="D27" s="226">
        <v>1335.62</v>
      </c>
      <c r="E27" s="263">
        <v>512.74</v>
      </c>
    </row>
    <row r="28" spans="2:7">
      <c r="B28" s="26" t="s">
        <v>8</v>
      </c>
      <c r="C28" s="15" t="s">
        <v>31</v>
      </c>
      <c r="D28" s="226"/>
      <c r="E28" s="263"/>
    </row>
    <row r="29" spans="2:7">
      <c r="B29" s="26" t="s">
        <v>10</v>
      </c>
      <c r="C29" s="15" t="s">
        <v>32</v>
      </c>
      <c r="D29" s="226">
        <v>595.73</v>
      </c>
      <c r="E29" s="263">
        <v>1001.42</v>
      </c>
      <c r="F29" s="114"/>
    </row>
    <row r="30" spans="2:7">
      <c r="B30" s="24" t="s">
        <v>33</v>
      </c>
      <c r="C30" s="27" t="s">
        <v>34</v>
      </c>
      <c r="D30" s="109">
        <v>313.99</v>
      </c>
      <c r="E30" s="133">
        <v>1497.56</v>
      </c>
    </row>
    <row r="31" spans="2:7">
      <c r="B31" s="26" t="s">
        <v>6</v>
      </c>
      <c r="C31" s="15" t="s">
        <v>35</v>
      </c>
      <c r="D31" s="226"/>
      <c r="E31" s="263">
        <v>1206.1099999999999</v>
      </c>
    </row>
    <row r="32" spans="2:7">
      <c r="B32" s="26" t="s">
        <v>8</v>
      </c>
      <c r="C32" s="15" t="s">
        <v>36</v>
      </c>
      <c r="D32" s="226"/>
      <c r="E32" s="263"/>
    </row>
    <row r="33" spans="2:6">
      <c r="B33" s="26" t="s">
        <v>10</v>
      </c>
      <c r="C33" s="15" t="s">
        <v>37</v>
      </c>
      <c r="D33" s="226">
        <v>7.61</v>
      </c>
      <c r="E33" s="263">
        <v>12.75</v>
      </c>
    </row>
    <row r="34" spans="2:6">
      <c r="B34" s="26" t="s">
        <v>12</v>
      </c>
      <c r="C34" s="15" t="s">
        <v>38</v>
      </c>
      <c r="D34" s="226"/>
      <c r="E34" s="263"/>
    </row>
    <row r="35" spans="2:6" ht="25.5">
      <c r="B35" s="26" t="s">
        <v>39</v>
      </c>
      <c r="C35" s="15" t="s">
        <v>40</v>
      </c>
      <c r="D35" s="226">
        <v>306.38</v>
      </c>
      <c r="E35" s="263">
        <v>278.7</v>
      </c>
    </row>
    <row r="36" spans="2:6">
      <c r="B36" s="26" t="s">
        <v>41</v>
      </c>
      <c r="C36" s="15" t="s">
        <v>42</v>
      </c>
      <c r="D36" s="226"/>
      <c r="E36" s="263"/>
    </row>
    <row r="37" spans="2:6" ht="13.5" thickBot="1">
      <c r="B37" s="28" t="s">
        <v>43</v>
      </c>
      <c r="C37" s="29" t="s">
        <v>44</v>
      </c>
      <c r="D37" s="226"/>
      <c r="E37" s="263"/>
    </row>
    <row r="38" spans="2:6">
      <c r="B38" s="21" t="s">
        <v>45</v>
      </c>
      <c r="C38" s="22" t="s">
        <v>46</v>
      </c>
      <c r="D38" s="108">
        <v>-1270.42</v>
      </c>
      <c r="E38" s="23">
        <v>-3174.25</v>
      </c>
    </row>
    <row r="39" spans="2:6" ht="13.5" thickBot="1">
      <c r="B39" s="30" t="s">
        <v>47</v>
      </c>
      <c r="C39" s="31" t="s">
        <v>48</v>
      </c>
      <c r="D39" s="110">
        <v>19552.239999999998</v>
      </c>
      <c r="E39" s="274">
        <f>E24+E25+E38</f>
        <v>16394.59</v>
      </c>
      <c r="F39" s="127"/>
    </row>
    <row r="40" spans="2:6" ht="13.5" thickBot="1">
      <c r="B40" s="32"/>
      <c r="C40" s="33"/>
      <c r="D40" s="175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227">
        <v>780.38599999999997</v>
      </c>
      <c r="E44" s="166">
        <v>847.51800000000003</v>
      </c>
    </row>
    <row r="45" spans="2:6" ht="13.5" thickBot="1">
      <c r="B45" s="41" t="s">
        <v>8</v>
      </c>
      <c r="C45" s="68" t="s">
        <v>53</v>
      </c>
      <c r="D45" s="228">
        <v>847.51800000000003</v>
      </c>
      <c r="E45" s="170">
        <v>845.08199999999999</v>
      </c>
    </row>
    <row r="46" spans="2:6">
      <c r="B46" s="36" t="s">
        <v>33</v>
      </c>
      <c r="C46" s="66" t="s">
        <v>54</v>
      </c>
      <c r="D46" s="229"/>
      <c r="E46" s="171"/>
    </row>
    <row r="47" spans="2:6">
      <c r="B47" s="39" t="s">
        <v>6</v>
      </c>
      <c r="C47" s="67" t="s">
        <v>52</v>
      </c>
      <c r="D47" s="227">
        <v>24.61</v>
      </c>
      <c r="E47" s="172">
        <v>23.07</v>
      </c>
    </row>
    <row r="48" spans="2:6">
      <c r="B48" s="39" t="s">
        <v>8</v>
      </c>
      <c r="C48" s="67" t="s">
        <v>55</v>
      </c>
      <c r="D48" s="227">
        <v>22.46</v>
      </c>
      <c r="E48" s="176">
        <v>18.64</v>
      </c>
    </row>
    <row r="49" spans="2:5">
      <c r="B49" s="39" t="s">
        <v>10</v>
      </c>
      <c r="C49" s="67" t="s">
        <v>56</v>
      </c>
      <c r="D49" s="227">
        <v>25.4</v>
      </c>
      <c r="E49" s="176">
        <v>24.58</v>
      </c>
    </row>
    <row r="50" spans="2:5" ht="13.5" thickBot="1">
      <c r="B50" s="41" t="s">
        <v>12</v>
      </c>
      <c r="C50" s="68" t="s">
        <v>53</v>
      </c>
      <c r="D50" s="228">
        <v>23.07</v>
      </c>
      <c r="E50" s="174">
        <v>19.399999999999999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16394.59</v>
      </c>
      <c r="E54" s="50">
        <f>E60</f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16394.59</v>
      </c>
      <c r="E60" s="216">
        <v>0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16394.59</v>
      </c>
      <c r="E71" s="61">
        <f>D71/E39</f>
        <v>1</v>
      </c>
    </row>
    <row r="72" spans="2:5">
      <c r="B72" s="39" t="s">
        <v>6</v>
      </c>
      <c r="C72" s="40" t="s">
        <v>88</v>
      </c>
      <c r="D72" s="213">
        <f>D71</f>
        <v>16394.59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workbookViewId="0">
      <selection activeCell="H19" sqref="H19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165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</f>
        <v>47981.919999999998</v>
      </c>
      <c r="E9" s="23">
        <f>E10</f>
        <v>1413232.11</v>
      </c>
    </row>
    <row r="10" spans="2:5">
      <c r="B10" s="14" t="s">
        <v>6</v>
      </c>
      <c r="C10" s="115" t="s">
        <v>7</v>
      </c>
      <c r="D10" s="197">
        <v>47981.919999999998</v>
      </c>
      <c r="E10" s="258">
        <v>1413232.11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D10</f>
        <v>47981.919999999998</v>
      </c>
      <c r="E20" s="261">
        <f>E10</f>
        <v>1413232.11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47981.919999999998</v>
      </c>
    </row>
    <row r="25" spans="2:7">
      <c r="B25" s="21" t="s">
        <v>26</v>
      </c>
      <c r="C25" s="22" t="s">
        <v>27</v>
      </c>
      <c r="D25" s="117">
        <v>54026.670000000006</v>
      </c>
      <c r="E25" s="132">
        <v>1493973.32</v>
      </c>
      <c r="F25" s="70"/>
    </row>
    <row r="26" spans="2:7">
      <c r="B26" s="24" t="s">
        <v>28</v>
      </c>
      <c r="C26" s="25" t="s">
        <v>29</v>
      </c>
      <c r="D26" s="118">
        <v>99694.180000000008</v>
      </c>
      <c r="E26" s="133">
        <v>3201621.17</v>
      </c>
    </row>
    <row r="27" spans="2:7">
      <c r="B27" s="26" t="s">
        <v>6</v>
      </c>
      <c r="C27" s="15" t="s">
        <v>30</v>
      </c>
      <c r="D27" s="197">
        <v>74961.19</v>
      </c>
      <c r="E27" s="263">
        <v>1556834.29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24732.99</v>
      </c>
      <c r="E29" s="263">
        <v>1644786.88</v>
      </c>
      <c r="F29" s="70"/>
    </row>
    <row r="30" spans="2:7">
      <c r="B30" s="24" t="s">
        <v>33</v>
      </c>
      <c r="C30" s="27" t="s">
        <v>34</v>
      </c>
      <c r="D30" s="118">
        <v>45667.51</v>
      </c>
      <c r="E30" s="133">
        <v>1707647.85</v>
      </c>
    </row>
    <row r="31" spans="2:7">
      <c r="B31" s="26" t="s">
        <v>6</v>
      </c>
      <c r="C31" s="15" t="s">
        <v>35</v>
      </c>
      <c r="D31" s="197"/>
      <c r="E31" s="263">
        <v>87179.17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/>
      <c r="E33" s="263">
        <v>342.98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1031.3</v>
      </c>
      <c r="E35" s="263">
        <v>20761.61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44636.21</v>
      </c>
      <c r="E37" s="263">
        <v>1599364.09</v>
      </c>
    </row>
    <row r="38" spans="2:6">
      <c r="B38" s="21" t="s">
        <v>45</v>
      </c>
      <c r="C38" s="22" t="s">
        <v>46</v>
      </c>
      <c r="D38" s="117">
        <v>-6044.75</v>
      </c>
      <c r="E38" s="23">
        <v>-128723.13</v>
      </c>
    </row>
    <row r="39" spans="2:6" ht="13.5" thickBot="1">
      <c r="B39" s="30" t="s">
        <v>47</v>
      </c>
      <c r="C39" s="31" t="s">
        <v>48</v>
      </c>
      <c r="D39" s="119">
        <v>47981.920000000006</v>
      </c>
      <c r="E39" s="274">
        <f>E24+E25+E38</f>
        <v>1413232.1099999999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>
        <v>2845.9029999999998</v>
      </c>
    </row>
    <row r="45" spans="2:6" ht="13.5" thickBot="1">
      <c r="B45" s="41" t="s">
        <v>8</v>
      </c>
      <c r="C45" s="68" t="s">
        <v>53</v>
      </c>
      <c r="D45" s="165">
        <v>2845.9029999999998</v>
      </c>
      <c r="E45" s="170">
        <v>79888.756999999998</v>
      </c>
    </row>
    <row r="46" spans="2:6">
      <c r="B46" s="36" t="s">
        <v>33</v>
      </c>
      <c r="C46" s="66" t="s">
        <v>54</v>
      </c>
      <c r="D46" s="238"/>
      <c r="E46" s="171"/>
    </row>
    <row r="47" spans="2:6">
      <c r="B47" s="39" t="s">
        <v>6</v>
      </c>
      <c r="C47" s="67" t="s">
        <v>52</v>
      </c>
      <c r="D47" s="182"/>
      <c r="E47" s="172">
        <v>16.86</v>
      </c>
    </row>
    <row r="48" spans="2:6">
      <c r="B48" s="39" t="s">
        <v>8</v>
      </c>
      <c r="C48" s="67" t="s">
        <v>55</v>
      </c>
      <c r="D48" s="182">
        <v>15.97</v>
      </c>
      <c r="E48" s="176">
        <v>16.73</v>
      </c>
    </row>
    <row r="49" spans="2:5">
      <c r="B49" s="39" t="s">
        <v>10</v>
      </c>
      <c r="C49" s="67" t="s">
        <v>56</v>
      </c>
      <c r="D49" s="182">
        <v>18</v>
      </c>
      <c r="E49" s="176">
        <v>19.53</v>
      </c>
    </row>
    <row r="50" spans="2:5" ht="13.5" thickBot="1">
      <c r="B50" s="41" t="s">
        <v>12</v>
      </c>
      <c r="C50" s="68" t="s">
        <v>53</v>
      </c>
      <c r="D50" s="165">
        <v>16.86</v>
      </c>
      <c r="E50" s="174">
        <v>17.690000000000001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1413232.11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1413232.11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1413232.11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1413232.11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8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H19" sqref="H19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166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13165.56</v>
      </c>
      <c r="E9" s="23">
        <f>E10+E11+E12+E13</f>
        <v>17720.12</v>
      </c>
    </row>
    <row r="10" spans="2:5">
      <c r="B10" s="14" t="s">
        <v>6</v>
      </c>
      <c r="C10" s="115" t="s">
        <v>7</v>
      </c>
      <c r="D10" s="197">
        <v>13165.56</v>
      </c>
      <c r="E10" s="258">
        <v>17720.12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13165.56</v>
      </c>
      <c r="E20" s="261">
        <f>E9-E16</f>
        <v>17720.12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08">
        <v>7731.46</v>
      </c>
      <c r="E24" s="23">
        <f>D20</f>
        <v>13165.56</v>
      </c>
    </row>
    <row r="25" spans="2:7">
      <c r="B25" s="21" t="s">
        <v>26</v>
      </c>
      <c r="C25" s="22" t="s">
        <v>27</v>
      </c>
      <c r="D25" s="108">
        <v>4983.45</v>
      </c>
      <c r="E25" s="132">
        <v>4278.8599999999997</v>
      </c>
      <c r="F25" s="70"/>
      <c r="G25" s="114"/>
    </row>
    <row r="26" spans="2:7">
      <c r="B26" s="24" t="s">
        <v>28</v>
      </c>
      <c r="C26" s="25" t="s">
        <v>29</v>
      </c>
      <c r="D26" s="109">
        <v>5298.47</v>
      </c>
      <c r="E26" s="133">
        <v>30095.769999999997</v>
      </c>
      <c r="F26" s="70"/>
    </row>
    <row r="27" spans="2:7">
      <c r="B27" s="26" t="s">
        <v>6</v>
      </c>
      <c r="C27" s="15" t="s">
        <v>30</v>
      </c>
      <c r="D27" s="226">
        <v>4356.6400000000003</v>
      </c>
      <c r="E27" s="263">
        <v>4673.51</v>
      </c>
    </row>
    <row r="28" spans="2:7">
      <c r="B28" s="26" t="s">
        <v>8</v>
      </c>
      <c r="C28" s="15" t="s">
        <v>31</v>
      </c>
      <c r="D28" s="226"/>
      <c r="E28" s="263"/>
    </row>
    <row r="29" spans="2:7">
      <c r="B29" s="26" t="s">
        <v>10</v>
      </c>
      <c r="C29" s="15" t="s">
        <v>32</v>
      </c>
      <c r="D29" s="226">
        <v>941.83</v>
      </c>
      <c r="E29" s="263">
        <v>25422.26</v>
      </c>
    </row>
    <row r="30" spans="2:7">
      <c r="B30" s="24" t="s">
        <v>33</v>
      </c>
      <c r="C30" s="27" t="s">
        <v>34</v>
      </c>
      <c r="D30" s="109">
        <v>315.02</v>
      </c>
      <c r="E30" s="133">
        <v>25816.91</v>
      </c>
    </row>
    <row r="31" spans="2:7">
      <c r="B31" s="26" t="s">
        <v>6</v>
      </c>
      <c r="C31" s="15" t="s">
        <v>35</v>
      </c>
      <c r="D31" s="226"/>
      <c r="E31" s="263">
        <v>1654.48</v>
      </c>
    </row>
    <row r="32" spans="2:7">
      <c r="B32" s="26" t="s">
        <v>8</v>
      </c>
      <c r="C32" s="15" t="s">
        <v>36</v>
      </c>
      <c r="D32" s="226"/>
      <c r="E32" s="263"/>
    </row>
    <row r="33" spans="2:7">
      <c r="B33" s="26" t="s">
        <v>10</v>
      </c>
      <c r="C33" s="15" t="s">
        <v>37</v>
      </c>
      <c r="D33" s="226">
        <v>188.75</v>
      </c>
      <c r="E33" s="263">
        <v>264.76</v>
      </c>
    </row>
    <row r="34" spans="2:7">
      <c r="B34" s="26" t="s">
        <v>12</v>
      </c>
      <c r="C34" s="15" t="s">
        <v>38</v>
      </c>
      <c r="D34" s="226"/>
      <c r="E34" s="263"/>
    </row>
    <row r="35" spans="2:7" ht="25.5">
      <c r="B35" s="26" t="s">
        <v>39</v>
      </c>
      <c r="C35" s="15" t="s">
        <v>40</v>
      </c>
      <c r="D35" s="226">
        <v>126.27</v>
      </c>
      <c r="E35" s="263">
        <v>238.09</v>
      </c>
    </row>
    <row r="36" spans="2:7">
      <c r="B36" s="26" t="s">
        <v>41</v>
      </c>
      <c r="C36" s="15" t="s">
        <v>42</v>
      </c>
      <c r="D36" s="226"/>
      <c r="E36" s="263"/>
    </row>
    <row r="37" spans="2:7" ht="13.5" thickBot="1">
      <c r="B37" s="28" t="s">
        <v>43</v>
      </c>
      <c r="C37" s="29" t="s">
        <v>44</v>
      </c>
      <c r="D37" s="226"/>
      <c r="E37" s="263">
        <v>23659.58</v>
      </c>
      <c r="G37" s="114"/>
    </row>
    <row r="38" spans="2:7">
      <c r="B38" s="21" t="s">
        <v>45</v>
      </c>
      <c r="C38" s="22" t="s">
        <v>46</v>
      </c>
      <c r="D38" s="108">
        <v>450.65</v>
      </c>
      <c r="E38" s="23">
        <v>275.7</v>
      </c>
    </row>
    <row r="39" spans="2:7" ht="13.5" thickBot="1">
      <c r="B39" s="30" t="s">
        <v>47</v>
      </c>
      <c r="C39" s="31" t="s">
        <v>48</v>
      </c>
      <c r="D39" s="110">
        <v>13165.56</v>
      </c>
      <c r="E39" s="274">
        <f>E24+E25+E38</f>
        <v>17720.12</v>
      </c>
      <c r="F39" s="121"/>
    </row>
    <row r="40" spans="2:7" ht="13.5" thickBot="1">
      <c r="B40" s="32"/>
      <c r="C40" s="33"/>
      <c r="D40" s="175"/>
      <c r="E40" s="175"/>
    </row>
    <row r="41" spans="2:7" ht="16.5" thickBot="1">
      <c r="B41" s="4"/>
      <c r="C41" s="34" t="s">
        <v>49</v>
      </c>
      <c r="D41" s="6"/>
      <c r="E41" s="7"/>
    </row>
    <row r="42" spans="2:7" ht="13.5" thickBot="1">
      <c r="B42" s="8"/>
      <c r="C42" s="35" t="s">
        <v>50</v>
      </c>
      <c r="D42" s="10" t="s">
        <v>133</v>
      </c>
      <c r="E42" s="11" t="s">
        <v>261</v>
      </c>
    </row>
    <row r="43" spans="2:7">
      <c r="B43" s="36" t="s">
        <v>28</v>
      </c>
      <c r="C43" s="66" t="s">
        <v>51</v>
      </c>
      <c r="D43" s="38"/>
      <c r="E43" s="63"/>
    </row>
    <row r="44" spans="2:7">
      <c r="B44" s="39" t="s">
        <v>6</v>
      </c>
      <c r="C44" s="67" t="s">
        <v>52</v>
      </c>
      <c r="D44" s="227">
        <v>146.56800000000001</v>
      </c>
      <c r="E44" s="183">
        <v>238.37700000000001</v>
      </c>
    </row>
    <row r="45" spans="2:7" ht="13.5" thickBot="1">
      <c r="B45" s="41" t="s">
        <v>8</v>
      </c>
      <c r="C45" s="68" t="s">
        <v>53</v>
      </c>
      <c r="D45" s="228">
        <v>238.37700000000001</v>
      </c>
      <c r="E45" s="178">
        <v>319.22399999999999</v>
      </c>
    </row>
    <row r="46" spans="2:7">
      <c r="B46" s="36" t="s">
        <v>33</v>
      </c>
      <c r="C46" s="66" t="s">
        <v>54</v>
      </c>
      <c r="D46" s="229"/>
      <c r="E46" s="179"/>
    </row>
    <row r="47" spans="2:7">
      <c r="B47" s="39" t="s">
        <v>6</v>
      </c>
      <c r="C47" s="67" t="s">
        <v>52</v>
      </c>
      <c r="D47" s="227">
        <v>52.75</v>
      </c>
      <c r="E47" s="180">
        <v>55.23</v>
      </c>
    </row>
    <row r="48" spans="2:7">
      <c r="B48" s="39" t="s">
        <v>8</v>
      </c>
      <c r="C48" s="67" t="s">
        <v>55</v>
      </c>
      <c r="D48" s="227">
        <v>52.34</v>
      </c>
      <c r="E48" s="224">
        <v>54.51</v>
      </c>
    </row>
    <row r="49" spans="2:5">
      <c r="B49" s="39" t="s">
        <v>10</v>
      </c>
      <c r="C49" s="67" t="s">
        <v>56</v>
      </c>
      <c r="D49" s="227">
        <v>55.53</v>
      </c>
      <c r="E49" s="224">
        <v>55.93</v>
      </c>
    </row>
    <row r="50" spans="2:5" ht="13.5" thickBot="1">
      <c r="B50" s="41" t="s">
        <v>12</v>
      </c>
      <c r="C50" s="68" t="s">
        <v>53</v>
      </c>
      <c r="D50" s="228">
        <v>55.23</v>
      </c>
      <c r="E50" s="181">
        <v>55.51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17720.12</v>
      </c>
      <c r="E54" s="50">
        <f>E60</f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17720.12</v>
      </c>
      <c r="E60" s="216">
        <v>0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17720.12</v>
      </c>
      <c r="E71" s="61">
        <f>D71/E39</f>
        <v>1</v>
      </c>
    </row>
    <row r="72" spans="2:5">
      <c r="B72" s="39" t="s">
        <v>6</v>
      </c>
      <c r="C72" s="40" t="s">
        <v>88</v>
      </c>
      <c r="D72" s="213">
        <f>D71</f>
        <v>17720.12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9.xml><?xml version="1.0" encoding="utf-8"?>
<worksheet xmlns="http://schemas.openxmlformats.org/spreadsheetml/2006/main" xmlns:r="http://schemas.openxmlformats.org/officeDocument/2006/relationships">
  <dimension ref="B1:G78"/>
  <sheetViews>
    <sheetView topLeftCell="A28" zoomScaleNormal="100" workbookViewId="0">
      <selection activeCell="G22" sqref="G22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167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2231448.67</v>
      </c>
      <c r="E9" s="23">
        <f>E10+E11+E12+E13</f>
        <v>6304696.0300000003</v>
      </c>
    </row>
    <row r="10" spans="2:5">
      <c r="B10" s="14" t="s">
        <v>6</v>
      </c>
      <c r="C10" s="115" t="s">
        <v>7</v>
      </c>
      <c r="D10" s="197">
        <v>2231448.67</v>
      </c>
      <c r="E10" s="258">
        <v>6304696.0300000003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2231448.67</v>
      </c>
      <c r="E20" s="261">
        <f>E9-E16</f>
        <v>6304696.0300000003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1399405.16</v>
      </c>
      <c r="E24" s="23">
        <f>D20</f>
        <v>2231448.67</v>
      </c>
    </row>
    <row r="25" spans="2:7">
      <c r="B25" s="21" t="s">
        <v>26</v>
      </c>
      <c r="C25" s="22" t="s">
        <v>27</v>
      </c>
      <c r="D25" s="117">
        <v>790035.8899999999</v>
      </c>
      <c r="E25" s="132">
        <v>4037170.58</v>
      </c>
      <c r="G25" s="114"/>
    </row>
    <row r="26" spans="2:7">
      <c r="B26" s="24" t="s">
        <v>28</v>
      </c>
      <c r="C26" s="25" t="s">
        <v>29</v>
      </c>
      <c r="D26" s="118">
        <v>844026.16999999993</v>
      </c>
      <c r="E26" s="133">
        <v>4145912.67</v>
      </c>
    </row>
    <row r="27" spans="2:7">
      <c r="B27" s="26" t="s">
        <v>6</v>
      </c>
      <c r="C27" s="15" t="s">
        <v>30</v>
      </c>
      <c r="D27" s="197">
        <v>793249.96</v>
      </c>
      <c r="E27" s="263">
        <v>1337500.19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50776.21</v>
      </c>
      <c r="E29" s="263">
        <v>2808412.48</v>
      </c>
    </row>
    <row r="30" spans="2:7">
      <c r="B30" s="24" t="s">
        <v>33</v>
      </c>
      <c r="C30" s="27" t="s">
        <v>34</v>
      </c>
      <c r="D30" s="118">
        <v>53990.28</v>
      </c>
      <c r="E30" s="133">
        <v>108742.09</v>
      </c>
    </row>
    <row r="31" spans="2:7">
      <c r="B31" s="26" t="s">
        <v>6</v>
      </c>
      <c r="C31" s="15" t="s">
        <v>35</v>
      </c>
      <c r="D31" s="197">
        <v>4602.5</v>
      </c>
      <c r="E31" s="263">
        <v>2999.8</v>
      </c>
    </row>
    <row r="32" spans="2:7">
      <c r="B32" s="26" t="s">
        <v>8</v>
      </c>
      <c r="C32" s="15" t="s">
        <v>36</v>
      </c>
      <c r="D32" s="197"/>
      <c r="E32" s="263"/>
    </row>
    <row r="33" spans="2:7">
      <c r="B33" s="26" t="s">
        <v>10</v>
      </c>
      <c r="C33" s="15" t="s">
        <v>37</v>
      </c>
      <c r="D33" s="197">
        <v>492.61</v>
      </c>
      <c r="E33" s="263">
        <v>1101.75</v>
      </c>
    </row>
    <row r="34" spans="2:7">
      <c r="B34" s="26" t="s">
        <v>12</v>
      </c>
      <c r="C34" s="15" t="s">
        <v>38</v>
      </c>
      <c r="D34" s="197"/>
      <c r="E34" s="263"/>
    </row>
    <row r="35" spans="2:7" ht="25.5">
      <c r="B35" s="26" t="s">
        <v>39</v>
      </c>
      <c r="C35" s="15" t="s">
        <v>40</v>
      </c>
      <c r="D35" s="197">
        <v>28787.33</v>
      </c>
      <c r="E35" s="263">
        <v>55230.78</v>
      </c>
    </row>
    <row r="36" spans="2:7">
      <c r="B36" s="26" t="s">
        <v>41</v>
      </c>
      <c r="C36" s="15" t="s">
        <v>42</v>
      </c>
      <c r="D36" s="197"/>
      <c r="E36" s="263"/>
    </row>
    <row r="37" spans="2:7" ht="13.5" thickBot="1">
      <c r="B37" s="28" t="s">
        <v>43</v>
      </c>
      <c r="C37" s="29" t="s">
        <v>44</v>
      </c>
      <c r="D37" s="197">
        <v>20107.84</v>
      </c>
      <c r="E37" s="263">
        <v>49409.760000000002</v>
      </c>
      <c r="G37" s="114"/>
    </row>
    <row r="38" spans="2:7">
      <c r="B38" s="21" t="s">
        <v>45</v>
      </c>
      <c r="C38" s="22" t="s">
        <v>46</v>
      </c>
      <c r="D38" s="117">
        <v>42007.62</v>
      </c>
      <c r="E38" s="23">
        <v>36076.78</v>
      </c>
    </row>
    <row r="39" spans="2:7" ht="13.5" thickBot="1">
      <c r="B39" s="30" t="s">
        <v>47</v>
      </c>
      <c r="C39" s="31" t="s">
        <v>48</v>
      </c>
      <c r="D39" s="119">
        <v>2231448.67</v>
      </c>
      <c r="E39" s="274">
        <f>E24+E25+E38</f>
        <v>6304696.0300000003</v>
      </c>
      <c r="F39" s="127"/>
    </row>
    <row r="40" spans="2:7" ht="13.5" thickBot="1">
      <c r="B40" s="32"/>
      <c r="C40" s="33"/>
      <c r="D40" s="2"/>
      <c r="E40" s="175"/>
    </row>
    <row r="41" spans="2:7" ht="16.5" thickBot="1">
      <c r="B41" s="4"/>
      <c r="C41" s="34" t="s">
        <v>49</v>
      </c>
      <c r="D41" s="6"/>
      <c r="E41" s="7"/>
    </row>
    <row r="42" spans="2:7" ht="13.5" thickBot="1">
      <c r="B42" s="8"/>
      <c r="C42" s="35" t="s">
        <v>50</v>
      </c>
      <c r="D42" s="10" t="s">
        <v>133</v>
      </c>
      <c r="E42" s="11" t="s">
        <v>261</v>
      </c>
    </row>
    <row r="43" spans="2:7">
      <c r="B43" s="36" t="s">
        <v>28</v>
      </c>
      <c r="C43" s="66" t="s">
        <v>51</v>
      </c>
      <c r="D43" s="38"/>
      <c r="E43" s="63"/>
    </row>
    <row r="44" spans="2:7">
      <c r="B44" s="39" t="s">
        <v>6</v>
      </c>
      <c r="C44" s="67" t="s">
        <v>52</v>
      </c>
      <c r="D44" s="182">
        <v>7792.6559999999999</v>
      </c>
      <c r="E44" s="166">
        <v>12141.956</v>
      </c>
    </row>
    <row r="45" spans="2:7" ht="13.5" thickBot="1">
      <c r="B45" s="41" t="s">
        <v>8</v>
      </c>
      <c r="C45" s="68" t="s">
        <v>53</v>
      </c>
      <c r="D45" s="165">
        <v>12141.956</v>
      </c>
      <c r="E45" s="170">
        <v>33936.355000000003</v>
      </c>
    </row>
    <row r="46" spans="2:7">
      <c r="B46" s="36" t="s">
        <v>33</v>
      </c>
      <c r="C46" s="66" t="s">
        <v>54</v>
      </c>
      <c r="D46" s="223"/>
      <c r="E46" s="171"/>
    </row>
    <row r="47" spans="2:7">
      <c r="B47" s="39" t="s">
        <v>6</v>
      </c>
      <c r="C47" s="67" t="s">
        <v>52</v>
      </c>
      <c r="D47" s="182">
        <v>179.58</v>
      </c>
      <c r="E47" s="172">
        <v>183.78</v>
      </c>
    </row>
    <row r="48" spans="2:7">
      <c r="B48" s="39" t="s">
        <v>8</v>
      </c>
      <c r="C48" s="67" t="s">
        <v>55</v>
      </c>
      <c r="D48" s="182">
        <v>179.55</v>
      </c>
      <c r="E48" s="176">
        <v>183.87</v>
      </c>
    </row>
    <row r="49" spans="2:5">
      <c r="B49" s="39" t="s">
        <v>10</v>
      </c>
      <c r="C49" s="67" t="s">
        <v>56</v>
      </c>
      <c r="D49" s="182">
        <v>183.78</v>
      </c>
      <c r="E49" s="176">
        <v>185.8</v>
      </c>
    </row>
    <row r="50" spans="2:5" ht="13.5" thickBot="1">
      <c r="B50" s="41" t="s">
        <v>12</v>
      </c>
      <c r="C50" s="68" t="s">
        <v>53</v>
      </c>
      <c r="D50" s="165">
        <v>183.78</v>
      </c>
      <c r="E50" s="174">
        <v>185.78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6304696.0300000003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6304696.0300000003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6304696.0300000003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6304696.0300000003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8"/>
  <sheetViews>
    <sheetView workbookViewId="0">
      <selection activeCell="D69" sqref="D69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11.42578125" style="62" customWidth="1"/>
    <col min="7" max="7" width="15" bestFit="1" customWidth="1"/>
    <col min="8" max="8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130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38022.280000000006</v>
      </c>
      <c r="E9" s="23">
        <f>E10+E11+E12+E13</f>
        <v>284340.92000000004</v>
      </c>
    </row>
    <row r="10" spans="2:5">
      <c r="B10" s="14" t="s">
        <v>6</v>
      </c>
      <c r="C10" s="115" t="s">
        <v>7</v>
      </c>
      <c r="D10" s="197">
        <f>22899.99+13576.03</f>
        <v>36476.020000000004</v>
      </c>
      <c r="E10" s="258">
        <f>89303.18+194821.84</f>
        <v>284125.02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>
        <f>D14</f>
        <v>1546.26</v>
      </c>
      <c r="E13" s="258">
        <f>E14</f>
        <v>215.9</v>
      </c>
    </row>
    <row r="14" spans="2:5">
      <c r="B14" s="14" t="s">
        <v>14</v>
      </c>
      <c r="C14" s="115" t="s">
        <v>15</v>
      </c>
      <c r="D14" s="197">
        <v>1546.26</v>
      </c>
      <c r="E14" s="258">
        <v>215.9</v>
      </c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>
        <f>D17+D18+D19</f>
        <v>285.89999999999998</v>
      </c>
      <c r="E16" s="23">
        <f>E17+E18+E19</f>
        <v>585.76</v>
      </c>
    </row>
    <row r="17" spans="2:7">
      <c r="B17" s="14" t="s">
        <v>6</v>
      </c>
      <c r="C17" s="115" t="s">
        <v>15</v>
      </c>
      <c r="D17" s="198">
        <v>285.89999999999998</v>
      </c>
      <c r="E17" s="259">
        <v>585.76</v>
      </c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37736.380000000005</v>
      </c>
      <c r="E20" s="261">
        <f>E9-E16</f>
        <v>283755.16000000003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11" t="s">
        <v>261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37736.380000000005</v>
      </c>
    </row>
    <row r="25" spans="2:7">
      <c r="B25" s="21" t="s">
        <v>26</v>
      </c>
      <c r="C25" s="22" t="s">
        <v>27</v>
      </c>
      <c r="D25" s="117">
        <v>34329.74</v>
      </c>
      <c r="E25" s="132">
        <v>246014.5</v>
      </c>
      <c r="F25" s="70"/>
      <c r="G25" s="114"/>
    </row>
    <row r="26" spans="2:7">
      <c r="B26" s="24" t="s">
        <v>28</v>
      </c>
      <c r="C26" s="25" t="s">
        <v>29</v>
      </c>
      <c r="D26" s="118">
        <v>47767.99</v>
      </c>
      <c r="E26" s="133">
        <v>297925.61</v>
      </c>
      <c r="F26" s="70"/>
      <c r="G26" s="114"/>
    </row>
    <row r="27" spans="2:7">
      <c r="B27" s="26" t="s">
        <v>6</v>
      </c>
      <c r="C27" s="15" t="s">
        <v>30</v>
      </c>
      <c r="D27" s="197">
        <v>39931.42</v>
      </c>
      <c r="E27" s="263">
        <v>247421.3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7836.57</v>
      </c>
      <c r="E29" s="263">
        <v>50504.31</v>
      </c>
      <c r="G29" s="114"/>
    </row>
    <row r="30" spans="2:7">
      <c r="B30" s="24" t="s">
        <v>33</v>
      </c>
      <c r="C30" s="27" t="s">
        <v>34</v>
      </c>
      <c r="D30" s="118">
        <v>13438.25</v>
      </c>
      <c r="E30" s="133">
        <v>51911.11</v>
      </c>
    </row>
    <row r="31" spans="2:7">
      <c r="B31" s="26" t="s">
        <v>6</v>
      </c>
      <c r="C31" s="15" t="s">
        <v>35</v>
      </c>
      <c r="D31" s="197">
        <v>3003.02</v>
      </c>
      <c r="E31" s="263">
        <v>36737.64</v>
      </c>
    </row>
    <row r="32" spans="2:7">
      <c r="B32" s="26" t="s">
        <v>8</v>
      </c>
      <c r="C32" s="15" t="s">
        <v>36</v>
      </c>
      <c r="D32" s="197"/>
      <c r="E32" s="263"/>
    </row>
    <row r="33" spans="2:8">
      <c r="B33" s="26" t="s">
        <v>10</v>
      </c>
      <c r="C33" s="15" t="s">
        <v>37</v>
      </c>
      <c r="D33" s="197">
        <v>824.63</v>
      </c>
      <c r="E33" s="263">
        <v>7578.22</v>
      </c>
    </row>
    <row r="34" spans="2:8">
      <c r="B34" s="26" t="s">
        <v>12</v>
      </c>
      <c r="C34" s="15" t="s">
        <v>38</v>
      </c>
      <c r="D34" s="197"/>
      <c r="E34" s="263"/>
    </row>
    <row r="35" spans="2:8" ht="25.5">
      <c r="B35" s="26" t="s">
        <v>39</v>
      </c>
      <c r="C35" s="15" t="s">
        <v>40</v>
      </c>
      <c r="D35" s="197"/>
      <c r="E35" s="263"/>
    </row>
    <row r="36" spans="2:8">
      <c r="B36" s="26" t="s">
        <v>41</v>
      </c>
      <c r="C36" s="15" t="s">
        <v>42</v>
      </c>
      <c r="D36" s="197"/>
      <c r="E36" s="263"/>
    </row>
    <row r="37" spans="2:8" ht="13.5" thickBot="1">
      <c r="B37" s="28" t="s">
        <v>43</v>
      </c>
      <c r="C37" s="29" t="s">
        <v>44</v>
      </c>
      <c r="D37" s="197">
        <v>9610.6</v>
      </c>
      <c r="E37" s="263">
        <v>7595.25</v>
      </c>
    </row>
    <row r="38" spans="2:8">
      <c r="B38" s="21" t="s">
        <v>45</v>
      </c>
      <c r="C38" s="22" t="s">
        <v>46</v>
      </c>
      <c r="D38" s="117">
        <v>3406.64</v>
      </c>
      <c r="E38" s="23">
        <v>4.28</v>
      </c>
    </row>
    <row r="39" spans="2:8" ht="13.5" thickBot="1">
      <c r="B39" s="30" t="s">
        <v>47</v>
      </c>
      <c r="C39" s="31" t="s">
        <v>48</v>
      </c>
      <c r="D39" s="119">
        <v>37736.379999999997</v>
      </c>
      <c r="E39" s="274">
        <f>E24+E25+E38</f>
        <v>283755.16000000003</v>
      </c>
      <c r="F39" s="121"/>
    </row>
    <row r="40" spans="2:8" ht="13.5" thickBot="1">
      <c r="B40" s="32"/>
      <c r="C40" s="33"/>
      <c r="D40" s="2"/>
      <c r="E40" s="175"/>
    </row>
    <row r="41" spans="2:8" ht="16.5" thickBot="1">
      <c r="B41" s="4"/>
      <c r="C41" s="34" t="s">
        <v>49</v>
      </c>
      <c r="D41" s="6"/>
      <c r="E41" s="7"/>
    </row>
    <row r="42" spans="2:8" ht="13.5" thickBot="1">
      <c r="B42" s="8"/>
      <c r="C42" s="35" t="s">
        <v>50</v>
      </c>
      <c r="D42" s="10" t="s">
        <v>133</v>
      </c>
      <c r="E42" s="11" t="s">
        <v>261</v>
      </c>
    </row>
    <row r="43" spans="2:8">
      <c r="B43" s="36" t="s">
        <v>28</v>
      </c>
      <c r="C43" s="66" t="s">
        <v>51</v>
      </c>
      <c r="D43" s="38"/>
      <c r="E43" s="63"/>
    </row>
    <row r="44" spans="2:8">
      <c r="B44" s="39" t="s">
        <v>6</v>
      </c>
      <c r="C44" s="67" t="s">
        <v>52</v>
      </c>
      <c r="D44" s="182"/>
      <c r="E44" s="166">
        <v>3673.7130000000002</v>
      </c>
    </row>
    <row r="45" spans="2:8" ht="13.5" thickBot="1">
      <c r="B45" s="41" t="s">
        <v>8</v>
      </c>
      <c r="C45" s="68" t="s">
        <v>53</v>
      </c>
      <c r="D45" s="165">
        <v>3673.7130000000002</v>
      </c>
      <c r="E45" s="170">
        <v>27892.066800000001</v>
      </c>
      <c r="F45" s="167"/>
      <c r="G45" s="114"/>
    </row>
    <row r="46" spans="2:8">
      <c r="B46" s="36" t="s">
        <v>33</v>
      </c>
      <c r="C46" s="66" t="s">
        <v>54</v>
      </c>
      <c r="D46" s="223"/>
      <c r="E46" s="171"/>
    </row>
    <row r="47" spans="2:8">
      <c r="B47" s="39" t="s">
        <v>6</v>
      </c>
      <c r="C47" s="67" t="s">
        <v>52</v>
      </c>
      <c r="D47" s="182"/>
      <c r="E47" s="172">
        <v>10.272</v>
      </c>
      <c r="H47" s="114"/>
    </row>
    <row r="48" spans="2:8">
      <c r="B48" s="39" t="s">
        <v>8</v>
      </c>
      <c r="C48" s="67" t="s">
        <v>55</v>
      </c>
      <c r="D48" s="182">
        <v>9.5946999999999996</v>
      </c>
      <c r="E48" s="176">
        <v>9.8530999999999995</v>
      </c>
    </row>
    <row r="49" spans="2:8">
      <c r="B49" s="39" t="s">
        <v>10</v>
      </c>
      <c r="C49" s="67" t="s">
        <v>56</v>
      </c>
      <c r="D49" s="182">
        <v>10.281599999999999</v>
      </c>
      <c r="E49" s="176">
        <v>10.913</v>
      </c>
    </row>
    <row r="50" spans="2:8" ht="13.5" thickBot="1">
      <c r="B50" s="41" t="s">
        <v>12</v>
      </c>
      <c r="C50" s="68" t="s">
        <v>53</v>
      </c>
      <c r="D50" s="165">
        <v>10.272</v>
      </c>
      <c r="E50" s="174">
        <v>10.173328568107401</v>
      </c>
      <c r="H50" s="114"/>
    </row>
    <row r="51" spans="2:8" ht="13.5" thickBot="1">
      <c r="B51" s="32"/>
      <c r="C51" s="33"/>
      <c r="D51" s="175"/>
      <c r="E51" s="175"/>
    </row>
    <row r="52" spans="2:8" ht="16.5" thickBot="1">
      <c r="B52" s="43"/>
      <c r="C52" s="44" t="s">
        <v>57</v>
      </c>
      <c r="D52" s="45"/>
      <c r="E52" s="7"/>
    </row>
    <row r="53" spans="2:8" ht="23.25" thickBot="1">
      <c r="B53" s="277" t="s">
        <v>58</v>
      </c>
      <c r="C53" s="278"/>
      <c r="D53" s="46" t="s">
        <v>59</v>
      </c>
      <c r="E53" s="47" t="s">
        <v>60</v>
      </c>
    </row>
    <row r="54" spans="2:8" ht="13.5" thickBot="1">
      <c r="B54" s="48" t="s">
        <v>28</v>
      </c>
      <c r="C54" s="37" t="s">
        <v>61</v>
      </c>
      <c r="D54" s="49">
        <f>SUM(D55:D66)</f>
        <v>284125.02</v>
      </c>
      <c r="E54" s="50">
        <f>E60+E65</f>
        <v>1.0013034476624143</v>
      </c>
    </row>
    <row r="55" spans="2:8" ht="25.5">
      <c r="B55" s="51" t="s">
        <v>6</v>
      </c>
      <c r="C55" s="52" t="s">
        <v>62</v>
      </c>
      <c r="D55" s="211">
        <v>0</v>
      </c>
      <c r="E55" s="212">
        <v>0</v>
      </c>
    </row>
    <row r="56" spans="2:8" ht="25.5">
      <c r="B56" s="39" t="s">
        <v>8</v>
      </c>
      <c r="C56" s="40" t="s">
        <v>63</v>
      </c>
      <c r="D56" s="213">
        <v>0</v>
      </c>
      <c r="E56" s="214">
        <v>0</v>
      </c>
    </row>
    <row r="57" spans="2:8">
      <c r="B57" s="39" t="s">
        <v>10</v>
      </c>
      <c r="C57" s="40" t="s">
        <v>64</v>
      </c>
      <c r="D57" s="213">
        <v>0</v>
      </c>
      <c r="E57" s="214">
        <v>0</v>
      </c>
    </row>
    <row r="58" spans="2:8">
      <c r="B58" s="39" t="s">
        <v>12</v>
      </c>
      <c r="C58" s="40" t="s">
        <v>65</v>
      </c>
      <c r="D58" s="213">
        <v>0</v>
      </c>
      <c r="E58" s="214">
        <v>0</v>
      </c>
    </row>
    <row r="59" spans="2:8">
      <c r="B59" s="39" t="s">
        <v>39</v>
      </c>
      <c r="C59" s="40" t="s">
        <v>66</v>
      </c>
      <c r="D59" s="213">
        <v>0</v>
      </c>
      <c r="E59" s="214">
        <v>0</v>
      </c>
    </row>
    <row r="60" spans="2:8">
      <c r="B60" s="53" t="s">
        <v>41</v>
      </c>
      <c r="C60" s="54" t="s">
        <v>67</v>
      </c>
      <c r="D60" s="215">
        <v>89303.18</v>
      </c>
      <c r="E60" s="216">
        <f>D60/E20</f>
        <v>0.31471914026162551</v>
      </c>
    </row>
    <row r="61" spans="2:8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8">
      <c r="B62" s="53" t="s">
        <v>69</v>
      </c>
      <c r="C62" s="54" t="s">
        <v>70</v>
      </c>
      <c r="D62" s="215">
        <v>0</v>
      </c>
      <c r="E62" s="216">
        <v>0</v>
      </c>
    </row>
    <row r="63" spans="2:8">
      <c r="B63" s="39" t="s">
        <v>71</v>
      </c>
      <c r="C63" s="40" t="s">
        <v>72</v>
      </c>
      <c r="D63" s="213">
        <v>0</v>
      </c>
      <c r="E63" s="214">
        <v>0</v>
      </c>
    </row>
    <row r="64" spans="2:8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194821.84</v>
      </c>
      <c r="E65" s="216">
        <f>D65/E20</f>
        <v>0.68658430740078868</v>
      </c>
    </row>
    <row r="66" spans="2:5" ht="13.5" thickBot="1">
      <c r="B66" s="55" t="s">
        <v>77</v>
      </c>
      <c r="C66" s="56" t="s">
        <v>78</v>
      </c>
      <c r="D66" s="217">
        <v>0</v>
      </c>
      <c r="E66" s="220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215.9</v>
      </c>
      <c r="E69" s="50">
        <f>D69/E20</f>
        <v>7.6086722088155147E-4</v>
      </c>
    </row>
    <row r="70" spans="2:5" ht="13.5" thickBot="1">
      <c r="B70" s="36" t="s">
        <v>84</v>
      </c>
      <c r="C70" s="37" t="s">
        <v>85</v>
      </c>
      <c r="D70" s="38">
        <f>E16</f>
        <v>585.76</v>
      </c>
      <c r="E70" s="50">
        <f>D70/E20</f>
        <v>2.0643148832958664E-3</v>
      </c>
    </row>
    <row r="71" spans="2:5">
      <c r="B71" s="36" t="s">
        <v>86</v>
      </c>
      <c r="C71" s="37" t="s">
        <v>87</v>
      </c>
      <c r="D71" s="38">
        <f>D54+D69-D70</f>
        <v>283755.16000000003</v>
      </c>
      <c r="E71" s="61">
        <f>E54+E69-E70</f>
        <v>1</v>
      </c>
    </row>
    <row r="72" spans="2:5">
      <c r="B72" s="39" t="s">
        <v>6</v>
      </c>
      <c r="C72" s="40" t="s">
        <v>88</v>
      </c>
      <c r="D72" s="213">
        <f>D71</f>
        <v>283755.16000000003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0.xml><?xml version="1.0" encoding="utf-8"?>
<worksheet xmlns="http://schemas.openxmlformats.org/spreadsheetml/2006/main" xmlns:r="http://schemas.openxmlformats.org/officeDocument/2006/relationships">
  <dimension ref="B1:G78"/>
  <sheetViews>
    <sheetView zoomScaleNormal="100" workbookViewId="0">
      <selection activeCell="C26" sqref="C26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168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5344133.6399999997</v>
      </c>
      <c r="E9" s="23">
        <f>E10+E11+E12+E13</f>
        <v>8191871.0899999999</v>
      </c>
    </row>
    <row r="10" spans="2:5">
      <c r="B10" s="14" t="s">
        <v>6</v>
      </c>
      <c r="C10" s="115" t="s">
        <v>7</v>
      </c>
      <c r="D10" s="197">
        <v>5344133.6399999997</v>
      </c>
      <c r="E10" s="258">
        <v>8191871.0899999999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5344133.6399999997</v>
      </c>
      <c r="E20" s="261">
        <f>E9-E16</f>
        <v>8191871.0899999999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590273.6</v>
      </c>
      <c r="E24" s="23">
        <f>D20</f>
        <v>5344133.6399999997</v>
      </c>
    </row>
    <row r="25" spans="2:7">
      <c r="B25" s="21" t="s">
        <v>26</v>
      </c>
      <c r="C25" s="22" t="s">
        <v>27</v>
      </c>
      <c r="D25" s="117">
        <v>4677085.18</v>
      </c>
      <c r="E25" s="132">
        <v>2730850.26</v>
      </c>
      <c r="F25" s="114"/>
      <c r="G25" s="114"/>
    </row>
    <row r="26" spans="2:7">
      <c r="B26" s="24" t="s">
        <v>28</v>
      </c>
      <c r="C26" s="25" t="s">
        <v>29</v>
      </c>
      <c r="D26" s="118">
        <v>7070615.8700000001</v>
      </c>
      <c r="E26" s="133">
        <v>13663005.76</v>
      </c>
    </row>
    <row r="27" spans="2:7">
      <c r="B27" s="26" t="s">
        <v>6</v>
      </c>
      <c r="C27" s="15" t="s">
        <v>30</v>
      </c>
      <c r="D27" s="197">
        <v>677001.99</v>
      </c>
      <c r="E27" s="263">
        <v>4742734.01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6393613.8799999999</v>
      </c>
      <c r="E29" s="263">
        <v>8920271.75</v>
      </c>
      <c r="F29" s="114"/>
    </row>
    <row r="30" spans="2:7">
      <c r="B30" s="24" t="s">
        <v>33</v>
      </c>
      <c r="C30" s="27" t="s">
        <v>34</v>
      </c>
      <c r="D30" s="118">
        <v>2393530.69</v>
      </c>
      <c r="E30" s="133">
        <v>10932155.5</v>
      </c>
    </row>
    <row r="31" spans="2:7">
      <c r="B31" s="26" t="s">
        <v>6</v>
      </c>
      <c r="C31" s="15" t="s">
        <v>35</v>
      </c>
      <c r="D31" s="197">
        <v>277803.68</v>
      </c>
      <c r="E31" s="263">
        <v>49871.01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2610.71</v>
      </c>
      <c r="E33" s="263">
        <v>6120.13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34553.32</v>
      </c>
      <c r="E35" s="263">
        <v>123276.31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2078562.98</v>
      </c>
      <c r="E37" s="263">
        <v>10752888.050000001</v>
      </c>
    </row>
    <row r="38" spans="2:6">
      <c r="B38" s="21" t="s">
        <v>45</v>
      </c>
      <c r="C38" s="22" t="s">
        <v>46</v>
      </c>
      <c r="D38" s="117">
        <v>76774.86</v>
      </c>
      <c r="E38" s="23">
        <v>116887.19</v>
      </c>
    </row>
    <row r="39" spans="2:6" ht="13.5" thickBot="1">
      <c r="B39" s="30" t="s">
        <v>47</v>
      </c>
      <c r="C39" s="31" t="s">
        <v>48</v>
      </c>
      <c r="D39" s="119">
        <v>5344133.6399999997</v>
      </c>
      <c r="E39" s="274">
        <f>E24+E25+E38</f>
        <v>8191871.0899999999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58385.124000000003</v>
      </c>
      <c r="E44" s="166">
        <v>511890.19500000001</v>
      </c>
    </row>
    <row r="45" spans="2:6" ht="13.5" thickBot="1">
      <c r="B45" s="41" t="s">
        <v>8</v>
      </c>
      <c r="C45" s="68" t="s">
        <v>53</v>
      </c>
      <c r="D45" s="165">
        <v>511890.19500000001</v>
      </c>
      <c r="E45" s="170">
        <v>772818.027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10.11</v>
      </c>
      <c r="E47" s="172">
        <v>10.44</v>
      </c>
    </row>
    <row r="48" spans="2:6">
      <c r="B48" s="39" t="s">
        <v>8</v>
      </c>
      <c r="C48" s="67" t="s">
        <v>55</v>
      </c>
      <c r="D48" s="182">
        <v>10.11</v>
      </c>
      <c r="E48" s="176">
        <v>10.45</v>
      </c>
    </row>
    <row r="49" spans="2:5">
      <c r="B49" s="39" t="s">
        <v>10</v>
      </c>
      <c r="C49" s="67" t="s">
        <v>56</v>
      </c>
      <c r="D49" s="182">
        <v>10.44</v>
      </c>
      <c r="E49" s="176">
        <v>10.6</v>
      </c>
    </row>
    <row r="50" spans="2:5" ht="13.5" thickBot="1">
      <c r="B50" s="41" t="s">
        <v>12</v>
      </c>
      <c r="C50" s="68" t="s">
        <v>53</v>
      </c>
      <c r="D50" s="165">
        <v>10.44</v>
      </c>
      <c r="E50" s="174">
        <v>10.6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8191871.0899999999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8191871.0899999999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8191871.0899999999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8191871.0899999999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1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G22" sqref="G22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10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169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223753.73</v>
      </c>
      <c r="E9" s="23">
        <f>E10+E11+E12+E13</f>
        <v>207127.74</v>
      </c>
    </row>
    <row r="10" spans="2:5">
      <c r="B10" s="14" t="s">
        <v>6</v>
      </c>
      <c r="C10" s="115" t="s">
        <v>7</v>
      </c>
      <c r="D10" s="197">
        <v>223753.73</v>
      </c>
      <c r="E10" s="258">
        <v>207127.74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223753.73</v>
      </c>
      <c r="E20" s="261">
        <f>E9-E16</f>
        <v>207127.74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229976.74</v>
      </c>
      <c r="E24" s="23">
        <f>D20</f>
        <v>223753.73</v>
      </c>
    </row>
    <row r="25" spans="2:7">
      <c r="B25" s="21" t="s">
        <v>26</v>
      </c>
      <c r="C25" s="22" t="s">
        <v>27</v>
      </c>
      <c r="D25" s="117">
        <v>-10107.160000000033</v>
      </c>
      <c r="E25" s="132">
        <v>-3522.04</v>
      </c>
      <c r="F25" s="114"/>
    </row>
    <row r="26" spans="2:7">
      <c r="B26" s="24" t="s">
        <v>28</v>
      </c>
      <c r="C26" s="25" t="s">
        <v>29</v>
      </c>
      <c r="D26" s="118">
        <v>747779.8</v>
      </c>
      <c r="E26" s="133"/>
      <c r="F26" s="114"/>
    </row>
    <row r="27" spans="2:7">
      <c r="B27" s="26" t="s">
        <v>6</v>
      </c>
      <c r="C27" s="15" t="s">
        <v>30</v>
      </c>
      <c r="D27" s="197"/>
      <c r="E27" s="263"/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747779.8</v>
      </c>
      <c r="E29" s="263"/>
      <c r="F29" s="114"/>
    </row>
    <row r="30" spans="2:7">
      <c r="B30" s="24" t="s">
        <v>33</v>
      </c>
      <c r="C30" s="27" t="s">
        <v>34</v>
      </c>
      <c r="D30" s="118">
        <v>757886.96000000008</v>
      </c>
      <c r="E30" s="133">
        <v>3522.04</v>
      </c>
    </row>
    <row r="31" spans="2:7">
      <c r="B31" s="26" t="s">
        <v>6</v>
      </c>
      <c r="C31" s="15" t="s">
        <v>35</v>
      </c>
      <c r="D31" s="197"/>
      <c r="E31" s="263"/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28.01</v>
      </c>
      <c r="E33" s="263"/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6802.79</v>
      </c>
      <c r="E35" s="263">
        <v>3522.04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751056.16</v>
      </c>
      <c r="E37" s="256"/>
    </row>
    <row r="38" spans="2:6">
      <c r="B38" s="21" t="s">
        <v>45</v>
      </c>
      <c r="C38" s="22" t="s">
        <v>46</v>
      </c>
      <c r="D38" s="117">
        <v>3884.15</v>
      </c>
      <c r="E38" s="23">
        <v>-13103.95</v>
      </c>
    </row>
    <row r="39" spans="2:6" ht="13.5" thickBot="1">
      <c r="B39" s="30" t="s">
        <v>47</v>
      </c>
      <c r="C39" s="31" t="s">
        <v>48</v>
      </c>
      <c r="D39" s="119">
        <v>223753.72999999995</v>
      </c>
      <c r="E39" s="274">
        <f>E24+E25+E38</f>
        <v>207127.74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19037.810000000001</v>
      </c>
      <c r="E44" s="166">
        <v>18708.506000000001</v>
      </c>
    </row>
    <row r="45" spans="2:6" ht="13.5" thickBot="1">
      <c r="B45" s="41" t="s">
        <v>8</v>
      </c>
      <c r="C45" s="68" t="s">
        <v>53</v>
      </c>
      <c r="D45" s="165">
        <v>18708.506000000001</v>
      </c>
      <c r="E45" s="170">
        <v>18411.355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12.08</v>
      </c>
      <c r="E47" s="172">
        <v>11.96</v>
      </c>
    </row>
    <row r="48" spans="2:6">
      <c r="B48" s="39" t="s">
        <v>8</v>
      </c>
      <c r="C48" s="67" t="s">
        <v>55</v>
      </c>
      <c r="D48" s="182">
        <v>11.67</v>
      </c>
      <c r="E48" s="176">
        <v>11</v>
      </c>
    </row>
    <row r="49" spans="2:5">
      <c r="B49" s="39" t="s">
        <v>10</v>
      </c>
      <c r="C49" s="67" t="s">
        <v>56</v>
      </c>
      <c r="D49" s="182">
        <v>12.31</v>
      </c>
      <c r="E49" s="176">
        <v>12.5</v>
      </c>
    </row>
    <row r="50" spans="2:5" ht="13.5" thickBot="1">
      <c r="B50" s="41" t="s">
        <v>12</v>
      </c>
      <c r="C50" s="68" t="s">
        <v>53</v>
      </c>
      <c r="D50" s="165">
        <v>11.96</v>
      </c>
      <c r="E50" s="174">
        <v>11.25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207127.74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207127.74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207127.74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207127.74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2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G22" sqref="G22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8" customWidth="1"/>
    <col min="7" max="7" width="10.7109375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233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93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/>
      <c r="E9" s="23">
        <f>E10+E11+E12+E13</f>
        <v>502684.79</v>
      </c>
    </row>
    <row r="10" spans="2:5">
      <c r="B10" s="14" t="s">
        <v>6</v>
      </c>
      <c r="C10" s="115" t="s">
        <v>7</v>
      </c>
      <c r="D10" s="197"/>
      <c r="E10" s="258">
        <v>502684.79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/>
      <c r="E20" s="261">
        <f>E9-E16</f>
        <v>502684.79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93"/>
      <c r="C23" s="9" t="s">
        <v>3</v>
      </c>
      <c r="D23" s="12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/>
    </row>
    <row r="25" spans="2:7">
      <c r="B25" s="21" t="s">
        <v>26</v>
      </c>
      <c r="C25" s="22" t="s">
        <v>27</v>
      </c>
      <c r="D25" s="117"/>
      <c r="E25" s="132">
        <v>499572.61</v>
      </c>
      <c r="F25" s="114"/>
    </row>
    <row r="26" spans="2:7">
      <c r="B26" s="24" t="s">
        <v>28</v>
      </c>
      <c r="C26" s="25" t="s">
        <v>29</v>
      </c>
      <c r="D26" s="118"/>
      <c r="E26" s="133">
        <v>506994.99</v>
      </c>
      <c r="F26" s="114"/>
    </row>
    <row r="27" spans="2:7">
      <c r="B27" s="26" t="s">
        <v>6</v>
      </c>
      <c r="C27" s="15" t="s">
        <v>30</v>
      </c>
      <c r="D27" s="197"/>
      <c r="E27" s="263">
        <v>506994.99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/>
      <c r="F29" s="114"/>
    </row>
    <row r="30" spans="2:7">
      <c r="B30" s="24" t="s">
        <v>33</v>
      </c>
      <c r="C30" s="27" t="s">
        <v>34</v>
      </c>
      <c r="D30" s="118"/>
      <c r="E30" s="133">
        <v>7422.3799999999992</v>
      </c>
    </row>
    <row r="31" spans="2:7">
      <c r="B31" s="26" t="s">
        <v>6</v>
      </c>
      <c r="C31" s="15" t="s">
        <v>35</v>
      </c>
      <c r="D31" s="197"/>
      <c r="E31" s="263">
        <v>4885.95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/>
      <c r="E33" s="263">
        <v>553.20000000000005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/>
      <c r="E35" s="263">
        <v>1983.23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/>
    </row>
    <row r="38" spans="2:6">
      <c r="B38" s="21" t="s">
        <v>45</v>
      </c>
      <c r="C38" s="22" t="s">
        <v>46</v>
      </c>
      <c r="D38" s="117"/>
      <c r="E38" s="23">
        <v>3112.18</v>
      </c>
    </row>
    <row r="39" spans="2:6" ht="13.5" thickBot="1">
      <c r="B39" s="30" t="s">
        <v>47</v>
      </c>
      <c r="C39" s="31" t="s">
        <v>48</v>
      </c>
      <c r="D39" s="119"/>
      <c r="E39" s="274">
        <f>E24+E25+E38</f>
        <v>502684.79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3"/>
      <c r="C42" s="35" t="s">
        <v>50</v>
      </c>
      <c r="D42" s="12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/>
    </row>
    <row r="45" spans="2:6" ht="13.5" thickBot="1">
      <c r="B45" s="41" t="s">
        <v>8</v>
      </c>
      <c r="C45" s="68" t="s">
        <v>53</v>
      </c>
      <c r="D45" s="165"/>
      <c r="E45" s="170">
        <v>43297.57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/>
    </row>
    <row r="48" spans="2:6">
      <c r="B48" s="39" t="s">
        <v>8</v>
      </c>
      <c r="C48" s="67" t="s">
        <v>55</v>
      </c>
      <c r="D48" s="182"/>
      <c r="E48" s="176">
        <v>11.36</v>
      </c>
    </row>
    <row r="49" spans="2:5">
      <c r="B49" s="39" t="s">
        <v>10</v>
      </c>
      <c r="C49" s="67" t="s">
        <v>56</v>
      </c>
      <c r="D49" s="182"/>
      <c r="E49" s="176">
        <v>11.67</v>
      </c>
    </row>
    <row r="50" spans="2:5" ht="13.5" thickBot="1">
      <c r="B50" s="41" t="s">
        <v>12</v>
      </c>
      <c r="C50" s="68" t="s">
        <v>53</v>
      </c>
      <c r="D50" s="165"/>
      <c r="E50" s="174">
        <v>11.61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502684.79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502684.79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502684.79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502684.79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13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H23" sqref="H2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264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250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/>
      <c r="E9" s="23">
        <f>E10+E11+E12+E13</f>
        <v>930.31</v>
      </c>
    </row>
    <row r="10" spans="2:5">
      <c r="B10" s="14" t="s">
        <v>6</v>
      </c>
      <c r="C10" s="115" t="s">
        <v>7</v>
      </c>
      <c r="D10" s="197"/>
      <c r="E10" s="258">
        <v>930.31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/>
      <c r="E20" s="261">
        <f>E9-E16</f>
        <v>930.31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250"/>
      <c r="C23" s="9" t="s">
        <v>3</v>
      </c>
      <c r="D23" s="12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/>
    </row>
    <row r="25" spans="2:7">
      <c r="B25" s="21" t="s">
        <v>26</v>
      </c>
      <c r="C25" s="22" t="s">
        <v>27</v>
      </c>
      <c r="D25" s="117"/>
      <c r="E25" s="132">
        <v>975</v>
      </c>
      <c r="F25" s="114"/>
    </row>
    <row r="26" spans="2:7">
      <c r="B26" s="24" t="s">
        <v>28</v>
      </c>
      <c r="C26" s="25" t="s">
        <v>29</v>
      </c>
      <c r="D26" s="118"/>
      <c r="E26" s="133">
        <v>975</v>
      </c>
      <c r="F26" s="114"/>
    </row>
    <row r="27" spans="2:7">
      <c r="B27" s="26" t="s">
        <v>6</v>
      </c>
      <c r="C27" s="15" t="s">
        <v>30</v>
      </c>
      <c r="D27" s="197"/>
      <c r="E27" s="263">
        <v>975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/>
      <c r="F29" s="114"/>
    </row>
    <row r="30" spans="2:7">
      <c r="B30" s="24" t="s">
        <v>33</v>
      </c>
      <c r="C30" s="27" t="s">
        <v>34</v>
      </c>
      <c r="D30" s="118"/>
      <c r="E30" s="133"/>
    </row>
    <row r="31" spans="2:7">
      <c r="B31" s="26" t="s">
        <v>6</v>
      </c>
      <c r="C31" s="15" t="s">
        <v>35</v>
      </c>
      <c r="D31" s="197"/>
      <c r="E31" s="263"/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/>
      <c r="E33" s="263"/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/>
      <c r="E35" s="263"/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/>
    </row>
    <row r="38" spans="2:6">
      <c r="B38" s="21" t="s">
        <v>45</v>
      </c>
      <c r="C38" s="22" t="s">
        <v>46</v>
      </c>
      <c r="D38" s="117"/>
      <c r="E38" s="23">
        <v>-44.69</v>
      </c>
    </row>
    <row r="39" spans="2:6" ht="13.5" thickBot="1">
      <c r="B39" s="30" t="s">
        <v>47</v>
      </c>
      <c r="C39" s="31" t="s">
        <v>48</v>
      </c>
      <c r="D39" s="119"/>
      <c r="E39" s="274">
        <f>E24+E25+E38</f>
        <v>930.31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250"/>
      <c r="C42" s="35" t="s">
        <v>50</v>
      </c>
      <c r="D42" s="12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/>
    </row>
    <row r="45" spans="2:6" ht="13.5" thickBot="1">
      <c r="B45" s="41" t="s">
        <v>8</v>
      </c>
      <c r="C45" s="68" t="s">
        <v>53</v>
      </c>
      <c r="D45" s="165"/>
      <c r="E45" s="170">
        <v>103.94499999999999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/>
    </row>
    <row r="48" spans="2:6">
      <c r="B48" s="39" t="s">
        <v>8</v>
      </c>
      <c r="C48" s="67" t="s">
        <v>55</v>
      </c>
      <c r="D48" s="182"/>
      <c r="E48" s="176">
        <v>8.6300000000000008</v>
      </c>
    </row>
    <row r="49" spans="2:5">
      <c r="B49" s="39" t="s">
        <v>10</v>
      </c>
      <c r="C49" s="67" t="s">
        <v>56</v>
      </c>
      <c r="D49" s="182"/>
      <c r="E49" s="176">
        <v>11.42</v>
      </c>
    </row>
    <row r="50" spans="2:5" ht="13.5" thickBot="1">
      <c r="B50" s="41" t="s">
        <v>12</v>
      </c>
      <c r="C50" s="68" t="s">
        <v>53</v>
      </c>
      <c r="D50" s="165"/>
      <c r="E50" s="174">
        <v>8.9499999999999993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930.31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930.31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930.31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930.31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G22" sqref="G22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228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93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/>
      <c r="E9" s="23">
        <f>E10+E11+E12+E13</f>
        <v>48103</v>
      </c>
    </row>
    <row r="10" spans="2:5">
      <c r="B10" s="14" t="s">
        <v>6</v>
      </c>
      <c r="C10" s="115" t="s">
        <v>7</v>
      </c>
      <c r="D10" s="197"/>
      <c r="E10" s="258">
        <v>48103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/>
      <c r="E20" s="261">
        <f>E9-E16</f>
        <v>48103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93"/>
      <c r="C23" s="9" t="s">
        <v>3</v>
      </c>
      <c r="D23" s="12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0</v>
      </c>
    </row>
    <row r="25" spans="2:7">
      <c r="B25" s="21" t="s">
        <v>26</v>
      </c>
      <c r="C25" s="22" t="s">
        <v>27</v>
      </c>
      <c r="D25" s="117"/>
      <c r="E25" s="132">
        <v>69470.64</v>
      </c>
      <c r="F25" s="114"/>
    </row>
    <row r="26" spans="2:7">
      <c r="B26" s="24" t="s">
        <v>28</v>
      </c>
      <c r="C26" s="25" t="s">
        <v>29</v>
      </c>
      <c r="D26" s="118"/>
      <c r="E26" s="133">
        <v>405629.42</v>
      </c>
      <c r="F26" s="114"/>
      <c r="G26" s="114"/>
    </row>
    <row r="27" spans="2:7">
      <c r="B27" s="26" t="s">
        <v>6</v>
      </c>
      <c r="C27" s="15" t="s">
        <v>30</v>
      </c>
      <c r="D27" s="197"/>
      <c r="E27" s="263">
        <v>203999.98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>
        <v>201629.44</v>
      </c>
      <c r="F29" s="114"/>
    </row>
    <row r="30" spans="2:7">
      <c r="B30" s="24" t="s">
        <v>33</v>
      </c>
      <c r="C30" s="27" t="s">
        <v>34</v>
      </c>
      <c r="D30" s="118"/>
      <c r="E30" s="133">
        <v>336158.78</v>
      </c>
    </row>
    <row r="31" spans="2:7">
      <c r="B31" s="26" t="s">
        <v>6</v>
      </c>
      <c r="C31" s="15" t="s">
        <v>35</v>
      </c>
      <c r="D31" s="197"/>
      <c r="E31" s="263">
        <v>86675.05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/>
      <c r="E33" s="263">
        <v>3.33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/>
      <c r="E35" s="263">
        <v>2390.89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>
        <v>247089.51</v>
      </c>
    </row>
    <row r="38" spans="2:6">
      <c r="B38" s="21" t="s">
        <v>45</v>
      </c>
      <c r="C38" s="22" t="s">
        <v>46</v>
      </c>
      <c r="D38" s="117"/>
      <c r="E38" s="23">
        <v>-21367.64</v>
      </c>
    </row>
    <row r="39" spans="2:6" ht="13.5" thickBot="1">
      <c r="B39" s="30" t="s">
        <v>47</v>
      </c>
      <c r="C39" s="31" t="s">
        <v>48</v>
      </c>
      <c r="D39" s="119"/>
      <c r="E39" s="274">
        <f>E24+E25+E38</f>
        <v>48103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3"/>
      <c r="C42" s="35" t="s">
        <v>50</v>
      </c>
      <c r="D42" s="12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/>
    </row>
    <row r="45" spans="2:6" ht="13.5" thickBot="1">
      <c r="B45" s="41" t="s">
        <v>8</v>
      </c>
      <c r="C45" s="68" t="s">
        <v>53</v>
      </c>
      <c r="D45" s="165"/>
      <c r="E45" s="170">
        <v>469.71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/>
    </row>
    <row r="48" spans="2:6">
      <c r="B48" s="39" t="s">
        <v>8</v>
      </c>
      <c r="C48" s="67" t="s">
        <v>55</v>
      </c>
      <c r="D48" s="182"/>
      <c r="E48" s="176">
        <v>90.97</v>
      </c>
    </row>
    <row r="49" spans="2:5">
      <c r="B49" s="39" t="s">
        <v>10</v>
      </c>
      <c r="C49" s="67" t="s">
        <v>56</v>
      </c>
      <c r="D49" s="182"/>
      <c r="E49" s="176">
        <v>110.11</v>
      </c>
    </row>
    <row r="50" spans="2:5" ht="13.5" thickBot="1">
      <c r="B50" s="41" t="s">
        <v>12</v>
      </c>
      <c r="C50" s="68" t="s">
        <v>53</v>
      </c>
      <c r="D50" s="165"/>
      <c r="E50" s="174">
        <v>102.41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48103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48103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48103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48103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15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G22" sqref="G22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8.140625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229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93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/>
      <c r="E9" s="23">
        <f>E10+E11+E12+E13</f>
        <v>236694.04</v>
      </c>
    </row>
    <row r="10" spans="2:5">
      <c r="B10" s="14" t="s">
        <v>6</v>
      </c>
      <c r="C10" s="115" t="s">
        <v>7</v>
      </c>
      <c r="D10" s="197"/>
      <c r="E10" s="258">
        <v>236694.04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/>
      <c r="E20" s="261">
        <f>E9-E16</f>
        <v>236694.04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93"/>
      <c r="C23" s="9" t="s">
        <v>3</v>
      </c>
      <c r="D23" s="12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0</v>
      </c>
    </row>
    <row r="25" spans="2:7">
      <c r="B25" s="21" t="s">
        <v>26</v>
      </c>
      <c r="C25" s="22" t="s">
        <v>27</v>
      </c>
      <c r="D25" s="117"/>
      <c r="E25" s="132">
        <v>232729.34</v>
      </c>
      <c r="F25" s="114"/>
    </row>
    <row r="26" spans="2:7">
      <c r="B26" s="24" t="s">
        <v>28</v>
      </c>
      <c r="C26" s="25" t="s">
        <v>29</v>
      </c>
      <c r="D26" s="118"/>
      <c r="E26" s="133">
        <v>234858.46</v>
      </c>
      <c r="F26" s="114"/>
      <c r="G26" s="114"/>
    </row>
    <row r="27" spans="2:7">
      <c r="B27" s="26" t="s">
        <v>6</v>
      </c>
      <c r="C27" s="15" t="s">
        <v>30</v>
      </c>
      <c r="D27" s="197"/>
      <c r="E27" s="263">
        <v>149999.99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>
        <v>84858.47</v>
      </c>
      <c r="F29" s="114"/>
    </row>
    <row r="30" spans="2:7">
      <c r="B30" s="24" t="s">
        <v>33</v>
      </c>
      <c r="C30" s="27" t="s">
        <v>34</v>
      </c>
      <c r="D30" s="118"/>
      <c r="E30" s="133">
        <v>2129.12</v>
      </c>
    </row>
    <row r="31" spans="2:7">
      <c r="B31" s="26" t="s">
        <v>6</v>
      </c>
      <c r="C31" s="15" t="s">
        <v>35</v>
      </c>
      <c r="D31" s="197"/>
      <c r="E31" s="263"/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/>
      <c r="E33" s="263">
        <v>71.94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/>
      <c r="E35" s="263">
        <v>2057.1799999999998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/>
    </row>
    <row r="38" spans="2:6">
      <c r="B38" s="21" t="s">
        <v>45</v>
      </c>
      <c r="C38" s="22" t="s">
        <v>46</v>
      </c>
      <c r="D38" s="117"/>
      <c r="E38" s="23">
        <v>3964.7</v>
      </c>
    </row>
    <row r="39" spans="2:6" ht="13.5" thickBot="1">
      <c r="B39" s="30" t="s">
        <v>47</v>
      </c>
      <c r="C39" s="31" t="s">
        <v>48</v>
      </c>
      <c r="D39" s="119"/>
      <c r="E39" s="274">
        <f>E24+E25+E38</f>
        <v>236694.04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3"/>
      <c r="C42" s="35" t="s">
        <v>50</v>
      </c>
      <c r="D42" s="12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/>
    </row>
    <row r="45" spans="2:6" ht="13.5" thickBot="1">
      <c r="B45" s="41" t="s">
        <v>8</v>
      </c>
      <c r="C45" s="68" t="s">
        <v>53</v>
      </c>
      <c r="D45" s="165"/>
      <c r="E45" s="170">
        <v>4785.5649999999996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/>
    </row>
    <row r="48" spans="2:6">
      <c r="B48" s="39" t="s">
        <v>8</v>
      </c>
      <c r="C48" s="67" t="s">
        <v>55</v>
      </c>
      <c r="D48" s="182"/>
      <c r="E48" s="176">
        <v>44.57</v>
      </c>
    </row>
    <row r="49" spans="2:5">
      <c r="B49" s="39" t="s">
        <v>10</v>
      </c>
      <c r="C49" s="67" t="s">
        <v>56</v>
      </c>
      <c r="D49" s="182"/>
      <c r="E49" s="176">
        <v>53.47</v>
      </c>
    </row>
    <row r="50" spans="2:5" ht="13.5" thickBot="1">
      <c r="B50" s="41" t="s">
        <v>12</v>
      </c>
      <c r="C50" s="68" t="s">
        <v>53</v>
      </c>
      <c r="D50" s="165"/>
      <c r="E50" s="174">
        <v>49.46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236694.04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236694.04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236694.04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236694.04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G24" sqref="G24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8" customWidth="1"/>
    <col min="7" max="7" width="13.85546875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234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93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/>
      <c r="E9" s="23">
        <f>E10+E11+E12+E13</f>
        <v>273004.78999999998</v>
      </c>
    </row>
    <row r="10" spans="2:5">
      <c r="B10" s="14" t="s">
        <v>6</v>
      </c>
      <c r="C10" s="115" t="s">
        <v>7</v>
      </c>
      <c r="D10" s="197"/>
      <c r="E10" s="258">
        <v>273004.78999999998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/>
      <c r="E20" s="261">
        <f>E9-E16</f>
        <v>273004.78999999998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93"/>
      <c r="C23" s="9" t="s">
        <v>3</v>
      </c>
      <c r="D23" s="12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/>
    </row>
    <row r="25" spans="2:7">
      <c r="B25" s="21" t="s">
        <v>26</v>
      </c>
      <c r="C25" s="22" t="s">
        <v>27</v>
      </c>
      <c r="D25" s="117"/>
      <c r="E25" s="132">
        <v>275256.71999999997</v>
      </c>
      <c r="F25" s="114"/>
    </row>
    <row r="26" spans="2:7">
      <c r="B26" s="24" t="s">
        <v>28</v>
      </c>
      <c r="C26" s="25" t="s">
        <v>29</v>
      </c>
      <c r="D26" s="118"/>
      <c r="E26" s="133">
        <v>278776.23</v>
      </c>
      <c r="F26" s="114"/>
      <c r="G26" s="114"/>
    </row>
    <row r="27" spans="2:7">
      <c r="B27" s="26" t="s">
        <v>6</v>
      </c>
      <c r="C27" s="15" t="s">
        <v>30</v>
      </c>
      <c r="D27" s="197"/>
      <c r="E27" s="263">
        <v>278776.23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/>
      <c r="F29" s="114"/>
    </row>
    <row r="30" spans="2:7">
      <c r="B30" s="24" t="s">
        <v>33</v>
      </c>
      <c r="C30" s="27" t="s">
        <v>34</v>
      </c>
      <c r="D30" s="118"/>
      <c r="E30" s="133">
        <v>3519.51</v>
      </c>
    </row>
    <row r="31" spans="2:7">
      <c r="B31" s="26" t="s">
        <v>6</v>
      </c>
      <c r="C31" s="15" t="s">
        <v>35</v>
      </c>
      <c r="D31" s="197"/>
      <c r="E31" s="263">
        <v>1919.85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/>
      <c r="E33" s="263">
        <v>418.63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/>
      <c r="E35" s="263">
        <v>1181.03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/>
    </row>
    <row r="38" spans="2:6">
      <c r="B38" s="21" t="s">
        <v>45</v>
      </c>
      <c r="C38" s="22" t="s">
        <v>46</v>
      </c>
      <c r="D38" s="117"/>
      <c r="E38" s="23">
        <v>-2251.9299999999998</v>
      </c>
    </row>
    <row r="39" spans="2:6" ht="13.5" thickBot="1">
      <c r="B39" s="30" t="s">
        <v>47</v>
      </c>
      <c r="C39" s="31" t="s">
        <v>48</v>
      </c>
      <c r="D39" s="119"/>
      <c r="E39" s="274">
        <f>E24+E25+E38</f>
        <v>273004.78999999998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3"/>
      <c r="C42" s="35" t="s">
        <v>50</v>
      </c>
      <c r="D42" s="12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/>
    </row>
    <row r="45" spans="2:6" ht="13.5" thickBot="1">
      <c r="B45" s="41" t="s">
        <v>8</v>
      </c>
      <c r="C45" s="68" t="s">
        <v>53</v>
      </c>
      <c r="D45" s="165"/>
      <c r="E45" s="170">
        <v>15251.664000000001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/>
    </row>
    <row r="48" spans="2:6">
      <c r="B48" s="39" t="s">
        <v>8</v>
      </c>
      <c r="C48" s="67" t="s">
        <v>55</v>
      </c>
      <c r="D48" s="182"/>
      <c r="E48" s="176">
        <v>17.07</v>
      </c>
    </row>
    <row r="49" spans="2:5">
      <c r="B49" s="39" t="s">
        <v>10</v>
      </c>
      <c r="C49" s="67" t="s">
        <v>56</v>
      </c>
      <c r="D49" s="182"/>
      <c r="E49" s="176">
        <v>19.02</v>
      </c>
    </row>
    <row r="50" spans="2:5" ht="13.5" thickBot="1">
      <c r="B50" s="41" t="s">
        <v>12</v>
      </c>
      <c r="C50" s="68" t="s">
        <v>53</v>
      </c>
      <c r="D50" s="165"/>
      <c r="E50" s="174">
        <v>17.899999999999999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273004.78999999998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273004.78999999998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273004.78999999998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273004.78999999998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17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G36" sqref="G36:G40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170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3212.68</v>
      </c>
      <c r="E9" s="23">
        <f>E10+E11+E12+E13</f>
        <v>22427.919999999998</v>
      </c>
    </row>
    <row r="10" spans="2:5">
      <c r="B10" s="14" t="s">
        <v>6</v>
      </c>
      <c r="C10" s="115" t="s">
        <v>7</v>
      </c>
      <c r="D10" s="197">
        <v>3212.68</v>
      </c>
      <c r="E10" s="258">
        <v>22427.919999999998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3212.68</v>
      </c>
      <c r="E20" s="261">
        <f>E9-E16</f>
        <v>22427.919999999998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2319.46</v>
      </c>
      <c r="E24" s="23">
        <f>D20</f>
        <v>3212.68</v>
      </c>
    </row>
    <row r="25" spans="2:7">
      <c r="B25" s="21" t="s">
        <v>26</v>
      </c>
      <c r="C25" s="22" t="s">
        <v>27</v>
      </c>
      <c r="D25" s="117">
        <v>926.3499999999998</v>
      </c>
      <c r="E25" s="132">
        <v>20750.53</v>
      </c>
      <c r="F25" s="70"/>
    </row>
    <row r="26" spans="2:7">
      <c r="B26" s="24" t="s">
        <v>28</v>
      </c>
      <c r="C26" s="25" t="s">
        <v>29</v>
      </c>
      <c r="D26" s="118">
        <v>1749.4099999999999</v>
      </c>
      <c r="E26" s="133">
        <v>24394.97</v>
      </c>
      <c r="F26" s="70"/>
    </row>
    <row r="27" spans="2:7">
      <c r="B27" s="26" t="s">
        <v>6</v>
      </c>
      <c r="C27" s="15" t="s">
        <v>30</v>
      </c>
      <c r="D27" s="197">
        <v>917.37</v>
      </c>
      <c r="E27" s="263">
        <v>13060.02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832.04</v>
      </c>
      <c r="E29" s="263">
        <v>11334.95</v>
      </c>
    </row>
    <row r="30" spans="2:7">
      <c r="B30" s="24" t="s">
        <v>33</v>
      </c>
      <c r="C30" s="27" t="s">
        <v>34</v>
      </c>
      <c r="D30" s="118">
        <v>823.06000000000006</v>
      </c>
      <c r="E30" s="133">
        <v>3644.44</v>
      </c>
    </row>
    <row r="31" spans="2:7">
      <c r="B31" s="26" t="s">
        <v>6</v>
      </c>
      <c r="C31" s="15" t="s">
        <v>35</v>
      </c>
      <c r="D31" s="197">
        <v>761.7</v>
      </c>
      <c r="E31" s="263"/>
    </row>
    <row r="32" spans="2:7">
      <c r="B32" s="26" t="s">
        <v>8</v>
      </c>
      <c r="C32" s="15" t="s">
        <v>36</v>
      </c>
      <c r="D32" s="197"/>
      <c r="E32" s="263"/>
    </row>
    <row r="33" spans="2:7">
      <c r="B33" s="26" t="s">
        <v>10</v>
      </c>
      <c r="C33" s="15" t="s">
        <v>37</v>
      </c>
      <c r="D33" s="197">
        <v>23.9</v>
      </c>
      <c r="E33" s="263">
        <v>118.25</v>
      </c>
    </row>
    <row r="34" spans="2:7">
      <c r="B34" s="26" t="s">
        <v>12</v>
      </c>
      <c r="C34" s="15" t="s">
        <v>38</v>
      </c>
      <c r="D34" s="197"/>
      <c r="E34" s="263"/>
    </row>
    <row r="35" spans="2:7" ht="25.5">
      <c r="B35" s="26" t="s">
        <v>39</v>
      </c>
      <c r="C35" s="15" t="s">
        <v>40</v>
      </c>
      <c r="D35" s="197">
        <v>37.46</v>
      </c>
      <c r="E35" s="263">
        <v>160.9</v>
      </c>
    </row>
    <row r="36" spans="2:7">
      <c r="B36" s="26" t="s">
        <v>41</v>
      </c>
      <c r="C36" s="15" t="s">
        <v>42</v>
      </c>
      <c r="D36" s="197"/>
      <c r="E36" s="263"/>
    </row>
    <row r="37" spans="2:7" ht="13.5" thickBot="1">
      <c r="B37" s="28" t="s">
        <v>43</v>
      </c>
      <c r="C37" s="29" t="s">
        <v>44</v>
      </c>
      <c r="D37" s="197"/>
      <c r="E37" s="263">
        <v>3365.29</v>
      </c>
      <c r="G37" s="114"/>
    </row>
    <row r="38" spans="2:7">
      <c r="B38" s="21" t="s">
        <v>45</v>
      </c>
      <c r="C38" s="22" t="s">
        <v>46</v>
      </c>
      <c r="D38" s="117">
        <v>-33.130000000000003</v>
      </c>
      <c r="E38" s="23">
        <v>-1535.29</v>
      </c>
    </row>
    <row r="39" spans="2:7" ht="13.5" thickBot="1">
      <c r="B39" s="30" t="s">
        <v>47</v>
      </c>
      <c r="C39" s="31" t="s">
        <v>48</v>
      </c>
      <c r="D39" s="119">
        <v>3212.68</v>
      </c>
      <c r="E39" s="274">
        <f>E24+E25+E38</f>
        <v>22427.919999999998</v>
      </c>
      <c r="F39" s="121"/>
    </row>
    <row r="40" spans="2:7" ht="13.5" thickBot="1">
      <c r="B40" s="32"/>
      <c r="C40" s="33"/>
      <c r="D40" s="2"/>
      <c r="E40" s="175"/>
    </row>
    <row r="41" spans="2:7" ht="16.5" thickBot="1">
      <c r="B41" s="4"/>
      <c r="C41" s="34" t="s">
        <v>49</v>
      </c>
      <c r="D41" s="6"/>
      <c r="E41" s="7"/>
    </row>
    <row r="42" spans="2:7" ht="13.5" thickBot="1">
      <c r="B42" s="8"/>
      <c r="C42" s="35" t="s">
        <v>50</v>
      </c>
      <c r="D42" s="10" t="s">
        <v>133</v>
      </c>
      <c r="E42" s="11" t="s">
        <v>261</v>
      </c>
    </row>
    <row r="43" spans="2:7">
      <c r="B43" s="36" t="s">
        <v>28</v>
      </c>
      <c r="C43" s="66" t="s">
        <v>51</v>
      </c>
      <c r="D43" s="235"/>
      <c r="E43" s="63"/>
    </row>
    <row r="44" spans="2:7">
      <c r="B44" s="39" t="s">
        <v>6</v>
      </c>
      <c r="C44" s="67" t="s">
        <v>52</v>
      </c>
      <c r="D44" s="182">
        <v>24.359000000000002</v>
      </c>
      <c r="E44" s="166">
        <v>34.011000000000003</v>
      </c>
    </row>
    <row r="45" spans="2:7" ht="13.5" thickBot="1">
      <c r="B45" s="41" t="s">
        <v>8</v>
      </c>
      <c r="C45" s="68" t="s">
        <v>53</v>
      </c>
      <c r="D45" s="165">
        <v>34.011000000000003</v>
      </c>
      <c r="E45" s="170">
        <v>236.357</v>
      </c>
    </row>
    <row r="46" spans="2:7">
      <c r="B46" s="36" t="s">
        <v>33</v>
      </c>
      <c r="C46" s="66" t="s">
        <v>54</v>
      </c>
      <c r="D46" s="223"/>
      <c r="E46" s="171"/>
    </row>
    <row r="47" spans="2:7">
      <c r="B47" s="39" t="s">
        <v>6</v>
      </c>
      <c r="C47" s="67" t="s">
        <v>52</v>
      </c>
      <c r="D47" s="182">
        <v>95.22</v>
      </c>
      <c r="E47" s="172">
        <v>94.46</v>
      </c>
    </row>
    <row r="48" spans="2:7">
      <c r="B48" s="39" t="s">
        <v>8</v>
      </c>
      <c r="C48" s="67" t="s">
        <v>55</v>
      </c>
      <c r="D48" s="182">
        <v>84.85</v>
      </c>
      <c r="E48" s="176">
        <v>90.25</v>
      </c>
    </row>
    <row r="49" spans="2:5">
      <c r="B49" s="39" t="s">
        <v>10</v>
      </c>
      <c r="C49" s="67" t="s">
        <v>56</v>
      </c>
      <c r="D49" s="182">
        <v>100.09</v>
      </c>
      <c r="E49" s="176">
        <v>105.16</v>
      </c>
    </row>
    <row r="50" spans="2:5" ht="13.5" thickBot="1">
      <c r="B50" s="41" t="s">
        <v>12</v>
      </c>
      <c r="C50" s="68" t="s">
        <v>53</v>
      </c>
      <c r="D50" s="165">
        <v>94.46</v>
      </c>
      <c r="E50" s="174">
        <v>94.89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22427.919999999998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22427.919999999998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22427.919999999998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22427.919999999998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" right="0.75" top="0.56000000000000005" bottom="0.59" header="0.5" footer="0.5"/>
  <pageSetup paperSize="9" scale="70" orientation="portrait" r:id="rId1"/>
  <headerFooter alignWithMargins="0"/>
</worksheet>
</file>

<file path=xl/worksheets/sheet118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G28" sqref="G28:H29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171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374886.7</v>
      </c>
      <c r="E9" s="23">
        <f>E10+E11+E12+E13</f>
        <v>259135.51</v>
      </c>
    </row>
    <row r="10" spans="2:5">
      <c r="B10" s="14" t="s">
        <v>6</v>
      </c>
      <c r="C10" s="115" t="s">
        <v>7</v>
      </c>
      <c r="D10" s="197">
        <v>374886.7</v>
      </c>
      <c r="E10" s="258">
        <v>259135.51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374886.7</v>
      </c>
      <c r="E20" s="261">
        <f>E9-E16</f>
        <v>259135.51</v>
      </c>
      <c r="F20" s="189">
        <f>E20-E39</f>
        <v>0</v>
      </c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96901.99</v>
      </c>
      <c r="E24" s="23">
        <f>D20</f>
        <v>374886.7</v>
      </c>
    </row>
    <row r="25" spans="2:7">
      <c r="B25" s="21" t="s">
        <v>26</v>
      </c>
      <c r="C25" s="22" t="s">
        <v>27</v>
      </c>
      <c r="D25" s="117">
        <v>266859.05000000005</v>
      </c>
      <c r="E25" s="132">
        <v>-118144.27</v>
      </c>
      <c r="F25" s="70"/>
      <c r="G25" s="114"/>
    </row>
    <row r="26" spans="2:7">
      <c r="B26" s="24" t="s">
        <v>28</v>
      </c>
      <c r="C26" s="25" t="s">
        <v>29</v>
      </c>
      <c r="D26" s="118">
        <v>333438.29000000004</v>
      </c>
      <c r="E26" s="133">
        <v>98979.09</v>
      </c>
      <c r="F26" s="70"/>
    </row>
    <row r="27" spans="2:7">
      <c r="B27" s="26" t="s">
        <v>6</v>
      </c>
      <c r="C27" s="15" t="s">
        <v>30</v>
      </c>
      <c r="D27" s="197">
        <v>302720.2</v>
      </c>
      <c r="E27" s="263">
        <v>62068.43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30718.09</v>
      </c>
      <c r="E29" s="263">
        <v>36910.660000000003</v>
      </c>
      <c r="G29" s="114"/>
    </row>
    <row r="30" spans="2:7">
      <c r="B30" s="24" t="s">
        <v>33</v>
      </c>
      <c r="C30" s="27" t="s">
        <v>34</v>
      </c>
      <c r="D30" s="118">
        <v>66579.239999999991</v>
      </c>
      <c r="E30" s="133">
        <v>217123.36000000002</v>
      </c>
    </row>
    <row r="31" spans="2:7">
      <c r="B31" s="26" t="s">
        <v>6</v>
      </c>
      <c r="C31" s="15" t="s">
        <v>35</v>
      </c>
      <c r="D31" s="197">
        <v>47276.2</v>
      </c>
      <c r="E31" s="263">
        <v>46473.120000000003</v>
      </c>
      <c r="F31" s="70"/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1086.0999999999999</v>
      </c>
      <c r="E33" s="263">
        <v>1974.27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2797.02</v>
      </c>
      <c r="E35" s="263">
        <v>5104.21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15419.92</v>
      </c>
      <c r="E37" s="263">
        <v>163571.76</v>
      </c>
    </row>
    <row r="38" spans="2:6">
      <c r="B38" s="21" t="s">
        <v>45</v>
      </c>
      <c r="C38" s="22" t="s">
        <v>46</v>
      </c>
      <c r="D38" s="117">
        <v>11125.66</v>
      </c>
      <c r="E38" s="23">
        <v>2393.08</v>
      </c>
    </row>
    <row r="39" spans="2:6" ht="13.5" thickBot="1">
      <c r="B39" s="30" t="s">
        <v>47</v>
      </c>
      <c r="C39" s="31" t="s">
        <v>48</v>
      </c>
      <c r="D39" s="119">
        <v>374886.7</v>
      </c>
      <c r="E39" s="274">
        <f>E24+E25+E38</f>
        <v>259135.50999999998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235"/>
      <c r="E43" s="63"/>
    </row>
    <row r="44" spans="2:6">
      <c r="B44" s="39" t="s">
        <v>6</v>
      </c>
      <c r="C44" s="67" t="s">
        <v>52</v>
      </c>
      <c r="D44" s="182">
        <v>523.65300000000002</v>
      </c>
      <c r="E44" s="166">
        <v>1906.559</v>
      </c>
    </row>
    <row r="45" spans="2:6" ht="13.5" thickBot="1">
      <c r="B45" s="41" t="s">
        <v>8</v>
      </c>
      <c r="C45" s="68" t="s">
        <v>53</v>
      </c>
      <c r="D45" s="165">
        <v>1906.559</v>
      </c>
      <c r="E45" s="170">
        <v>1301.796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185.05</v>
      </c>
      <c r="E47" s="172">
        <v>196.63</v>
      </c>
    </row>
    <row r="48" spans="2:6">
      <c r="B48" s="39" t="s">
        <v>8</v>
      </c>
      <c r="C48" s="67" t="s">
        <v>55</v>
      </c>
      <c r="D48" s="182">
        <v>183.64</v>
      </c>
      <c r="E48" s="176">
        <v>192.39</v>
      </c>
    </row>
    <row r="49" spans="2:5">
      <c r="B49" s="39" t="s">
        <v>10</v>
      </c>
      <c r="C49" s="67" t="s">
        <v>56</v>
      </c>
      <c r="D49" s="182">
        <v>197.22</v>
      </c>
      <c r="E49" s="176">
        <v>199.83</v>
      </c>
    </row>
    <row r="50" spans="2:5" ht="13.5" thickBot="1">
      <c r="B50" s="41" t="s">
        <v>12</v>
      </c>
      <c r="C50" s="68" t="s">
        <v>53</v>
      </c>
      <c r="D50" s="165">
        <v>196.63</v>
      </c>
      <c r="E50" s="174">
        <v>199.06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259135.51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259135.51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259135.51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259135.51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000000000000005" right="0.75" top="0.55000000000000004" bottom="0.42" header="0.5" footer="0.5"/>
  <pageSetup paperSize="9" scale="70" orientation="portrait" r:id="rId1"/>
  <headerFooter alignWithMargins="0"/>
</worksheet>
</file>

<file path=xl/worksheets/sheet119.xml><?xml version="1.0" encoding="utf-8"?>
<worksheet xmlns="http://schemas.openxmlformats.org/spreadsheetml/2006/main" xmlns:r="http://schemas.openxmlformats.org/officeDocument/2006/relationships">
  <dimension ref="A1:G78"/>
  <sheetViews>
    <sheetView topLeftCell="A28" zoomScaleNormal="100" workbookViewId="0">
      <selection activeCell="G28" sqref="G28:H29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5703125" style="62" customWidth="1"/>
    <col min="7" max="7" width="11.140625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172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16459.919999999998</v>
      </c>
      <c r="E9" s="251"/>
    </row>
    <row r="10" spans="2:5">
      <c r="B10" s="14" t="s">
        <v>6</v>
      </c>
      <c r="C10" s="115" t="s">
        <v>7</v>
      </c>
      <c r="D10" s="197">
        <v>16459.919999999998</v>
      </c>
      <c r="E10" s="252"/>
    </row>
    <row r="11" spans="2:5">
      <c r="B11" s="14" t="s">
        <v>8</v>
      </c>
      <c r="C11" s="115" t="s">
        <v>9</v>
      </c>
      <c r="D11" s="197"/>
      <c r="E11" s="252"/>
    </row>
    <row r="12" spans="2:5" ht="25.5">
      <c r="B12" s="14" t="s">
        <v>10</v>
      </c>
      <c r="C12" s="115" t="s">
        <v>11</v>
      </c>
      <c r="D12" s="197"/>
      <c r="E12" s="252"/>
    </row>
    <row r="13" spans="2:5">
      <c r="B13" s="14" t="s">
        <v>12</v>
      </c>
      <c r="C13" s="115" t="s">
        <v>13</v>
      </c>
      <c r="D13" s="197"/>
      <c r="E13" s="252"/>
    </row>
    <row r="14" spans="2:5">
      <c r="B14" s="14" t="s">
        <v>14</v>
      </c>
      <c r="C14" s="115" t="s">
        <v>15</v>
      </c>
      <c r="D14" s="197"/>
      <c r="E14" s="252"/>
    </row>
    <row r="15" spans="2:5" ht="13.5" thickBot="1">
      <c r="B15" s="14" t="s">
        <v>16</v>
      </c>
      <c r="C15" s="115" t="s">
        <v>17</v>
      </c>
      <c r="D15" s="197"/>
      <c r="E15" s="252"/>
    </row>
    <row r="16" spans="2:5">
      <c r="B16" s="12" t="s">
        <v>18</v>
      </c>
      <c r="C16" s="13" t="s">
        <v>19</v>
      </c>
      <c r="D16" s="117"/>
      <c r="E16" s="251"/>
    </row>
    <row r="17" spans="2:7">
      <c r="B17" s="14" t="s">
        <v>6</v>
      </c>
      <c r="C17" s="115" t="s">
        <v>15</v>
      </c>
      <c r="D17" s="198"/>
      <c r="E17" s="253"/>
    </row>
    <row r="18" spans="2:7" ht="25.5">
      <c r="B18" s="14" t="s">
        <v>8</v>
      </c>
      <c r="C18" s="115" t="s">
        <v>20</v>
      </c>
      <c r="D18" s="197"/>
      <c r="E18" s="252"/>
    </row>
    <row r="19" spans="2:7" ht="13.5" thickBot="1">
      <c r="B19" s="16" t="s">
        <v>10</v>
      </c>
      <c r="C19" s="116" t="s">
        <v>21</v>
      </c>
      <c r="D19" s="199"/>
      <c r="E19" s="254"/>
    </row>
    <row r="20" spans="2:7" ht="13.5" thickBot="1">
      <c r="B20" s="275" t="s">
        <v>22</v>
      </c>
      <c r="C20" s="276"/>
      <c r="D20" s="200">
        <f>D9-D16</f>
        <v>16459.919999999998</v>
      </c>
      <c r="E20" s="255"/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8954.61</v>
      </c>
      <c r="E24" s="23">
        <f>D20</f>
        <v>16459.919999999998</v>
      </c>
    </row>
    <row r="25" spans="2:7">
      <c r="B25" s="21" t="s">
        <v>26</v>
      </c>
      <c r="C25" s="22" t="s">
        <v>27</v>
      </c>
      <c r="D25" s="117">
        <v>7134.23</v>
      </c>
      <c r="E25" s="270">
        <v>-16290.530000000002</v>
      </c>
      <c r="F25" s="70"/>
    </row>
    <row r="26" spans="2:7">
      <c r="B26" s="24" t="s">
        <v>28</v>
      </c>
      <c r="C26" s="25" t="s">
        <v>29</v>
      </c>
      <c r="D26" s="118">
        <v>7380.9</v>
      </c>
      <c r="E26" s="271">
        <v>1309.3400000000001</v>
      </c>
    </row>
    <row r="27" spans="2:7">
      <c r="B27" s="26" t="s">
        <v>6</v>
      </c>
      <c r="C27" s="15" t="s">
        <v>30</v>
      </c>
      <c r="D27" s="197">
        <v>6466.68</v>
      </c>
      <c r="E27" s="272">
        <v>517.45000000000005</v>
      </c>
      <c r="F27" s="70"/>
    </row>
    <row r="28" spans="2:7">
      <c r="B28" s="26" t="s">
        <v>8</v>
      </c>
      <c r="C28" s="15" t="s">
        <v>31</v>
      </c>
      <c r="D28" s="197"/>
      <c r="E28" s="272"/>
    </row>
    <row r="29" spans="2:7">
      <c r="B29" s="26" t="s">
        <v>10</v>
      </c>
      <c r="C29" s="15" t="s">
        <v>32</v>
      </c>
      <c r="D29" s="197">
        <v>914.22</v>
      </c>
      <c r="E29" s="272">
        <v>791.89</v>
      </c>
    </row>
    <row r="30" spans="2:7">
      <c r="B30" s="24" t="s">
        <v>33</v>
      </c>
      <c r="C30" s="27" t="s">
        <v>34</v>
      </c>
      <c r="D30" s="118">
        <v>246.67</v>
      </c>
      <c r="E30" s="271">
        <v>17599.870000000003</v>
      </c>
    </row>
    <row r="31" spans="2:7">
      <c r="B31" s="26" t="s">
        <v>6</v>
      </c>
      <c r="C31" s="15" t="s">
        <v>35</v>
      </c>
      <c r="D31" s="197"/>
      <c r="E31" s="272">
        <v>2323.91</v>
      </c>
    </row>
    <row r="32" spans="2:7">
      <c r="B32" s="26" t="s">
        <v>8</v>
      </c>
      <c r="C32" s="15" t="s">
        <v>36</v>
      </c>
      <c r="D32" s="197"/>
      <c r="E32" s="272"/>
    </row>
    <row r="33" spans="2:6">
      <c r="B33" s="26" t="s">
        <v>10</v>
      </c>
      <c r="C33" s="15" t="s">
        <v>37</v>
      </c>
      <c r="D33" s="197">
        <v>39.74</v>
      </c>
      <c r="E33" s="272">
        <v>91.9</v>
      </c>
    </row>
    <row r="34" spans="2:6">
      <c r="B34" s="26" t="s">
        <v>12</v>
      </c>
      <c r="C34" s="15" t="s">
        <v>38</v>
      </c>
      <c r="D34" s="197"/>
      <c r="E34" s="272"/>
    </row>
    <row r="35" spans="2:6" ht="25.5">
      <c r="B35" s="26" t="s">
        <v>39</v>
      </c>
      <c r="C35" s="15" t="s">
        <v>40</v>
      </c>
      <c r="D35" s="197">
        <v>206.93</v>
      </c>
      <c r="E35" s="272">
        <v>158.61000000000001</v>
      </c>
    </row>
    <row r="36" spans="2:6">
      <c r="B36" s="26" t="s">
        <v>41</v>
      </c>
      <c r="C36" s="15" t="s">
        <v>42</v>
      </c>
      <c r="D36" s="197"/>
      <c r="E36" s="272"/>
    </row>
    <row r="37" spans="2:6" ht="13.5" thickBot="1">
      <c r="B37" s="28" t="s">
        <v>43</v>
      </c>
      <c r="C37" s="29" t="s">
        <v>44</v>
      </c>
      <c r="D37" s="197"/>
      <c r="E37" s="272">
        <v>15025.45</v>
      </c>
    </row>
    <row r="38" spans="2:6">
      <c r="B38" s="21" t="s">
        <v>45</v>
      </c>
      <c r="C38" s="22" t="s">
        <v>46</v>
      </c>
      <c r="D38" s="117">
        <v>371.08</v>
      </c>
      <c r="E38" s="23">
        <v>-168.14</v>
      </c>
    </row>
    <row r="39" spans="2:6" ht="13.5" thickBot="1">
      <c r="B39" s="30" t="s">
        <v>47</v>
      </c>
      <c r="C39" s="31" t="s">
        <v>48</v>
      </c>
      <c r="D39" s="119">
        <v>16459.920000000002</v>
      </c>
      <c r="E39" s="274" t="s">
        <v>246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74.102999999999994</v>
      </c>
      <c r="E44" s="166">
        <v>131.42699999999999</v>
      </c>
    </row>
    <row r="45" spans="2:6" ht="13.5" thickBot="1">
      <c r="B45" s="41" t="s">
        <v>8</v>
      </c>
      <c r="C45" s="68" t="s">
        <v>53</v>
      </c>
      <c r="D45" s="165">
        <v>131.42699999999999</v>
      </c>
      <c r="E45" s="170"/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120.84</v>
      </c>
      <c r="E47" s="172">
        <v>125.24</v>
      </c>
    </row>
    <row r="48" spans="2:6">
      <c r="B48" s="39" t="s">
        <v>8</v>
      </c>
      <c r="C48" s="67" t="s">
        <v>55</v>
      </c>
      <c r="D48" s="182">
        <v>118.88</v>
      </c>
      <c r="E48" s="176">
        <v>122.87</v>
      </c>
    </row>
    <row r="49" spans="2:5">
      <c r="B49" s="39" t="s">
        <v>10</v>
      </c>
      <c r="C49" s="67" t="s">
        <v>56</v>
      </c>
      <c r="D49" s="182">
        <v>126.17</v>
      </c>
      <c r="E49" s="176">
        <v>126.77</v>
      </c>
    </row>
    <row r="50" spans="2:5" ht="13.5" thickBot="1">
      <c r="B50" s="41" t="s">
        <v>12</v>
      </c>
      <c r="C50" s="68" t="s">
        <v>53</v>
      </c>
      <c r="D50" s="165">
        <v>125.24</v>
      </c>
      <c r="E50" s="174"/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0</v>
      </c>
      <c r="E60" s="216">
        <v>0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0</v>
      </c>
      <c r="E71" s="61">
        <f>E54</f>
        <v>0</v>
      </c>
    </row>
    <row r="72" spans="2:5">
      <c r="B72" s="39" t="s">
        <v>6</v>
      </c>
      <c r="C72" s="40" t="s">
        <v>88</v>
      </c>
      <c r="D72" s="213">
        <f>D71</f>
        <v>0</v>
      </c>
      <c r="E72" s="214">
        <f>E71</f>
        <v>0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1" right="0.75" top="0.55000000000000004" bottom="0.46" header="0.5" footer="0.5"/>
  <pageSetup paperSize="9" scale="7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8"/>
  <sheetViews>
    <sheetView workbookViewId="0">
      <selection activeCell="D74" sqref="D74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11.140625" style="62" customWidth="1"/>
    <col min="7" max="7" width="15" bestFit="1" customWidth="1"/>
    <col min="8" max="8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131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47183.1</v>
      </c>
      <c r="E9" s="23">
        <f>E10+E11+E12+E13</f>
        <v>174046.62</v>
      </c>
    </row>
    <row r="10" spans="2:5">
      <c r="B10" s="14" t="s">
        <v>6</v>
      </c>
      <c r="C10" s="115" t="s">
        <v>7</v>
      </c>
      <c r="D10" s="197">
        <f>25441.19+21457.98</f>
        <v>46899.17</v>
      </c>
      <c r="E10" s="258">
        <f>78030.25+95951.48</f>
        <v>173981.72999999998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>
        <f>D14</f>
        <v>283.93</v>
      </c>
      <c r="E13" s="258">
        <f>E14</f>
        <v>64.89</v>
      </c>
    </row>
    <row r="14" spans="2:5">
      <c r="B14" s="14" t="s">
        <v>14</v>
      </c>
      <c r="C14" s="115" t="s">
        <v>15</v>
      </c>
      <c r="D14" s="197">
        <v>283.93</v>
      </c>
      <c r="E14" s="258">
        <v>64.89</v>
      </c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>
        <f>D17+D18+D19</f>
        <v>143.29</v>
      </c>
      <c r="E16" s="23">
        <f>E17+E18+E19</f>
        <v>176.22</v>
      </c>
    </row>
    <row r="17" spans="2:7">
      <c r="B17" s="14" t="s">
        <v>6</v>
      </c>
      <c r="C17" s="115" t="s">
        <v>15</v>
      </c>
      <c r="D17" s="198">
        <v>143.29</v>
      </c>
      <c r="E17" s="259">
        <v>176.22</v>
      </c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47039.81</v>
      </c>
      <c r="E20" s="261">
        <f>E9-E16</f>
        <v>173870.4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11" t="s">
        <v>261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47039.81</v>
      </c>
    </row>
    <row r="25" spans="2:7">
      <c r="B25" s="21" t="s">
        <v>26</v>
      </c>
      <c r="C25" s="22" t="s">
        <v>27</v>
      </c>
      <c r="D25" s="117">
        <v>47048.36</v>
      </c>
      <c r="E25" s="132">
        <v>128674.51</v>
      </c>
      <c r="F25" s="70"/>
      <c r="G25" s="114"/>
    </row>
    <row r="26" spans="2:7">
      <c r="B26" s="24" t="s">
        <v>28</v>
      </c>
      <c r="C26" s="25" t="s">
        <v>29</v>
      </c>
      <c r="D26" s="118">
        <v>48084.800000000003</v>
      </c>
      <c r="E26" s="133">
        <v>141625.28</v>
      </c>
      <c r="F26" s="70"/>
    </row>
    <row r="27" spans="2:7">
      <c r="B27" s="26" t="s">
        <v>6</v>
      </c>
      <c r="C27" s="15" t="s">
        <v>30</v>
      </c>
      <c r="D27" s="197">
        <v>47394.23</v>
      </c>
      <c r="E27" s="263">
        <v>138912.95000000001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690.56999999999994</v>
      </c>
      <c r="E29" s="263">
        <v>2712.33</v>
      </c>
      <c r="G29" s="114"/>
    </row>
    <row r="30" spans="2:7">
      <c r="B30" s="24" t="s">
        <v>33</v>
      </c>
      <c r="C30" s="27" t="s">
        <v>34</v>
      </c>
      <c r="D30" s="118">
        <v>1036.44</v>
      </c>
      <c r="E30" s="133">
        <v>12950.77</v>
      </c>
      <c r="G30" s="114"/>
    </row>
    <row r="31" spans="2:7">
      <c r="B31" s="26" t="s">
        <v>6</v>
      </c>
      <c r="C31" s="15" t="s">
        <v>35</v>
      </c>
      <c r="D31" s="197">
        <v>23.7</v>
      </c>
      <c r="E31" s="263">
        <v>4627.59</v>
      </c>
    </row>
    <row r="32" spans="2:7">
      <c r="B32" s="26" t="s">
        <v>8</v>
      </c>
      <c r="C32" s="15" t="s">
        <v>36</v>
      </c>
      <c r="D32" s="197"/>
      <c r="E32" s="263"/>
    </row>
    <row r="33" spans="2:8">
      <c r="B33" s="26" t="s">
        <v>10</v>
      </c>
      <c r="C33" s="15" t="s">
        <v>37</v>
      </c>
      <c r="D33" s="197">
        <v>1012.74</v>
      </c>
      <c r="E33" s="263">
        <v>6404.52</v>
      </c>
    </row>
    <row r="34" spans="2:8">
      <c r="B34" s="26" t="s">
        <v>12</v>
      </c>
      <c r="C34" s="15" t="s">
        <v>38</v>
      </c>
      <c r="D34" s="197"/>
      <c r="E34" s="263"/>
    </row>
    <row r="35" spans="2:8" ht="25.5">
      <c r="B35" s="26" t="s">
        <v>39</v>
      </c>
      <c r="C35" s="15" t="s">
        <v>40</v>
      </c>
      <c r="D35" s="197"/>
      <c r="E35" s="263"/>
    </row>
    <row r="36" spans="2:8">
      <c r="B36" s="26" t="s">
        <v>41</v>
      </c>
      <c r="C36" s="15" t="s">
        <v>42</v>
      </c>
      <c r="D36" s="197"/>
      <c r="E36" s="263"/>
    </row>
    <row r="37" spans="2:8" ht="13.5" thickBot="1">
      <c r="B37" s="28" t="s">
        <v>43</v>
      </c>
      <c r="C37" s="29" t="s">
        <v>44</v>
      </c>
      <c r="D37" s="197"/>
      <c r="E37" s="263">
        <v>1918.66</v>
      </c>
    </row>
    <row r="38" spans="2:8">
      <c r="B38" s="21" t="s">
        <v>45</v>
      </c>
      <c r="C38" s="22" t="s">
        <v>46</v>
      </c>
      <c r="D38" s="117">
        <v>-8.5500000000000007</v>
      </c>
      <c r="E38" s="23">
        <v>-1843.92</v>
      </c>
    </row>
    <row r="39" spans="2:8" ht="13.5" thickBot="1">
      <c r="B39" s="30" t="s">
        <v>47</v>
      </c>
      <c r="C39" s="31" t="s">
        <v>48</v>
      </c>
      <c r="D39" s="119">
        <v>47039.81</v>
      </c>
      <c r="E39" s="274">
        <f>E24+E25+E38</f>
        <v>173870.4</v>
      </c>
      <c r="F39" s="121"/>
    </row>
    <row r="40" spans="2:8" ht="13.5" thickBot="1">
      <c r="B40" s="32"/>
      <c r="C40" s="33"/>
      <c r="D40" s="2"/>
      <c r="E40" s="175"/>
    </row>
    <row r="41" spans="2:8" ht="16.5" thickBot="1">
      <c r="B41" s="4"/>
      <c r="C41" s="34" t="s">
        <v>49</v>
      </c>
      <c r="D41" s="6"/>
      <c r="E41" s="7"/>
    </row>
    <row r="42" spans="2:8" ht="13.5" thickBot="1">
      <c r="B42" s="8"/>
      <c r="C42" s="35" t="s">
        <v>50</v>
      </c>
      <c r="D42" s="10" t="s">
        <v>133</v>
      </c>
      <c r="E42" s="11" t="s">
        <v>261</v>
      </c>
    </row>
    <row r="43" spans="2:8">
      <c r="B43" s="36" t="s">
        <v>28</v>
      </c>
      <c r="C43" s="66" t="s">
        <v>51</v>
      </c>
      <c r="D43" s="38"/>
      <c r="E43" s="63"/>
    </row>
    <row r="44" spans="2:8">
      <c r="B44" s="39" t="s">
        <v>6</v>
      </c>
      <c r="C44" s="67" t="s">
        <v>52</v>
      </c>
      <c r="D44" s="182"/>
      <c r="E44" s="166">
        <v>4699.8921</v>
      </c>
    </row>
    <row r="45" spans="2:8" ht="13.5" thickBot="1">
      <c r="B45" s="41" t="s">
        <v>8</v>
      </c>
      <c r="C45" s="68" t="s">
        <v>53</v>
      </c>
      <c r="D45" s="165">
        <v>4699.8921</v>
      </c>
      <c r="E45" s="170">
        <v>17786.871299999999</v>
      </c>
      <c r="F45" s="167"/>
      <c r="G45" s="114"/>
    </row>
    <row r="46" spans="2:8">
      <c r="B46" s="36" t="s">
        <v>33</v>
      </c>
      <c r="C46" s="66" t="s">
        <v>54</v>
      </c>
      <c r="D46" s="223"/>
      <c r="E46" s="171"/>
    </row>
    <row r="47" spans="2:8">
      <c r="B47" s="39" t="s">
        <v>6</v>
      </c>
      <c r="C47" s="67" t="s">
        <v>52</v>
      </c>
      <c r="D47" s="182"/>
      <c r="E47" s="172">
        <v>10.008699999999999</v>
      </c>
      <c r="H47" s="114"/>
    </row>
    <row r="48" spans="2:8">
      <c r="B48" s="39" t="s">
        <v>8</v>
      </c>
      <c r="C48" s="67" t="s">
        <v>55</v>
      </c>
      <c r="D48" s="182">
        <v>9.9312000000000005</v>
      </c>
      <c r="E48" s="233">
        <v>9.7224000000000004</v>
      </c>
    </row>
    <row r="49" spans="2:8">
      <c r="B49" s="39" t="s">
        <v>10</v>
      </c>
      <c r="C49" s="67" t="s">
        <v>56</v>
      </c>
      <c r="D49" s="182">
        <v>10.0961</v>
      </c>
      <c r="E49" s="233">
        <v>10.1282</v>
      </c>
    </row>
    <row r="50" spans="2:8" ht="13.5" thickBot="1">
      <c r="B50" s="41" t="s">
        <v>12</v>
      </c>
      <c r="C50" s="68" t="s">
        <v>53</v>
      </c>
      <c r="D50" s="165">
        <v>10.008699999999999</v>
      </c>
      <c r="E50" s="174">
        <v>9.7752098762866702</v>
      </c>
      <c r="H50" s="114"/>
    </row>
    <row r="51" spans="2:8" ht="13.5" thickBot="1">
      <c r="B51" s="32"/>
      <c r="C51" s="33"/>
      <c r="D51" s="175"/>
      <c r="E51" s="175"/>
    </row>
    <row r="52" spans="2:8" ht="16.5" thickBot="1">
      <c r="B52" s="43"/>
      <c r="C52" s="44" t="s">
        <v>57</v>
      </c>
      <c r="D52" s="45"/>
      <c r="E52" s="7"/>
    </row>
    <row r="53" spans="2:8" ht="23.25" thickBot="1">
      <c r="B53" s="277" t="s">
        <v>58</v>
      </c>
      <c r="C53" s="278"/>
      <c r="D53" s="46" t="s">
        <v>59</v>
      </c>
      <c r="E53" s="47" t="s">
        <v>60</v>
      </c>
    </row>
    <row r="54" spans="2:8" ht="13.5" thickBot="1">
      <c r="B54" s="48" t="s">
        <v>28</v>
      </c>
      <c r="C54" s="37" t="s">
        <v>61</v>
      </c>
      <c r="D54" s="49">
        <f>SUM(D55:D66)</f>
        <v>173981.72999999998</v>
      </c>
      <c r="E54" s="50">
        <f>E60+E65</f>
        <v>1.0006403045026639</v>
      </c>
    </row>
    <row r="55" spans="2:8" ht="25.5">
      <c r="B55" s="51" t="s">
        <v>6</v>
      </c>
      <c r="C55" s="52" t="s">
        <v>62</v>
      </c>
      <c r="D55" s="211">
        <v>0</v>
      </c>
      <c r="E55" s="212">
        <v>0</v>
      </c>
    </row>
    <row r="56" spans="2:8" ht="25.5">
      <c r="B56" s="39" t="s">
        <v>8</v>
      </c>
      <c r="C56" s="40" t="s">
        <v>63</v>
      </c>
      <c r="D56" s="213">
        <v>0</v>
      </c>
      <c r="E56" s="214">
        <v>0</v>
      </c>
    </row>
    <row r="57" spans="2:8">
      <c r="B57" s="39" t="s">
        <v>10</v>
      </c>
      <c r="C57" s="40" t="s">
        <v>64</v>
      </c>
      <c r="D57" s="213">
        <v>0</v>
      </c>
      <c r="E57" s="214">
        <v>0</v>
      </c>
    </row>
    <row r="58" spans="2:8">
      <c r="B58" s="39" t="s">
        <v>12</v>
      </c>
      <c r="C58" s="40" t="s">
        <v>65</v>
      </c>
      <c r="D58" s="213">
        <v>0</v>
      </c>
      <c r="E58" s="214">
        <v>0</v>
      </c>
    </row>
    <row r="59" spans="2:8">
      <c r="B59" s="39" t="s">
        <v>39</v>
      </c>
      <c r="C59" s="40" t="s">
        <v>66</v>
      </c>
      <c r="D59" s="213">
        <v>0</v>
      </c>
      <c r="E59" s="214">
        <v>0</v>
      </c>
    </row>
    <row r="60" spans="2:8">
      <c r="B60" s="53" t="s">
        <v>41</v>
      </c>
      <c r="C60" s="54" t="s">
        <v>67</v>
      </c>
      <c r="D60" s="215">
        <v>78030.25</v>
      </c>
      <c r="E60" s="216">
        <f>D60/E20</f>
        <v>0.44878397933173214</v>
      </c>
    </row>
    <row r="61" spans="2:8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8">
      <c r="B62" s="53" t="s">
        <v>69</v>
      </c>
      <c r="C62" s="54" t="s">
        <v>70</v>
      </c>
      <c r="D62" s="215">
        <v>0</v>
      </c>
      <c r="E62" s="216">
        <v>0</v>
      </c>
    </row>
    <row r="63" spans="2:8">
      <c r="B63" s="39" t="s">
        <v>71</v>
      </c>
      <c r="C63" s="40" t="s">
        <v>72</v>
      </c>
      <c r="D63" s="213">
        <v>0</v>
      </c>
      <c r="E63" s="214">
        <v>0</v>
      </c>
    </row>
    <row r="64" spans="2:8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95951.48</v>
      </c>
      <c r="E65" s="216">
        <f>D65/E20</f>
        <v>0.55185632517093186</v>
      </c>
    </row>
    <row r="66" spans="2:5" ht="13.5" thickBot="1">
      <c r="B66" s="55" t="s">
        <v>77</v>
      </c>
      <c r="C66" s="56" t="s">
        <v>78</v>
      </c>
      <c r="D66" s="217">
        <v>0</v>
      </c>
      <c r="E66" s="220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64.89</v>
      </c>
      <c r="E69" s="50">
        <f>D69/E20</f>
        <v>3.7320901084946032E-4</v>
      </c>
    </row>
    <row r="70" spans="2:5" ht="13.5" thickBot="1">
      <c r="B70" s="36" t="s">
        <v>84</v>
      </c>
      <c r="C70" s="37" t="s">
        <v>85</v>
      </c>
      <c r="D70" s="38">
        <f>E16</f>
        <v>176.22</v>
      </c>
      <c r="E70" s="50">
        <f>D70/E20</f>
        <v>1.0135135135135136E-3</v>
      </c>
    </row>
    <row r="71" spans="2:5">
      <c r="B71" s="36" t="s">
        <v>86</v>
      </c>
      <c r="C71" s="37" t="s">
        <v>87</v>
      </c>
      <c r="D71" s="38">
        <f>D54+D69-D70</f>
        <v>173870.4</v>
      </c>
      <c r="E71" s="61">
        <f>E54+E69-E70</f>
        <v>0.99999999999999989</v>
      </c>
    </row>
    <row r="72" spans="2:5">
      <c r="B72" s="39" t="s">
        <v>6</v>
      </c>
      <c r="C72" s="40" t="s">
        <v>88</v>
      </c>
      <c r="D72" s="213">
        <f>D71</f>
        <v>173870.4</v>
      </c>
      <c r="E72" s="214">
        <f>E71</f>
        <v>0.99999999999999989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20.xml><?xml version="1.0" encoding="utf-8"?>
<worksheet xmlns="http://schemas.openxmlformats.org/spreadsheetml/2006/main" xmlns:r="http://schemas.openxmlformats.org/officeDocument/2006/relationships">
  <dimension ref="A1:G78"/>
  <sheetViews>
    <sheetView workbookViewId="0">
      <selection activeCell="E37" sqref="E37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5703125" style="62" customWidth="1"/>
    <col min="7" max="7" width="13.42578125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236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93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/>
      <c r="E9" s="23">
        <f>E10+E11+E12+E13</f>
        <v>114819.84</v>
      </c>
    </row>
    <row r="10" spans="2:5">
      <c r="B10" s="14" t="s">
        <v>6</v>
      </c>
      <c r="C10" s="115" t="s">
        <v>7</v>
      </c>
      <c r="D10" s="197"/>
      <c r="E10" s="258">
        <v>114819.84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/>
      <c r="E20" s="261">
        <f>E9-E16</f>
        <v>114819.84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93"/>
      <c r="C23" s="9" t="s">
        <v>3</v>
      </c>
      <c r="D23" s="12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0</v>
      </c>
    </row>
    <row r="25" spans="2:7">
      <c r="B25" s="21" t="s">
        <v>26</v>
      </c>
      <c r="C25" s="22" t="s">
        <v>27</v>
      </c>
      <c r="D25" s="117"/>
      <c r="E25" s="270">
        <v>116474.4</v>
      </c>
      <c r="F25" s="70"/>
      <c r="G25" s="114"/>
    </row>
    <row r="26" spans="2:7">
      <c r="B26" s="24" t="s">
        <v>28</v>
      </c>
      <c r="C26" s="25" t="s">
        <v>29</v>
      </c>
      <c r="D26" s="118"/>
      <c r="E26" s="271">
        <v>117885.21</v>
      </c>
    </row>
    <row r="27" spans="2:7">
      <c r="B27" s="26" t="s">
        <v>6</v>
      </c>
      <c r="C27" s="15" t="s">
        <v>30</v>
      </c>
      <c r="D27" s="197"/>
      <c r="E27" s="272">
        <v>101908.44</v>
      </c>
      <c r="F27" s="70"/>
    </row>
    <row r="28" spans="2:7">
      <c r="B28" s="26" t="s">
        <v>8</v>
      </c>
      <c r="C28" s="15" t="s">
        <v>31</v>
      </c>
      <c r="D28" s="197"/>
      <c r="E28" s="272"/>
    </row>
    <row r="29" spans="2:7">
      <c r="B29" s="26" t="s">
        <v>10</v>
      </c>
      <c r="C29" s="15" t="s">
        <v>32</v>
      </c>
      <c r="D29" s="197"/>
      <c r="E29" s="272">
        <v>15976.77</v>
      </c>
    </row>
    <row r="30" spans="2:7">
      <c r="B30" s="24" t="s">
        <v>33</v>
      </c>
      <c r="C30" s="27" t="s">
        <v>34</v>
      </c>
      <c r="D30" s="118"/>
      <c r="E30" s="271">
        <v>1410.81</v>
      </c>
    </row>
    <row r="31" spans="2:7">
      <c r="B31" s="26" t="s">
        <v>6</v>
      </c>
      <c r="C31" s="15" t="s">
        <v>35</v>
      </c>
      <c r="D31" s="197"/>
      <c r="E31" s="272">
        <v>845.57</v>
      </c>
    </row>
    <row r="32" spans="2:7">
      <c r="B32" s="26" t="s">
        <v>8</v>
      </c>
      <c r="C32" s="15" t="s">
        <v>36</v>
      </c>
      <c r="D32" s="197"/>
      <c r="E32" s="272"/>
    </row>
    <row r="33" spans="2:6">
      <c r="B33" s="26" t="s">
        <v>10</v>
      </c>
      <c r="C33" s="15" t="s">
        <v>37</v>
      </c>
      <c r="D33" s="197"/>
      <c r="E33" s="272">
        <v>372.6</v>
      </c>
    </row>
    <row r="34" spans="2:6">
      <c r="B34" s="26" t="s">
        <v>12</v>
      </c>
      <c r="C34" s="15" t="s">
        <v>38</v>
      </c>
      <c r="D34" s="197"/>
      <c r="E34" s="272"/>
    </row>
    <row r="35" spans="2:6" ht="25.5">
      <c r="B35" s="26" t="s">
        <v>39</v>
      </c>
      <c r="C35" s="15" t="s">
        <v>40</v>
      </c>
      <c r="D35" s="197"/>
      <c r="E35" s="272">
        <v>192.64</v>
      </c>
    </row>
    <row r="36" spans="2:6">
      <c r="B36" s="26" t="s">
        <v>41</v>
      </c>
      <c r="C36" s="15" t="s">
        <v>42</v>
      </c>
      <c r="D36" s="197"/>
      <c r="E36" s="272"/>
    </row>
    <row r="37" spans="2:6" ht="13.5" thickBot="1">
      <c r="B37" s="28" t="s">
        <v>43</v>
      </c>
      <c r="C37" s="29" t="s">
        <v>44</v>
      </c>
      <c r="D37" s="197"/>
      <c r="E37" s="272"/>
    </row>
    <row r="38" spans="2:6">
      <c r="B38" s="21" t="s">
        <v>45</v>
      </c>
      <c r="C38" s="22" t="s">
        <v>46</v>
      </c>
      <c r="D38" s="117"/>
      <c r="E38" s="23">
        <v>-1654.56</v>
      </c>
    </row>
    <row r="39" spans="2:6" ht="13.5" thickBot="1">
      <c r="B39" s="30" t="s">
        <v>47</v>
      </c>
      <c r="C39" s="31" t="s">
        <v>48</v>
      </c>
      <c r="D39" s="119"/>
      <c r="E39" s="274">
        <f>E24+E25+E38</f>
        <v>114819.84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3"/>
      <c r="C42" s="35" t="s">
        <v>50</v>
      </c>
      <c r="D42" s="12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/>
    </row>
    <row r="45" spans="2:6" ht="13.5" thickBot="1">
      <c r="B45" s="41" t="s">
        <v>8</v>
      </c>
      <c r="C45" s="68" t="s">
        <v>53</v>
      </c>
      <c r="D45" s="165"/>
      <c r="E45" s="170">
        <v>785.25400000000002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/>
    </row>
    <row r="48" spans="2:6">
      <c r="B48" s="39" t="s">
        <v>8</v>
      </c>
      <c r="C48" s="67" t="s">
        <v>55</v>
      </c>
      <c r="D48" s="182"/>
      <c r="E48" s="176">
        <v>143.29</v>
      </c>
    </row>
    <row r="49" spans="2:5">
      <c r="B49" s="39" t="s">
        <v>10</v>
      </c>
      <c r="C49" s="67" t="s">
        <v>56</v>
      </c>
      <c r="D49" s="182"/>
      <c r="E49" s="176">
        <v>150.36000000000001</v>
      </c>
    </row>
    <row r="50" spans="2:5" ht="13.5" thickBot="1">
      <c r="B50" s="41" t="s">
        <v>12</v>
      </c>
      <c r="C50" s="68" t="s">
        <v>53</v>
      </c>
      <c r="D50" s="165"/>
      <c r="E50" s="174">
        <v>146.22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114819.84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114819.84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114819.84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114819.84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21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G28" sqref="G28:H29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10.85546875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173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41214.47</v>
      </c>
      <c r="E9" s="23"/>
    </row>
    <row r="10" spans="2:5">
      <c r="B10" s="14" t="s">
        <v>6</v>
      </c>
      <c r="C10" s="115" t="s">
        <v>7</v>
      </c>
      <c r="D10" s="197">
        <v>41214.47</v>
      </c>
      <c r="E10" s="258"/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41214.47</v>
      </c>
      <c r="E20" s="261"/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23531.759999999998</v>
      </c>
      <c r="E24" s="23">
        <f>D20</f>
        <v>41214.47</v>
      </c>
    </row>
    <row r="25" spans="2:7">
      <c r="B25" s="21" t="s">
        <v>26</v>
      </c>
      <c r="C25" s="22" t="s">
        <v>27</v>
      </c>
      <c r="D25" s="117">
        <v>17135.419999999998</v>
      </c>
      <c r="E25" s="132">
        <v>-38981.579999999958</v>
      </c>
      <c r="F25" s="70"/>
    </row>
    <row r="26" spans="2:7">
      <c r="B26" s="24" t="s">
        <v>28</v>
      </c>
      <c r="C26" s="25" t="s">
        <v>29</v>
      </c>
      <c r="D26" s="118">
        <v>17711.41</v>
      </c>
      <c r="E26" s="133">
        <v>271562.59000000003</v>
      </c>
    </row>
    <row r="27" spans="2:7">
      <c r="B27" s="26" t="s">
        <v>6</v>
      </c>
      <c r="C27" s="15" t="s">
        <v>30</v>
      </c>
      <c r="D27" s="197">
        <v>17555.39</v>
      </c>
      <c r="E27" s="263">
        <v>1902.76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156.01999999999998</v>
      </c>
      <c r="E29" s="263">
        <v>269659.83</v>
      </c>
    </row>
    <row r="30" spans="2:7">
      <c r="B30" s="24" t="s">
        <v>33</v>
      </c>
      <c r="C30" s="27" t="s">
        <v>34</v>
      </c>
      <c r="D30" s="118">
        <v>575.99</v>
      </c>
      <c r="E30" s="133">
        <v>310544.17</v>
      </c>
    </row>
    <row r="31" spans="2:7">
      <c r="B31" s="26" t="s">
        <v>6</v>
      </c>
      <c r="C31" s="15" t="s">
        <v>35</v>
      </c>
      <c r="D31" s="197">
        <v>154.78</v>
      </c>
      <c r="E31" s="263">
        <v>790.68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74.8</v>
      </c>
      <c r="E33" s="263">
        <v>112.22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346.41</v>
      </c>
      <c r="E35" s="263">
        <v>1221.55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>
        <v>308419.71999999997</v>
      </c>
    </row>
    <row r="38" spans="2:6">
      <c r="B38" s="21" t="s">
        <v>45</v>
      </c>
      <c r="C38" s="22" t="s">
        <v>46</v>
      </c>
      <c r="D38" s="117">
        <v>547.29</v>
      </c>
      <c r="E38" s="23">
        <v>-2232.54</v>
      </c>
    </row>
    <row r="39" spans="2:6" ht="13.5" thickBot="1">
      <c r="B39" s="30" t="s">
        <v>47</v>
      </c>
      <c r="C39" s="31" t="s">
        <v>48</v>
      </c>
      <c r="D39" s="119">
        <v>41214.469999999994</v>
      </c>
      <c r="E39" s="274" t="s">
        <v>246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180.93</v>
      </c>
      <c r="E44" s="166">
        <v>313.41800000000001</v>
      </c>
    </row>
    <row r="45" spans="2:6" ht="13.5" thickBot="1">
      <c r="B45" s="41" t="s">
        <v>8</v>
      </c>
      <c r="C45" s="68" t="s">
        <v>53</v>
      </c>
      <c r="D45" s="165">
        <v>313.41800000000001</v>
      </c>
      <c r="E45" s="170"/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130.06</v>
      </c>
      <c r="E47" s="172">
        <v>131.5</v>
      </c>
    </row>
    <row r="48" spans="2:6">
      <c r="B48" s="39" t="s">
        <v>8</v>
      </c>
      <c r="C48" s="67" t="s">
        <v>55</v>
      </c>
      <c r="D48" s="182">
        <v>126.17</v>
      </c>
      <c r="E48" s="176">
        <v>130.75</v>
      </c>
    </row>
    <row r="49" spans="2:5">
      <c r="B49" s="39" t="s">
        <v>10</v>
      </c>
      <c r="C49" s="67" t="s">
        <v>56</v>
      </c>
      <c r="D49" s="182">
        <v>133.81</v>
      </c>
      <c r="E49" s="176">
        <v>138.46</v>
      </c>
    </row>
    <row r="50" spans="2:5" ht="13.5" thickBot="1">
      <c r="B50" s="41" t="s">
        <v>12</v>
      </c>
      <c r="C50" s="68" t="s">
        <v>53</v>
      </c>
      <c r="D50" s="165">
        <v>131.5</v>
      </c>
      <c r="E50" s="174"/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0</v>
      </c>
      <c r="E60" s="216">
        <v>0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0</v>
      </c>
      <c r="E71" s="61">
        <f>E54</f>
        <v>0</v>
      </c>
    </row>
    <row r="72" spans="2:5">
      <c r="B72" s="39" t="s">
        <v>6</v>
      </c>
      <c r="C72" s="40" t="s">
        <v>88</v>
      </c>
      <c r="D72" s="213">
        <f>D71</f>
        <v>0</v>
      </c>
      <c r="E72" s="214">
        <f>E71</f>
        <v>0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" right="0.75" top="0.59" bottom="0.49" header="0.5" footer="0.5"/>
  <pageSetup paperSize="9" scale="70" orientation="portrait" r:id="rId1"/>
  <headerFooter alignWithMargins="0"/>
</worksheet>
</file>

<file path=xl/worksheets/sheet122.xml><?xml version="1.0" encoding="utf-8"?>
<worksheet xmlns="http://schemas.openxmlformats.org/spreadsheetml/2006/main" xmlns:r="http://schemas.openxmlformats.org/officeDocument/2006/relationships">
  <dimension ref="A1:G78"/>
  <sheetViews>
    <sheetView workbookViewId="0">
      <selection activeCell="G28" sqref="G28:H29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235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93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/>
      <c r="E9" s="23">
        <f>E10+E11+E12+E13</f>
        <v>284609.75</v>
      </c>
    </row>
    <row r="10" spans="2:5">
      <c r="B10" s="14" t="s">
        <v>6</v>
      </c>
      <c r="C10" s="115" t="s">
        <v>7</v>
      </c>
      <c r="D10" s="197"/>
      <c r="E10" s="258">
        <v>284609.75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/>
      <c r="E20" s="261">
        <f>E9-E16</f>
        <v>284609.75</v>
      </c>
      <c r="F20" s="189">
        <f>E20-E39</f>
        <v>0</v>
      </c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93"/>
      <c r="C23" s="9" t="s">
        <v>3</v>
      </c>
      <c r="D23" s="12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0</v>
      </c>
    </row>
    <row r="25" spans="2:7">
      <c r="B25" s="21" t="s">
        <v>26</v>
      </c>
      <c r="C25" s="22" t="s">
        <v>27</v>
      </c>
      <c r="D25" s="117"/>
      <c r="E25" s="132">
        <v>299481.64</v>
      </c>
      <c r="F25" s="70"/>
    </row>
    <row r="26" spans="2:7">
      <c r="B26" s="24" t="s">
        <v>28</v>
      </c>
      <c r="C26" s="25" t="s">
        <v>29</v>
      </c>
      <c r="D26" s="118"/>
      <c r="E26" s="133">
        <v>312325.46000000002</v>
      </c>
      <c r="G26" s="114"/>
    </row>
    <row r="27" spans="2:7">
      <c r="B27" s="26" t="s">
        <v>6</v>
      </c>
      <c r="C27" s="15" t="s">
        <v>30</v>
      </c>
      <c r="D27" s="197"/>
      <c r="E27" s="263">
        <v>3905.97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>
        <v>308419.49</v>
      </c>
    </row>
    <row r="30" spans="2:7">
      <c r="B30" s="24" t="s">
        <v>33</v>
      </c>
      <c r="C30" s="27" t="s">
        <v>34</v>
      </c>
      <c r="D30" s="118"/>
      <c r="E30" s="133">
        <v>12843.82</v>
      </c>
    </row>
    <row r="31" spans="2:7">
      <c r="B31" s="26" t="s">
        <v>6</v>
      </c>
      <c r="C31" s="15" t="s">
        <v>35</v>
      </c>
      <c r="D31" s="197"/>
      <c r="E31" s="263">
        <v>9953.66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/>
      <c r="E33" s="263">
        <v>319.45999999999998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/>
      <c r="E35" s="263">
        <v>2570.6999999999998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/>
    </row>
    <row r="38" spans="2:6">
      <c r="B38" s="21" t="s">
        <v>45</v>
      </c>
      <c r="C38" s="22" t="s">
        <v>46</v>
      </c>
      <c r="D38" s="117"/>
      <c r="E38" s="23">
        <v>-14871.89</v>
      </c>
    </row>
    <row r="39" spans="2:6" ht="13.5" thickBot="1">
      <c r="B39" s="30" t="s">
        <v>47</v>
      </c>
      <c r="C39" s="31" t="s">
        <v>48</v>
      </c>
      <c r="D39" s="119"/>
      <c r="E39" s="274">
        <f>E24+E25+E38</f>
        <v>284609.75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3"/>
      <c r="C42" s="35" t="s">
        <v>50</v>
      </c>
      <c r="D42" s="12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/>
    </row>
    <row r="45" spans="2:6" ht="13.5" thickBot="1">
      <c r="B45" s="41" t="s">
        <v>8</v>
      </c>
      <c r="C45" s="68" t="s">
        <v>53</v>
      </c>
      <c r="D45" s="165"/>
      <c r="E45" s="170">
        <v>2295.4250000000002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/>
    </row>
    <row r="48" spans="2:6">
      <c r="B48" s="39" t="s">
        <v>8</v>
      </c>
      <c r="C48" s="67" t="s">
        <v>55</v>
      </c>
      <c r="D48" s="182"/>
      <c r="E48" s="176">
        <v>121.21</v>
      </c>
    </row>
    <row r="49" spans="2:5">
      <c r="B49" s="39" t="s">
        <v>10</v>
      </c>
      <c r="C49" s="67" t="s">
        <v>56</v>
      </c>
      <c r="D49" s="182"/>
      <c r="E49" s="176">
        <v>130.65</v>
      </c>
    </row>
    <row r="50" spans="2:5" ht="13.5" thickBot="1">
      <c r="B50" s="41" t="s">
        <v>12</v>
      </c>
      <c r="C50" s="68" t="s">
        <v>53</v>
      </c>
      <c r="D50" s="165"/>
      <c r="E50" s="174">
        <v>123.99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284609.75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284609.75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284609.75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284609.75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23.xml><?xml version="1.0" encoding="utf-8"?>
<worksheet xmlns="http://schemas.openxmlformats.org/spreadsheetml/2006/main" xmlns:r="http://schemas.openxmlformats.org/officeDocument/2006/relationships">
  <dimension ref="B1:G78"/>
  <sheetViews>
    <sheetView topLeftCell="A25" workbookViewId="0">
      <selection activeCell="E31" sqref="E31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237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93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/>
      <c r="E9" s="23">
        <f>E10+E11+E12+E13</f>
        <v>40526.54</v>
      </c>
    </row>
    <row r="10" spans="2:5">
      <c r="B10" s="14" t="s">
        <v>6</v>
      </c>
      <c r="C10" s="115" t="s">
        <v>7</v>
      </c>
      <c r="D10" s="197"/>
      <c r="E10" s="258">
        <v>40526.54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/>
      <c r="E20" s="261">
        <f>E9-E16</f>
        <v>40526.54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93"/>
      <c r="C23" s="9" t="s">
        <v>3</v>
      </c>
      <c r="D23" s="12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/>
    </row>
    <row r="25" spans="2:7">
      <c r="B25" s="21" t="s">
        <v>26</v>
      </c>
      <c r="C25" s="22" t="s">
        <v>27</v>
      </c>
      <c r="D25" s="117"/>
      <c r="E25" s="270">
        <v>42076.04</v>
      </c>
      <c r="F25" s="114"/>
    </row>
    <row r="26" spans="2:7">
      <c r="B26" s="24" t="s">
        <v>28</v>
      </c>
      <c r="C26" s="25" t="s">
        <v>29</v>
      </c>
      <c r="D26" s="118"/>
      <c r="E26" s="271">
        <v>79725.649999999994</v>
      </c>
    </row>
    <row r="27" spans="2:7">
      <c r="B27" s="26" t="s">
        <v>6</v>
      </c>
      <c r="C27" s="15" t="s">
        <v>30</v>
      </c>
      <c r="D27" s="197"/>
      <c r="E27" s="272">
        <v>24500</v>
      </c>
      <c r="F27" s="114"/>
    </row>
    <row r="28" spans="2:7">
      <c r="B28" s="26" t="s">
        <v>8</v>
      </c>
      <c r="C28" s="15" t="s">
        <v>31</v>
      </c>
      <c r="D28" s="197"/>
      <c r="E28" s="272"/>
    </row>
    <row r="29" spans="2:7">
      <c r="B29" s="26" t="s">
        <v>10</v>
      </c>
      <c r="C29" s="15" t="s">
        <v>32</v>
      </c>
      <c r="D29" s="197"/>
      <c r="E29" s="272">
        <v>55225.65</v>
      </c>
    </row>
    <row r="30" spans="2:7">
      <c r="B30" s="24" t="s">
        <v>33</v>
      </c>
      <c r="C30" s="27" t="s">
        <v>34</v>
      </c>
      <c r="D30" s="118"/>
      <c r="E30" s="271">
        <v>37649.609999999993</v>
      </c>
    </row>
    <row r="31" spans="2:7">
      <c r="B31" s="26" t="s">
        <v>6</v>
      </c>
      <c r="C31" s="15" t="s">
        <v>35</v>
      </c>
      <c r="D31" s="197"/>
      <c r="E31" s="272"/>
    </row>
    <row r="32" spans="2:7">
      <c r="B32" s="26" t="s">
        <v>8</v>
      </c>
      <c r="C32" s="15" t="s">
        <v>36</v>
      </c>
      <c r="D32" s="197"/>
      <c r="E32" s="272"/>
    </row>
    <row r="33" spans="2:6">
      <c r="B33" s="26" t="s">
        <v>10</v>
      </c>
      <c r="C33" s="15" t="s">
        <v>37</v>
      </c>
      <c r="D33" s="197"/>
      <c r="E33" s="272">
        <v>39</v>
      </c>
    </row>
    <row r="34" spans="2:6">
      <c r="B34" s="26" t="s">
        <v>12</v>
      </c>
      <c r="C34" s="15" t="s">
        <v>38</v>
      </c>
      <c r="D34" s="197"/>
      <c r="E34" s="272"/>
    </row>
    <row r="35" spans="2:6" ht="25.5">
      <c r="B35" s="26" t="s">
        <v>39</v>
      </c>
      <c r="C35" s="15" t="s">
        <v>40</v>
      </c>
      <c r="D35" s="197"/>
      <c r="E35" s="272">
        <v>446.84</v>
      </c>
    </row>
    <row r="36" spans="2:6">
      <c r="B36" s="26" t="s">
        <v>41</v>
      </c>
      <c r="C36" s="15" t="s">
        <v>42</v>
      </c>
      <c r="D36" s="197"/>
      <c r="E36" s="272"/>
    </row>
    <row r="37" spans="2:6" ht="13.5" thickBot="1">
      <c r="B37" s="28" t="s">
        <v>43</v>
      </c>
      <c r="C37" s="29" t="s">
        <v>44</v>
      </c>
      <c r="D37" s="197"/>
      <c r="E37" s="272">
        <v>37163.769999999997</v>
      </c>
    </row>
    <row r="38" spans="2:6">
      <c r="B38" s="21" t="s">
        <v>45</v>
      </c>
      <c r="C38" s="22" t="s">
        <v>46</v>
      </c>
      <c r="D38" s="117"/>
      <c r="E38" s="23">
        <v>-1549.5</v>
      </c>
    </row>
    <row r="39" spans="2:6" ht="13.5" thickBot="1">
      <c r="B39" s="30" t="s">
        <v>47</v>
      </c>
      <c r="C39" s="31" t="s">
        <v>48</v>
      </c>
      <c r="D39" s="119"/>
      <c r="E39" s="274">
        <f>E24+E25+E38</f>
        <v>40526.54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3"/>
      <c r="C42" s="35" t="s">
        <v>50</v>
      </c>
      <c r="D42" s="12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/>
    </row>
    <row r="45" spans="2:6" ht="13.5" thickBot="1">
      <c r="B45" s="41" t="s">
        <v>8</v>
      </c>
      <c r="C45" s="68" t="s">
        <v>53</v>
      </c>
      <c r="D45" s="165"/>
      <c r="E45" s="170">
        <v>432.74470000000002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/>
    </row>
    <row r="48" spans="2:6">
      <c r="B48" s="39" t="s">
        <v>8</v>
      </c>
      <c r="C48" s="67" t="s">
        <v>55</v>
      </c>
      <c r="D48" s="182"/>
      <c r="E48" s="176">
        <v>77.22</v>
      </c>
    </row>
    <row r="49" spans="2:5">
      <c r="B49" s="39" t="s">
        <v>10</v>
      </c>
      <c r="C49" s="67" t="s">
        <v>56</v>
      </c>
      <c r="D49" s="182"/>
      <c r="E49" s="176">
        <v>96.27</v>
      </c>
    </row>
    <row r="50" spans="2:5" ht="13.5" thickBot="1">
      <c r="B50" s="41" t="s">
        <v>12</v>
      </c>
      <c r="C50" s="68" t="s">
        <v>53</v>
      </c>
      <c r="D50" s="165"/>
      <c r="E50" s="174">
        <v>93.65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40526.54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40526.54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40526.54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40526.54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workbookViewId="0">
      <selection activeCell="I22" sqref="I22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174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21637.37</v>
      </c>
      <c r="E9" s="23">
        <f>E10+E11+E12+E13</f>
        <v>19129.55</v>
      </c>
    </row>
    <row r="10" spans="2:5">
      <c r="B10" s="14" t="s">
        <v>6</v>
      </c>
      <c r="C10" s="115" t="s">
        <v>7</v>
      </c>
      <c r="D10" s="197">
        <v>21637.37</v>
      </c>
      <c r="E10" s="258">
        <v>19129.55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21637.37</v>
      </c>
      <c r="E20" s="261">
        <f>E9-E16</f>
        <v>19129.55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21637.37</v>
      </c>
    </row>
    <row r="25" spans="2:7">
      <c r="B25" s="21" t="s">
        <v>26</v>
      </c>
      <c r="C25" s="22" t="s">
        <v>27</v>
      </c>
      <c r="D25" s="117">
        <v>24609.05</v>
      </c>
      <c r="E25" s="132">
        <v>-352.72</v>
      </c>
      <c r="F25" s="70"/>
    </row>
    <row r="26" spans="2:7">
      <c r="B26" s="24" t="s">
        <v>28</v>
      </c>
      <c r="C26" s="25" t="s">
        <v>29</v>
      </c>
      <c r="D26" s="118">
        <v>24849.58</v>
      </c>
      <c r="E26" s="133"/>
    </row>
    <row r="27" spans="2:7">
      <c r="B27" s="26" t="s">
        <v>6</v>
      </c>
      <c r="C27" s="15" t="s">
        <v>30</v>
      </c>
      <c r="D27" s="197"/>
      <c r="E27" s="263"/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24849.58</v>
      </c>
      <c r="E29" s="263"/>
      <c r="F29" s="70"/>
    </row>
    <row r="30" spans="2:7">
      <c r="B30" s="24" t="s">
        <v>33</v>
      </c>
      <c r="C30" s="27" t="s">
        <v>34</v>
      </c>
      <c r="D30" s="118">
        <v>240.53</v>
      </c>
      <c r="E30" s="133">
        <v>352.72</v>
      </c>
    </row>
    <row r="31" spans="2:7">
      <c r="B31" s="26" t="s">
        <v>6</v>
      </c>
      <c r="C31" s="15" t="s">
        <v>35</v>
      </c>
      <c r="D31" s="197"/>
      <c r="E31" s="263"/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/>
      <c r="E33" s="263"/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240.53</v>
      </c>
      <c r="E35" s="263">
        <v>352.72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/>
    </row>
    <row r="38" spans="2:6">
      <c r="B38" s="21" t="s">
        <v>45</v>
      </c>
      <c r="C38" s="22" t="s">
        <v>46</v>
      </c>
      <c r="D38" s="117">
        <v>-2971.68</v>
      </c>
      <c r="E38" s="23">
        <v>-2155.1</v>
      </c>
    </row>
    <row r="39" spans="2:6" ht="13.5" thickBot="1">
      <c r="B39" s="30" t="s">
        <v>47</v>
      </c>
      <c r="C39" s="31" t="s">
        <v>48</v>
      </c>
      <c r="D39" s="119">
        <v>21637.37</v>
      </c>
      <c r="E39" s="274">
        <f>E24+E25+E38</f>
        <v>19129.55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>
        <v>220.7895</v>
      </c>
    </row>
    <row r="45" spans="2:6" ht="13.5" thickBot="1">
      <c r="B45" s="41" t="s">
        <v>8</v>
      </c>
      <c r="C45" s="68" t="s">
        <v>53</v>
      </c>
      <c r="D45" s="165">
        <v>220.7895</v>
      </c>
      <c r="E45" s="170">
        <v>217.2825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>
        <v>98</v>
      </c>
    </row>
    <row r="48" spans="2:6">
      <c r="B48" s="39" t="s">
        <v>8</v>
      </c>
      <c r="C48" s="67" t="s">
        <v>55</v>
      </c>
      <c r="D48" s="182">
        <v>96.82</v>
      </c>
      <c r="E48" s="176">
        <v>82.44</v>
      </c>
    </row>
    <row r="49" spans="2:5">
      <c r="B49" s="39" t="s">
        <v>10</v>
      </c>
      <c r="C49" s="67" t="s">
        <v>56</v>
      </c>
      <c r="D49" s="182">
        <v>117.84</v>
      </c>
      <c r="E49" s="176">
        <v>111.38</v>
      </c>
    </row>
    <row r="50" spans="2:5" ht="13.5" thickBot="1">
      <c r="B50" s="41" t="s">
        <v>12</v>
      </c>
      <c r="C50" s="68" t="s">
        <v>53</v>
      </c>
      <c r="D50" s="165">
        <v>98</v>
      </c>
      <c r="E50" s="174">
        <v>88.04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19129.55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19129.55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19129.55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19129.55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25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I22" sqref="I22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10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175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458532.4</v>
      </c>
      <c r="E9" s="23">
        <f>E10+E11+E12+E13</f>
        <v>389117.68</v>
      </c>
    </row>
    <row r="10" spans="2:5">
      <c r="B10" s="14" t="s">
        <v>6</v>
      </c>
      <c r="C10" s="115" t="s">
        <v>7</v>
      </c>
      <c r="D10" s="197">
        <v>458532.4</v>
      </c>
      <c r="E10" s="258">
        <v>389117.68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458532.4</v>
      </c>
      <c r="E20" s="261">
        <f>E9-E16</f>
        <v>389117.68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348094.45</v>
      </c>
      <c r="E24" s="23">
        <f>D20</f>
        <v>458532.4</v>
      </c>
    </row>
    <row r="25" spans="2:7">
      <c r="B25" s="21" t="s">
        <v>26</v>
      </c>
      <c r="C25" s="22" t="s">
        <v>27</v>
      </c>
      <c r="D25" s="117">
        <v>208456.82999999996</v>
      </c>
      <c r="E25" s="132">
        <v>-114361.23</v>
      </c>
      <c r="F25" s="70"/>
    </row>
    <row r="26" spans="2:7">
      <c r="B26" s="24" t="s">
        <v>28</v>
      </c>
      <c r="C26" s="25" t="s">
        <v>29</v>
      </c>
      <c r="D26" s="118">
        <v>428327.92</v>
      </c>
      <c r="E26" s="133">
        <v>731994.7</v>
      </c>
    </row>
    <row r="27" spans="2:7">
      <c r="B27" s="26" t="s">
        <v>6</v>
      </c>
      <c r="C27" s="15" t="s">
        <v>30</v>
      </c>
      <c r="D27" s="197">
        <v>2148.56</v>
      </c>
      <c r="E27" s="263">
        <v>694648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426179.36</v>
      </c>
      <c r="E29" s="263">
        <v>37346.699999999997</v>
      </c>
    </row>
    <row r="30" spans="2:7">
      <c r="B30" s="24" t="s">
        <v>33</v>
      </c>
      <c r="C30" s="27" t="s">
        <v>34</v>
      </c>
      <c r="D30" s="118">
        <v>219871.09000000003</v>
      </c>
      <c r="E30" s="133">
        <v>846355.93</v>
      </c>
    </row>
    <row r="31" spans="2:7">
      <c r="B31" s="26" t="s">
        <v>6</v>
      </c>
      <c r="C31" s="15" t="s">
        <v>35</v>
      </c>
      <c r="D31" s="197"/>
      <c r="E31" s="263"/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116.33</v>
      </c>
      <c r="E33" s="263">
        <v>75.28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4923.37</v>
      </c>
      <c r="E35" s="263">
        <v>9454.52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214831.39</v>
      </c>
      <c r="E37" s="263">
        <v>836826.13</v>
      </c>
      <c r="F37" s="70"/>
    </row>
    <row r="38" spans="2:6">
      <c r="B38" s="21" t="s">
        <v>45</v>
      </c>
      <c r="C38" s="22" t="s">
        <v>46</v>
      </c>
      <c r="D38" s="117">
        <v>-98018.880000000005</v>
      </c>
      <c r="E38" s="23">
        <v>44946.51</v>
      </c>
    </row>
    <row r="39" spans="2:6" ht="13.5" thickBot="1">
      <c r="B39" s="30" t="s">
        <v>47</v>
      </c>
      <c r="C39" s="31" t="s">
        <v>48</v>
      </c>
      <c r="D39" s="119">
        <v>458532.4</v>
      </c>
      <c r="E39" s="274">
        <f>E24+E25+E38</f>
        <v>389117.68000000005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6389.3989000000001</v>
      </c>
      <c r="E44" s="166">
        <v>10442.5506</v>
      </c>
    </row>
    <row r="45" spans="2:6" ht="13.5" thickBot="1">
      <c r="B45" s="41" t="s">
        <v>8</v>
      </c>
      <c r="C45" s="68" t="s">
        <v>53</v>
      </c>
      <c r="D45" s="165">
        <v>10442.5506</v>
      </c>
      <c r="E45" s="170">
        <v>8256.2630000000008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54.48</v>
      </c>
      <c r="E47" s="172">
        <v>43.91</v>
      </c>
    </row>
    <row r="48" spans="2:6">
      <c r="B48" s="39" t="s">
        <v>8</v>
      </c>
      <c r="C48" s="67" t="s">
        <v>55</v>
      </c>
      <c r="D48" s="182">
        <v>43.77</v>
      </c>
      <c r="E48" s="176">
        <v>43.2</v>
      </c>
    </row>
    <row r="49" spans="2:5">
      <c r="B49" s="39" t="s">
        <v>10</v>
      </c>
      <c r="C49" s="67" t="s">
        <v>56</v>
      </c>
      <c r="D49" s="182">
        <v>56.99</v>
      </c>
      <c r="E49" s="176">
        <v>51.49</v>
      </c>
    </row>
    <row r="50" spans="2:5" ht="13.5" thickBot="1">
      <c r="B50" s="41" t="s">
        <v>12</v>
      </c>
      <c r="C50" s="68" t="s">
        <v>53</v>
      </c>
      <c r="D50" s="165">
        <v>43.91</v>
      </c>
      <c r="E50" s="174">
        <v>47.13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389117.68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389117.68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389117.68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389117.68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9055118110236227" right="0.74803149606299213" top="0.59055118110236227" bottom="0.47244094488188981" header="0.51181102362204722" footer="0.51181102362204722"/>
  <pageSetup paperSize="9" scale="70" orientation="portrait" r:id="rId1"/>
  <headerFooter alignWithMargins="0"/>
</worksheet>
</file>

<file path=xl/worksheets/sheet126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I22" sqref="I22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16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177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39116901.460000001</v>
      </c>
      <c r="E9" s="23">
        <f>E10+E11+E12+E13</f>
        <v>35518658.700000003</v>
      </c>
    </row>
    <row r="10" spans="2:5">
      <c r="B10" s="14" t="s">
        <v>6</v>
      </c>
      <c r="C10" s="115" t="s">
        <v>7</v>
      </c>
      <c r="D10" s="197">
        <v>39116901.460000001</v>
      </c>
      <c r="E10" s="258">
        <v>35518658.700000003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39116901.460000001</v>
      </c>
      <c r="E20" s="261">
        <f>E9-E16</f>
        <v>35518658.700000003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3715327.32</v>
      </c>
      <c r="E24" s="23">
        <f>D20</f>
        <v>39116901.460000001</v>
      </c>
    </row>
    <row r="25" spans="2:7">
      <c r="B25" s="21" t="s">
        <v>26</v>
      </c>
      <c r="C25" s="22" t="s">
        <v>27</v>
      </c>
      <c r="D25" s="117">
        <v>32868967.660000004</v>
      </c>
      <c r="E25" s="132">
        <v>-2465125.64</v>
      </c>
      <c r="F25" s="114"/>
      <c r="G25" s="114"/>
    </row>
    <row r="26" spans="2:7">
      <c r="B26" s="24" t="s">
        <v>28</v>
      </c>
      <c r="C26" s="25" t="s">
        <v>29</v>
      </c>
      <c r="D26" s="118">
        <v>38168556.300000004</v>
      </c>
      <c r="E26" s="133">
        <v>16531345.77</v>
      </c>
      <c r="F26" s="114"/>
    </row>
    <row r="27" spans="2:7">
      <c r="B27" s="26" t="s">
        <v>6</v>
      </c>
      <c r="C27" s="15" t="s">
        <v>30</v>
      </c>
      <c r="D27" s="197">
        <v>30635882.920000002</v>
      </c>
      <c r="E27" s="263">
        <v>12449835.470000001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7532673.3799999999</v>
      </c>
      <c r="E29" s="263">
        <v>4081510.3</v>
      </c>
      <c r="F29" s="114"/>
    </row>
    <row r="30" spans="2:7">
      <c r="B30" s="24" t="s">
        <v>33</v>
      </c>
      <c r="C30" s="27" t="s">
        <v>34</v>
      </c>
      <c r="D30" s="118">
        <v>5299588.6400000006</v>
      </c>
      <c r="E30" s="133">
        <v>18996471.41</v>
      </c>
    </row>
    <row r="31" spans="2:7">
      <c r="B31" s="26" t="s">
        <v>6</v>
      </c>
      <c r="C31" s="15" t="s">
        <v>35</v>
      </c>
      <c r="D31" s="197">
        <v>1753873.52</v>
      </c>
      <c r="E31" s="263">
        <v>7038071.1900000004</v>
      </c>
    </row>
    <row r="32" spans="2:7">
      <c r="B32" s="26" t="s">
        <v>8</v>
      </c>
      <c r="C32" s="15" t="s">
        <v>36</v>
      </c>
      <c r="D32" s="197"/>
      <c r="E32" s="263"/>
    </row>
    <row r="33" spans="2:7">
      <c r="B33" s="26" t="s">
        <v>10</v>
      </c>
      <c r="C33" s="15" t="s">
        <v>37</v>
      </c>
      <c r="D33" s="197">
        <v>4201.04</v>
      </c>
      <c r="E33" s="263">
        <v>18053.580000000002</v>
      </c>
    </row>
    <row r="34" spans="2:7">
      <c r="B34" s="26" t="s">
        <v>12</v>
      </c>
      <c r="C34" s="15" t="s">
        <v>38</v>
      </c>
      <c r="D34" s="197"/>
      <c r="E34" s="263"/>
    </row>
    <row r="35" spans="2:7" ht="25.5">
      <c r="B35" s="26" t="s">
        <v>39</v>
      </c>
      <c r="C35" s="15" t="s">
        <v>40</v>
      </c>
      <c r="D35" s="197">
        <v>396633</v>
      </c>
      <c r="E35" s="263">
        <v>702638.76</v>
      </c>
    </row>
    <row r="36" spans="2:7">
      <c r="B36" s="26" t="s">
        <v>41</v>
      </c>
      <c r="C36" s="15" t="s">
        <v>42</v>
      </c>
      <c r="D36" s="197"/>
      <c r="E36" s="263"/>
    </row>
    <row r="37" spans="2:7" ht="13.5" thickBot="1">
      <c r="B37" s="28" t="s">
        <v>43</v>
      </c>
      <c r="C37" s="29" t="s">
        <v>44</v>
      </c>
      <c r="D37" s="197">
        <v>3144881.08</v>
      </c>
      <c r="E37" s="263">
        <v>11237707.880000001</v>
      </c>
      <c r="G37" s="114"/>
    </row>
    <row r="38" spans="2:7">
      <c r="B38" s="21" t="s">
        <v>45</v>
      </c>
      <c r="C38" s="22" t="s">
        <v>46</v>
      </c>
      <c r="D38" s="117">
        <v>2532606.48</v>
      </c>
      <c r="E38" s="23">
        <v>-1133117.1200000001</v>
      </c>
    </row>
    <row r="39" spans="2:7" ht="13.5" thickBot="1">
      <c r="B39" s="30" t="s">
        <v>47</v>
      </c>
      <c r="C39" s="31" t="s">
        <v>48</v>
      </c>
      <c r="D39" s="119">
        <v>39116901.460000001</v>
      </c>
      <c r="E39" s="274">
        <f>E24+E25+E38</f>
        <v>35518658.700000003</v>
      </c>
      <c r="F39" s="127"/>
    </row>
    <row r="40" spans="2:7" ht="13.5" thickBot="1">
      <c r="B40" s="32"/>
      <c r="C40" s="33"/>
      <c r="D40" s="2"/>
      <c r="E40" s="175"/>
    </row>
    <row r="41" spans="2:7" ht="16.5" thickBot="1">
      <c r="B41" s="4"/>
      <c r="C41" s="34" t="s">
        <v>49</v>
      </c>
      <c r="D41" s="6"/>
      <c r="E41" s="7"/>
    </row>
    <row r="42" spans="2:7" ht="13.5" thickBot="1">
      <c r="B42" s="8"/>
      <c r="C42" s="35" t="s">
        <v>50</v>
      </c>
      <c r="D42" s="10" t="s">
        <v>133</v>
      </c>
      <c r="E42" s="11" t="s">
        <v>261</v>
      </c>
    </row>
    <row r="43" spans="2:7">
      <c r="B43" s="36" t="s">
        <v>28</v>
      </c>
      <c r="C43" s="66" t="s">
        <v>51</v>
      </c>
      <c r="D43" s="38"/>
      <c r="E43" s="63"/>
    </row>
    <row r="44" spans="2:7">
      <c r="B44" s="39" t="s">
        <v>6</v>
      </c>
      <c r="C44" s="67" t="s">
        <v>52</v>
      </c>
      <c r="D44" s="182">
        <v>42641.195</v>
      </c>
      <c r="E44" s="166">
        <v>389882.40269999998</v>
      </c>
    </row>
    <row r="45" spans="2:7" ht="13.5" thickBot="1">
      <c r="B45" s="41" t="s">
        <v>8</v>
      </c>
      <c r="C45" s="68" t="s">
        <v>53</v>
      </c>
      <c r="D45" s="165">
        <v>389882.40269999998</v>
      </c>
      <c r="E45" s="170">
        <v>358123.1972</v>
      </c>
    </row>
    <row r="46" spans="2:7">
      <c r="B46" s="36" t="s">
        <v>33</v>
      </c>
      <c r="C46" s="66" t="s">
        <v>54</v>
      </c>
      <c r="D46" s="223"/>
      <c r="E46" s="171"/>
    </row>
    <row r="47" spans="2:7">
      <c r="B47" s="39" t="s">
        <v>6</v>
      </c>
      <c r="C47" s="67" t="s">
        <v>52</v>
      </c>
      <c r="D47" s="182">
        <v>87.13</v>
      </c>
      <c r="E47" s="172">
        <v>100.33</v>
      </c>
    </row>
    <row r="48" spans="2:7">
      <c r="B48" s="39" t="s">
        <v>8</v>
      </c>
      <c r="C48" s="67" t="s">
        <v>55</v>
      </c>
      <c r="D48" s="182">
        <v>87.48</v>
      </c>
      <c r="E48" s="176">
        <v>90.92</v>
      </c>
    </row>
    <row r="49" spans="2:5">
      <c r="B49" s="39" t="s">
        <v>10</v>
      </c>
      <c r="C49" s="67" t="s">
        <v>56</v>
      </c>
      <c r="D49" s="182">
        <v>102.91</v>
      </c>
      <c r="E49" s="176">
        <v>111.99</v>
      </c>
    </row>
    <row r="50" spans="2:5" ht="13.5" thickBot="1">
      <c r="B50" s="41" t="s">
        <v>12</v>
      </c>
      <c r="C50" s="68" t="s">
        <v>53</v>
      </c>
      <c r="D50" s="165">
        <v>100.33</v>
      </c>
      <c r="E50" s="174">
        <v>99.18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35518658.700000003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35518658.700000003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35518658.700000003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35518658.700000003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27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I35" sqref="I35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178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372790.51</v>
      </c>
      <c r="E9" s="23">
        <f>E10+E11+E12+E13</f>
        <v>352276.78</v>
      </c>
    </row>
    <row r="10" spans="2:5">
      <c r="B10" s="14" t="s">
        <v>6</v>
      </c>
      <c r="C10" s="115" t="s">
        <v>7</v>
      </c>
      <c r="D10" s="197">
        <v>372790.51</v>
      </c>
      <c r="E10" s="258">
        <v>352276.78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372790.51</v>
      </c>
      <c r="E20" s="261">
        <f>E9-E16</f>
        <v>352276.78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789414.71</v>
      </c>
      <c r="E24" s="23">
        <f>D20</f>
        <v>372790.51</v>
      </c>
    </row>
    <row r="25" spans="2:7">
      <c r="B25" s="21" t="s">
        <v>26</v>
      </c>
      <c r="C25" s="22" t="s">
        <v>27</v>
      </c>
      <c r="D25" s="117">
        <v>-381587.18</v>
      </c>
      <c r="E25" s="270">
        <v>-6293.01</v>
      </c>
      <c r="F25" s="114"/>
    </row>
    <row r="26" spans="2:7">
      <c r="B26" s="24" t="s">
        <v>28</v>
      </c>
      <c r="C26" s="25" t="s">
        <v>29</v>
      </c>
      <c r="D26" s="118">
        <v>2044.87</v>
      </c>
      <c r="E26" s="271"/>
    </row>
    <row r="27" spans="2:7">
      <c r="B27" s="26" t="s">
        <v>6</v>
      </c>
      <c r="C27" s="15" t="s">
        <v>30</v>
      </c>
      <c r="D27" s="197">
        <v>2044.87</v>
      </c>
      <c r="E27" s="272"/>
      <c r="F27" s="114"/>
    </row>
    <row r="28" spans="2:7">
      <c r="B28" s="26" t="s">
        <v>8</v>
      </c>
      <c r="C28" s="15" t="s">
        <v>31</v>
      </c>
      <c r="D28" s="197"/>
      <c r="E28" s="272"/>
    </row>
    <row r="29" spans="2:7">
      <c r="B29" s="26" t="s">
        <v>10</v>
      </c>
      <c r="C29" s="15" t="s">
        <v>32</v>
      </c>
      <c r="D29" s="197"/>
      <c r="E29" s="272"/>
    </row>
    <row r="30" spans="2:7">
      <c r="B30" s="24" t="s">
        <v>33</v>
      </c>
      <c r="C30" s="27" t="s">
        <v>34</v>
      </c>
      <c r="D30" s="118">
        <v>383632.05</v>
      </c>
      <c r="E30" s="271">
        <v>6293.01</v>
      </c>
    </row>
    <row r="31" spans="2:7">
      <c r="B31" s="26" t="s">
        <v>6</v>
      </c>
      <c r="C31" s="15" t="s">
        <v>35</v>
      </c>
      <c r="D31" s="197"/>
      <c r="E31" s="272"/>
    </row>
    <row r="32" spans="2:7">
      <c r="B32" s="26" t="s">
        <v>8</v>
      </c>
      <c r="C32" s="15" t="s">
        <v>36</v>
      </c>
      <c r="D32" s="197"/>
      <c r="E32" s="272"/>
    </row>
    <row r="33" spans="2:7">
      <c r="B33" s="26" t="s">
        <v>10</v>
      </c>
      <c r="C33" s="15" t="s">
        <v>37</v>
      </c>
      <c r="D33" s="197">
        <v>400.74</v>
      </c>
      <c r="E33" s="272">
        <v>220.66</v>
      </c>
    </row>
    <row r="34" spans="2:7">
      <c r="B34" s="26" t="s">
        <v>12</v>
      </c>
      <c r="C34" s="15" t="s">
        <v>38</v>
      </c>
      <c r="D34" s="197"/>
      <c r="E34" s="272"/>
    </row>
    <row r="35" spans="2:7" ht="25.5">
      <c r="B35" s="26" t="s">
        <v>39</v>
      </c>
      <c r="C35" s="15" t="s">
        <v>40</v>
      </c>
      <c r="D35" s="197">
        <v>10199.43</v>
      </c>
      <c r="E35" s="272">
        <v>6072.35</v>
      </c>
      <c r="G35" s="114"/>
    </row>
    <row r="36" spans="2:7">
      <c r="B36" s="26" t="s">
        <v>41</v>
      </c>
      <c r="C36" s="15" t="s">
        <v>42</v>
      </c>
      <c r="D36" s="197"/>
      <c r="E36" s="272"/>
    </row>
    <row r="37" spans="2:7" ht="13.5" thickBot="1">
      <c r="B37" s="28" t="s">
        <v>43</v>
      </c>
      <c r="C37" s="29" t="s">
        <v>44</v>
      </c>
      <c r="D37" s="197">
        <v>373031.88</v>
      </c>
      <c r="E37" s="272"/>
    </row>
    <row r="38" spans="2:7">
      <c r="B38" s="21" t="s">
        <v>45</v>
      </c>
      <c r="C38" s="22" t="s">
        <v>46</v>
      </c>
      <c r="D38" s="117">
        <v>-35037.019999999997</v>
      </c>
      <c r="E38" s="23">
        <v>-14220.72</v>
      </c>
    </row>
    <row r="39" spans="2:7" ht="13.5" thickBot="1">
      <c r="B39" s="30" t="s">
        <v>47</v>
      </c>
      <c r="C39" s="31" t="s">
        <v>48</v>
      </c>
      <c r="D39" s="119">
        <v>372790.50999999995</v>
      </c>
      <c r="E39" s="274">
        <f>E24+E25+E38</f>
        <v>352276.78</v>
      </c>
      <c r="F39" s="127"/>
    </row>
    <row r="40" spans="2:7" ht="13.5" thickBot="1">
      <c r="B40" s="32"/>
      <c r="C40" s="33"/>
      <c r="D40" s="2"/>
      <c r="E40" s="175"/>
    </row>
    <row r="41" spans="2:7" ht="16.5" thickBot="1">
      <c r="B41" s="4"/>
      <c r="C41" s="34" t="s">
        <v>49</v>
      </c>
      <c r="D41" s="6"/>
      <c r="E41" s="7"/>
    </row>
    <row r="42" spans="2:7" ht="13.5" thickBot="1">
      <c r="B42" s="8"/>
      <c r="C42" s="35" t="s">
        <v>50</v>
      </c>
      <c r="D42" s="10" t="s">
        <v>133</v>
      </c>
      <c r="E42" s="11" t="s">
        <v>261</v>
      </c>
    </row>
    <row r="43" spans="2:7">
      <c r="B43" s="36" t="s">
        <v>28</v>
      </c>
      <c r="C43" s="66" t="s">
        <v>51</v>
      </c>
      <c r="D43" s="38"/>
      <c r="E43" s="63"/>
    </row>
    <row r="44" spans="2:7">
      <c r="B44" s="39" t="s">
        <v>6</v>
      </c>
      <c r="C44" s="67" t="s">
        <v>52</v>
      </c>
      <c r="D44" s="182">
        <v>10559.319299999999</v>
      </c>
      <c r="E44" s="166">
        <v>5352.3404</v>
      </c>
    </row>
    <row r="45" spans="2:7" ht="13.5" thickBot="1">
      <c r="B45" s="41" t="s">
        <v>8</v>
      </c>
      <c r="C45" s="68" t="s">
        <v>53</v>
      </c>
      <c r="D45" s="165">
        <v>5352.3404</v>
      </c>
      <c r="E45" s="170">
        <v>5264.1478999999999</v>
      </c>
    </row>
    <row r="46" spans="2:7">
      <c r="B46" s="36" t="s">
        <v>33</v>
      </c>
      <c r="C46" s="66" t="s">
        <v>54</v>
      </c>
      <c r="D46" s="223"/>
      <c r="E46" s="171"/>
    </row>
    <row r="47" spans="2:7">
      <c r="B47" s="39" t="s">
        <v>6</v>
      </c>
      <c r="C47" s="67" t="s">
        <v>52</v>
      </c>
      <c r="D47" s="182">
        <v>74.760000000000005</v>
      </c>
      <c r="E47" s="172">
        <v>69.650000000000006</v>
      </c>
    </row>
    <row r="48" spans="2:7">
      <c r="B48" s="39" t="s">
        <v>8</v>
      </c>
      <c r="C48" s="67" t="s">
        <v>55</v>
      </c>
      <c r="D48" s="182">
        <v>68.95</v>
      </c>
      <c r="E48" s="176">
        <v>63.22</v>
      </c>
    </row>
    <row r="49" spans="2:5">
      <c r="B49" s="39" t="s">
        <v>10</v>
      </c>
      <c r="C49" s="67" t="s">
        <v>56</v>
      </c>
      <c r="D49" s="182">
        <v>77.09</v>
      </c>
      <c r="E49" s="176">
        <v>76.27</v>
      </c>
    </row>
    <row r="50" spans="2:5" ht="13.5" thickBot="1">
      <c r="B50" s="41" t="s">
        <v>12</v>
      </c>
      <c r="C50" s="68" t="s">
        <v>53</v>
      </c>
      <c r="D50" s="165">
        <v>69.650000000000006</v>
      </c>
      <c r="E50" s="174">
        <v>66.92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352276.78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352276.78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352276.78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352276.78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28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I22" sqref="I22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176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1078741.69</v>
      </c>
      <c r="E9" s="23">
        <f>E10+E11+E12+E13</f>
        <v>2735963.11</v>
      </c>
    </row>
    <row r="10" spans="2:5">
      <c r="B10" s="14" t="s">
        <v>6</v>
      </c>
      <c r="C10" s="115" t="s">
        <v>7</v>
      </c>
      <c r="D10" s="197">
        <v>1078741.69</v>
      </c>
      <c r="E10" s="258">
        <v>2735963.11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1078741.69</v>
      </c>
      <c r="E20" s="261">
        <f>E9-E16</f>
        <v>2735963.11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454100.91</v>
      </c>
      <c r="E24" s="23">
        <f>D20</f>
        <v>1078741.69</v>
      </c>
    </row>
    <row r="25" spans="2:7">
      <c r="B25" s="21" t="s">
        <v>26</v>
      </c>
      <c r="C25" s="22" t="s">
        <v>27</v>
      </c>
      <c r="D25" s="117">
        <v>577185.56999999995</v>
      </c>
      <c r="E25" s="270">
        <v>1642169.86</v>
      </c>
      <c r="F25" s="114"/>
      <c r="G25" s="114"/>
    </row>
    <row r="26" spans="2:7">
      <c r="B26" s="24" t="s">
        <v>28</v>
      </c>
      <c r="C26" s="25" t="s">
        <v>29</v>
      </c>
      <c r="D26" s="118">
        <v>589806.59</v>
      </c>
      <c r="E26" s="271">
        <v>2136524.79</v>
      </c>
    </row>
    <row r="27" spans="2:7">
      <c r="B27" s="26" t="s">
        <v>6</v>
      </c>
      <c r="C27" s="15" t="s">
        <v>30</v>
      </c>
      <c r="D27" s="197">
        <v>589806.59</v>
      </c>
      <c r="E27" s="272">
        <v>736851.99</v>
      </c>
      <c r="F27" s="114"/>
    </row>
    <row r="28" spans="2:7">
      <c r="B28" s="26" t="s">
        <v>8</v>
      </c>
      <c r="C28" s="15" t="s">
        <v>31</v>
      </c>
      <c r="D28" s="197"/>
      <c r="E28" s="272"/>
    </row>
    <row r="29" spans="2:7">
      <c r="B29" s="26" t="s">
        <v>10</v>
      </c>
      <c r="C29" s="15" t="s">
        <v>32</v>
      </c>
      <c r="D29" s="197"/>
      <c r="E29" s="272">
        <v>1399672.8</v>
      </c>
    </row>
    <row r="30" spans="2:7">
      <c r="B30" s="24" t="s">
        <v>33</v>
      </c>
      <c r="C30" s="27" t="s">
        <v>34</v>
      </c>
      <c r="D30" s="118">
        <v>12621.02</v>
      </c>
      <c r="E30" s="271">
        <v>494354.93</v>
      </c>
    </row>
    <row r="31" spans="2:7">
      <c r="B31" s="26" t="s">
        <v>6</v>
      </c>
      <c r="C31" s="15" t="s">
        <v>35</v>
      </c>
      <c r="D31" s="197"/>
      <c r="E31" s="272">
        <v>120082.01</v>
      </c>
    </row>
    <row r="32" spans="2:7">
      <c r="B32" s="26" t="s">
        <v>8</v>
      </c>
      <c r="C32" s="15" t="s">
        <v>36</v>
      </c>
      <c r="D32" s="197"/>
      <c r="E32" s="272"/>
    </row>
    <row r="33" spans="2:6">
      <c r="B33" s="26" t="s">
        <v>10</v>
      </c>
      <c r="C33" s="15" t="s">
        <v>37</v>
      </c>
      <c r="D33" s="197">
        <v>379.34</v>
      </c>
      <c r="E33" s="272">
        <v>630.26</v>
      </c>
    </row>
    <row r="34" spans="2:6">
      <c r="B34" s="26" t="s">
        <v>12</v>
      </c>
      <c r="C34" s="15" t="s">
        <v>38</v>
      </c>
      <c r="D34" s="197"/>
      <c r="E34" s="272"/>
    </row>
    <row r="35" spans="2:6" ht="25.5">
      <c r="B35" s="26" t="s">
        <v>39</v>
      </c>
      <c r="C35" s="15" t="s">
        <v>40</v>
      </c>
      <c r="D35" s="197">
        <v>12241.68</v>
      </c>
      <c r="E35" s="272">
        <v>35203.79</v>
      </c>
    </row>
    <row r="36" spans="2:6">
      <c r="B36" s="26" t="s">
        <v>41</v>
      </c>
      <c r="C36" s="15" t="s">
        <v>42</v>
      </c>
      <c r="D36" s="197"/>
      <c r="E36" s="272"/>
    </row>
    <row r="37" spans="2:6" ht="13.5" thickBot="1">
      <c r="B37" s="28" t="s">
        <v>43</v>
      </c>
      <c r="C37" s="29" t="s">
        <v>44</v>
      </c>
      <c r="D37" s="197"/>
      <c r="E37" s="272">
        <v>338438.87</v>
      </c>
    </row>
    <row r="38" spans="2:6">
      <c r="B38" s="21" t="s">
        <v>45</v>
      </c>
      <c r="C38" s="22" t="s">
        <v>46</v>
      </c>
      <c r="D38" s="117">
        <v>47455.21</v>
      </c>
      <c r="E38" s="23">
        <v>15051.56</v>
      </c>
    </row>
    <row r="39" spans="2:6" ht="13.5" thickBot="1">
      <c r="B39" s="30" t="s">
        <v>47</v>
      </c>
      <c r="C39" s="31" t="s">
        <v>48</v>
      </c>
      <c r="D39" s="119">
        <v>1078741.69</v>
      </c>
      <c r="E39" s="274">
        <f>E24+E25+E38</f>
        <v>2735963.11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2878.0637999999999</v>
      </c>
      <c r="E44" s="166">
        <v>6422.9930999999997</v>
      </c>
    </row>
    <row r="45" spans="2:6" ht="13.5" thickBot="1">
      <c r="B45" s="41" t="s">
        <v>8</v>
      </c>
      <c r="C45" s="68" t="s">
        <v>53</v>
      </c>
      <c r="D45" s="165">
        <v>6422.9930999999997</v>
      </c>
      <c r="E45" s="170">
        <v>14935.111699999999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157.78</v>
      </c>
      <c r="E47" s="172">
        <v>167.95</v>
      </c>
    </row>
    <row r="48" spans="2:6">
      <c r="B48" s="39" t="s">
        <v>8</v>
      </c>
      <c r="C48" s="67" t="s">
        <v>55</v>
      </c>
      <c r="D48" s="182">
        <v>151.9</v>
      </c>
      <c r="E48" s="176">
        <v>160.85</v>
      </c>
    </row>
    <row r="49" spans="2:5">
      <c r="B49" s="39" t="s">
        <v>10</v>
      </c>
      <c r="C49" s="67" t="s">
        <v>56</v>
      </c>
      <c r="D49" s="182">
        <v>170.96</v>
      </c>
      <c r="E49" s="176">
        <v>196.66</v>
      </c>
    </row>
    <row r="50" spans="2:5" ht="13.5" thickBot="1">
      <c r="B50" s="41" t="s">
        <v>12</v>
      </c>
      <c r="C50" s="68" t="s">
        <v>53</v>
      </c>
      <c r="D50" s="165">
        <v>167.95</v>
      </c>
      <c r="E50" s="174">
        <v>183.19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2735963.11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2735963.11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2735963.11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2735963.11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workbookViewId="0">
      <selection activeCell="D24" sqref="D24"/>
    </sheetView>
  </sheetViews>
  <sheetFormatPr defaultRowHeight="12.75"/>
  <cols>
    <col min="1" max="1" width="12" style="62" customWidth="1"/>
    <col min="2" max="2" width="5.28515625" style="62" bestFit="1" customWidth="1"/>
    <col min="3" max="3" width="72.7109375" style="62" customWidth="1"/>
    <col min="4" max="5" width="17.85546875" style="221" customWidth="1"/>
    <col min="6" max="6" width="11.42578125" style="62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93" t="s">
        <v>204</v>
      </c>
      <c r="C5" s="294"/>
      <c r="D5" s="294"/>
      <c r="E5" s="295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D10+D11+D13</f>
        <v>24661.91</v>
      </c>
      <c r="E9" s="23">
        <f>E10+E11+E13</f>
        <v>223824.2</v>
      </c>
    </row>
    <row r="10" spans="2:5">
      <c r="B10" s="14" t="s">
        <v>6</v>
      </c>
      <c r="C10" s="115" t="s">
        <v>7</v>
      </c>
      <c r="D10" s="197">
        <v>24661.91</v>
      </c>
      <c r="E10" s="258">
        <v>223824.2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24661.91</v>
      </c>
      <c r="E20" s="261">
        <f>E9-E16</f>
        <v>223824.2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11" t="s">
        <v>261</v>
      </c>
    </row>
    <row r="24" spans="2:7" ht="13.5" thickBot="1">
      <c r="B24" s="21" t="s">
        <v>24</v>
      </c>
      <c r="C24" s="22" t="s">
        <v>25</v>
      </c>
      <c r="D24" s="108"/>
      <c r="E24" s="23">
        <f>D20</f>
        <v>24661.91</v>
      </c>
    </row>
    <row r="25" spans="2:7">
      <c r="B25" s="21" t="s">
        <v>26</v>
      </c>
      <c r="C25" s="22" t="s">
        <v>27</v>
      </c>
      <c r="D25" s="108">
        <v>27525.800000000003</v>
      </c>
      <c r="E25" s="132">
        <v>209448.03</v>
      </c>
      <c r="F25" s="70"/>
      <c r="G25" s="114"/>
    </row>
    <row r="26" spans="2:7">
      <c r="B26" s="24" t="s">
        <v>28</v>
      </c>
      <c r="C26" s="25" t="s">
        <v>29</v>
      </c>
      <c r="D26" s="109">
        <v>79796.02</v>
      </c>
      <c r="E26" s="133">
        <v>254038.77</v>
      </c>
    </row>
    <row r="27" spans="2:7">
      <c r="B27" s="26" t="s">
        <v>6</v>
      </c>
      <c r="C27" s="15" t="s">
        <v>30</v>
      </c>
      <c r="D27" s="226">
        <v>49700</v>
      </c>
      <c r="E27" s="263">
        <v>17199.990000000002</v>
      </c>
    </row>
    <row r="28" spans="2:7">
      <c r="B28" s="26" t="s">
        <v>8</v>
      </c>
      <c r="C28" s="15" t="s">
        <v>31</v>
      </c>
      <c r="D28" s="226"/>
      <c r="E28" s="263"/>
    </row>
    <row r="29" spans="2:7">
      <c r="B29" s="26" t="s">
        <v>10</v>
      </c>
      <c r="C29" s="15" t="s">
        <v>32</v>
      </c>
      <c r="D29" s="226">
        <v>30096.02</v>
      </c>
      <c r="E29" s="263">
        <v>236838.78</v>
      </c>
    </row>
    <row r="30" spans="2:7">
      <c r="B30" s="24" t="s">
        <v>33</v>
      </c>
      <c r="C30" s="27" t="s">
        <v>34</v>
      </c>
      <c r="D30" s="109">
        <v>52270.22</v>
      </c>
      <c r="E30" s="133">
        <v>44590.74</v>
      </c>
      <c r="F30" s="70"/>
    </row>
    <row r="31" spans="2:7">
      <c r="B31" s="26" t="s">
        <v>6</v>
      </c>
      <c r="C31" s="15" t="s">
        <v>35</v>
      </c>
      <c r="D31" s="226"/>
      <c r="E31" s="263"/>
    </row>
    <row r="32" spans="2:7">
      <c r="B32" s="26" t="s">
        <v>8</v>
      </c>
      <c r="C32" s="15" t="s">
        <v>36</v>
      </c>
      <c r="D32" s="226"/>
      <c r="E32" s="263"/>
    </row>
    <row r="33" spans="2:7">
      <c r="B33" s="26" t="s">
        <v>10</v>
      </c>
      <c r="C33" s="15" t="s">
        <v>37</v>
      </c>
      <c r="D33" s="226">
        <v>45</v>
      </c>
      <c r="E33" s="263">
        <v>261.10000000000002</v>
      </c>
    </row>
    <row r="34" spans="2:7">
      <c r="B34" s="26" t="s">
        <v>12</v>
      </c>
      <c r="C34" s="15" t="s">
        <v>38</v>
      </c>
      <c r="D34" s="226"/>
      <c r="E34" s="263"/>
    </row>
    <row r="35" spans="2:7" ht="25.5">
      <c r="B35" s="26" t="s">
        <v>39</v>
      </c>
      <c r="C35" s="15" t="s">
        <v>40</v>
      </c>
      <c r="D35" s="226">
        <v>329.51</v>
      </c>
      <c r="E35" s="263">
        <v>2437.2199999999998</v>
      </c>
    </row>
    <row r="36" spans="2:7">
      <c r="B36" s="26" t="s">
        <v>41</v>
      </c>
      <c r="C36" s="15" t="s">
        <v>42</v>
      </c>
      <c r="D36" s="226"/>
      <c r="E36" s="263"/>
    </row>
    <row r="37" spans="2:7" ht="13.5" thickBot="1">
      <c r="B37" s="28" t="s">
        <v>43</v>
      </c>
      <c r="C37" s="29" t="s">
        <v>44</v>
      </c>
      <c r="D37" s="226">
        <v>51895.71</v>
      </c>
      <c r="E37" s="263">
        <v>41892.42</v>
      </c>
      <c r="G37" s="114"/>
    </row>
    <row r="38" spans="2:7">
      <c r="B38" s="21" t="s">
        <v>45</v>
      </c>
      <c r="C38" s="22" t="s">
        <v>46</v>
      </c>
      <c r="D38" s="108">
        <v>-2863.89</v>
      </c>
      <c r="E38" s="23">
        <v>-10285.74</v>
      </c>
    </row>
    <row r="39" spans="2:7" ht="13.5" thickBot="1">
      <c r="B39" s="30" t="s">
        <v>47</v>
      </c>
      <c r="C39" s="31" t="s">
        <v>48</v>
      </c>
      <c r="D39" s="110">
        <v>24661.910000000003</v>
      </c>
      <c r="E39" s="274">
        <f>E24+E25+E38</f>
        <v>223824.2</v>
      </c>
      <c r="F39" s="121"/>
    </row>
    <row r="40" spans="2:7" ht="13.5" thickBot="1">
      <c r="B40" s="32"/>
      <c r="C40" s="33"/>
      <c r="D40" s="175"/>
      <c r="E40" s="175"/>
    </row>
    <row r="41" spans="2:7" ht="16.5" thickBot="1">
      <c r="B41" s="4"/>
      <c r="C41" s="34" t="s">
        <v>49</v>
      </c>
      <c r="D41" s="6"/>
      <c r="E41" s="7"/>
    </row>
    <row r="42" spans="2:7" ht="13.5" thickBot="1">
      <c r="B42" s="8"/>
      <c r="C42" s="35" t="s">
        <v>50</v>
      </c>
      <c r="D42" s="10" t="s">
        <v>133</v>
      </c>
      <c r="E42" s="11" t="s">
        <v>261</v>
      </c>
    </row>
    <row r="43" spans="2:7">
      <c r="B43" s="36" t="s">
        <v>28</v>
      </c>
      <c r="C43" s="37" t="s">
        <v>51</v>
      </c>
      <c r="D43" s="38"/>
      <c r="E43" s="111"/>
    </row>
    <row r="44" spans="2:7">
      <c r="B44" s="39" t="s">
        <v>6</v>
      </c>
      <c r="C44" s="40" t="s">
        <v>52</v>
      </c>
      <c r="D44" s="227"/>
      <c r="E44" s="177">
        <v>152.84729999999999</v>
      </c>
    </row>
    <row r="45" spans="2:7" ht="13.5" thickBot="1">
      <c r="B45" s="41" t="s">
        <v>8</v>
      </c>
      <c r="C45" s="42" t="s">
        <v>53</v>
      </c>
      <c r="D45" s="228">
        <v>152.84729999999999</v>
      </c>
      <c r="E45" s="178">
        <v>1386.6811</v>
      </c>
    </row>
    <row r="46" spans="2:7">
      <c r="B46" s="36" t="s">
        <v>33</v>
      </c>
      <c r="C46" s="37" t="s">
        <v>54</v>
      </c>
      <c r="D46" s="229"/>
      <c r="E46" s="179"/>
    </row>
    <row r="47" spans="2:7">
      <c r="B47" s="39" t="s">
        <v>6</v>
      </c>
      <c r="C47" s="40" t="s">
        <v>52</v>
      </c>
      <c r="D47" s="227"/>
      <c r="E47" s="180">
        <v>161.35</v>
      </c>
    </row>
    <row r="48" spans="2:7">
      <c r="B48" s="39" t="s">
        <v>8</v>
      </c>
      <c r="C48" s="40" t="s">
        <v>55</v>
      </c>
      <c r="D48" s="227">
        <v>154.83000000000001</v>
      </c>
      <c r="E48" s="176">
        <v>152.51</v>
      </c>
    </row>
    <row r="49" spans="2:5">
      <c r="B49" s="39" t="s">
        <v>10</v>
      </c>
      <c r="C49" s="40" t="s">
        <v>56</v>
      </c>
      <c r="D49" s="227">
        <v>180.26</v>
      </c>
      <c r="E49" s="176">
        <v>183.67</v>
      </c>
    </row>
    <row r="50" spans="2:5" ht="13.5" thickBot="1">
      <c r="B50" s="41" t="s">
        <v>12</v>
      </c>
      <c r="C50" s="42" t="s">
        <v>53</v>
      </c>
      <c r="D50" s="228">
        <v>161.35</v>
      </c>
      <c r="E50" s="181">
        <v>161.41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D60+D65</f>
        <v>223824.2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223824.2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f>D65/E20</f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0</v>
      </c>
      <c r="E68" s="61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112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113">
        <f>D70/E20</f>
        <v>0</v>
      </c>
    </row>
    <row r="71" spans="2:5">
      <c r="B71" s="36" t="s">
        <v>86</v>
      </c>
      <c r="C71" s="37" t="s">
        <v>87</v>
      </c>
      <c r="D71" s="38">
        <f>D54+D68+D69-D70</f>
        <v>223824.2</v>
      </c>
      <c r="E71" s="61">
        <f>E54+E68+E69-E70</f>
        <v>1</v>
      </c>
    </row>
    <row r="72" spans="2:5">
      <c r="B72" s="39" t="s">
        <v>6</v>
      </c>
      <c r="C72" s="40" t="s">
        <v>88</v>
      </c>
      <c r="D72" s="213">
        <f>D71</f>
        <v>223824.2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8"/>
  <sheetViews>
    <sheetView workbookViewId="0">
      <selection activeCell="D66" sqref="D66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8.5703125" style="62" customWidth="1"/>
    <col min="7" max="7" width="12.28515625" customWidth="1"/>
    <col min="8" max="8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132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78373.219999999987</v>
      </c>
      <c r="E9" s="23">
        <f>E10+E11+E12+E13</f>
        <v>108293.33</v>
      </c>
    </row>
    <row r="10" spans="2:5">
      <c r="B10" s="14" t="s">
        <v>6</v>
      </c>
      <c r="C10" s="115" t="s">
        <v>7</v>
      </c>
      <c r="D10" s="197">
        <f>38004.49+39715.25</f>
        <v>77719.739999999991</v>
      </c>
      <c r="E10" s="258">
        <f>72963.97+35141.12</f>
        <v>108105.09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>
        <f>D14</f>
        <v>653.48</v>
      </c>
      <c r="E13" s="258">
        <f>E14</f>
        <v>188.24</v>
      </c>
    </row>
    <row r="14" spans="2:5">
      <c r="B14" s="14" t="s">
        <v>14</v>
      </c>
      <c r="C14" s="115" t="s">
        <v>15</v>
      </c>
      <c r="D14" s="197">
        <v>653.48</v>
      </c>
      <c r="E14" s="258">
        <v>188.24</v>
      </c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>
        <f>D17+D18+D19</f>
        <v>444.44</v>
      </c>
      <c r="E16" s="23">
        <f>E17+E18+E19</f>
        <v>253</v>
      </c>
    </row>
    <row r="17" spans="2:7">
      <c r="B17" s="14" t="s">
        <v>6</v>
      </c>
      <c r="C17" s="115" t="s">
        <v>15</v>
      </c>
      <c r="D17" s="198">
        <v>444.44</v>
      </c>
      <c r="E17" s="259">
        <v>253</v>
      </c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77928.779999999984</v>
      </c>
      <c r="E20" s="261">
        <f>E9-E16</f>
        <v>108040.33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11" t="s">
        <v>261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77928.779999999984</v>
      </c>
    </row>
    <row r="25" spans="2:7">
      <c r="B25" s="21" t="s">
        <v>26</v>
      </c>
      <c r="C25" s="22" t="s">
        <v>27</v>
      </c>
      <c r="D25" s="117">
        <v>82601.009999999995</v>
      </c>
      <c r="E25" s="132">
        <v>43463.68</v>
      </c>
      <c r="F25" s="70"/>
      <c r="G25" s="114"/>
    </row>
    <row r="26" spans="2:7">
      <c r="B26" s="24" t="s">
        <v>28</v>
      </c>
      <c r="C26" s="25" t="s">
        <v>29</v>
      </c>
      <c r="D26" s="118">
        <v>90271.01</v>
      </c>
      <c r="E26" s="133">
        <v>83401.08</v>
      </c>
      <c r="F26" s="70"/>
    </row>
    <row r="27" spans="2:7">
      <c r="B27" s="26" t="s">
        <v>6</v>
      </c>
      <c r="C27" s="15" t="s">
        <v>30</v>
      </c>
      <c r="D27" s="197">
        <v>84234.42</v>
      </c>
      <c r="E27" s="263">
        <v>81802.350000000006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6036.59</v>
      </c>
      <c r="E29" s="263">
        <v>1598.73</v>
      </c>
    </row>
    <row r="30" spans="2:7">
      <c r="B30" s="24" t="s">
        <v>33</v>
      </c>
      <c r="C30" s="27" t="s">
        <v>34</v>
      </c>
      <c r="D30" s="118">
        <v>7670</v>
      </c>
      <c r="E30" s="133">
        <v>39937.399999999994</v>
      </c>
    </row>
    <row r="31" spans="2:7">
      <c r="B31" s="26" t="s">
        <v>6</v>
      </c>
      <c r="C31" s="15" t="s">
        <v>35</v>
      </c>
      <c r="D31" s="197">
        <v>2939.42</v>
      </c>
      <c r="E31" s="263">
        <v>24299.53</v>
      </c>
    </row>
    <row r="32" spans="2:7">
      <c r="B32" s="26" t="s">
        <v>8</v>
      </c>
      <c r="C32" s="15" t="s">
        <v>36</v>
      </c>
      <c r="D32" s="197"/>
      <c r="E32" s="263"/>
    </row>
    <row r="33" spans="2:8">
      <c r="B33" s="26" t="s">
        <v>10</v>
      </c>
      <c r="C33" s="15" t="s">
        <v>37</v>
      </c>
      <c r="D33" s="197">
        <v>1815.8</v>
      </c>
      <c r="E33" s="263">
        <v>6285.89</v>
      </c>
    </row>
    <row r="34" spans="2:8">
      <c r="B34" s="26" t="s">
        <v>12</v>
      </c>
      <c r="C34" s="15" t="s">
        <v>38</v>
      </c>
      <c r="D34" s="197"/>
      <c r="E34" s="263"/>
    </row>
    <row r="35" spans="2:8" ht="25.5">
      <c r="B35" s="26" t="s">
        <v>39</v>
      </c>
      <c r="C35" s="15" t="s">
        <v>40</v>
      </c>
      <c r="D35" s="197"/>
      <c r="E35" s="263"/>
    </row>
    <row r="36" spans="2:8">
      <c r="B36" s="26" t="s">
        <v>41</v>
      </c>
      <c r="C36" s="15" t="s">
        <v>42</v>
      </c>
      <c r="D36" s="197"/>
      <c r="E36" s="263"/>
    </row>
    <row r="37" spans="2:8" ht="13.5" thickBot="1">
      <c r="B37" s="28" t="s">
        <v>43</v>
      </c>
      <c r="C37" s="29" t="s">
        <v>44</v>
      </c>
      <c r="D37" s="197">
        <v>2914.78</v>
      </c>
      <c r="E37" s="263">
        <v>9351.98</v>
      </c>
    </row>
    <row r="38" spans="2:8">
      <c r="B38" s="21" t="s">
        <v>45</v>
      </c>
      <c r="C38" s="22" t="s">
        <v>46</v>
      </c>
      <c r="D38" s="117">
        <v>-4672.2299999999996</v>
      </c>
      <c r="E38" s="23">
        <v>-13352.13</v>
      </c>
    </row>
    <row r="39" spans="2:8" ht="13.5" thickBot="1">
      <c r="B39" s="30" t="s">
        <v>47</v>
      </c>
      <c r="C39" s="31" t="s">
        <v>48</v>
      </c>
      <c r="D39" s="119">
        <v>77928.78</v>
      </c>
      <c r="E39" s="274">
        <f>E24+E25+E38</f>
        <v>108040.32999999999</v>
      </c>
      <c r="F39" s="121"/>
    </row>
    <row r="40" spans="2:8" ht="13.5" thickBot="1">
      <c r="B40" s="32"/>
      <c r="C40" s="33"/>
      <c r="D40" s="2"/>
      <c r="E40" s="175"/>
    </row>
    <row r="41" spans="2:8" ht="16.5" thickBot="1">
      <c r="B41" s="4"/>
      <c r="C41" s="34" t="s">
        <v>49</v>
      </c>
      <c r="D41" s="6"/>
      <c r="E41" s="7"/>
    </row>
    <row r="42" spans="2:8" ht="13.5" thickBot="1">
      <c r="B42" s="8"/>
      <c r="C42" s="35" t="s">
        <v>50</v>
      </c>
      <c r="D42" s="10" t="s">
        <v>133</v>
      </c>
      <c r="E42" s="168" t="s">
        <v>261</v>
      </c>
    </row>
    <row r="43" spans="2:8">
      <c r="B43" s="36" t="s">
        <v>28</v>
      </c>
      <c r="C43" s="66" t="s">
        <v>51</v>
      </c>
      <c r="D43" s="38"/>
      <c r="E43" s="63"/>
    </row>
    <row r="44" spans="2:8">
      <c r="B44" s="39" t="s">
        <v>6</v>
      </c>
      <c r="C44" s="67" t="s">
        <v>52</v>
      </c>
      <c r="D44" s="182"/>
      <c r="E44" s="166">
        <v>7998.9304000000002</v>
      </c>
    </row>
    <row r="45" spans="2:8" ht="13.5" thickBot="1">
      <c r="B45" s="41" t="s">
        <v>8</v>
      </c>
      <c r="C45" s="68" t="s">
        <v>53</v>
      </c>
      <c r="D45" s="165">
        <v>7998.9304000000002</v>
      </c>
      <c r="E45" s="170">
        <v>12684.4804</v>
      </c>
      <c r="F45" s="167"/>
      <c r="G45" s="114"/>
    </row>
    <row r="46" spans="2:8">
      <c r="B46" s="36" t="s">
        <v>33</v>
      </c>
      <c r="C46" s="66" t="s">
        <v>54</v>
      </c>
      <c r="D46" s="223"/>
      <c r="E46" s="171"/>
    </row>
    <row r="47" spans="2:8">
      <c r="B47" s="39" t="s">
        <v>6</v>
      </c>
      <c r="C47" s="67" t="s">
        <v>52</v>
      </c>
      <c r="D47" s="182"/>
      <c r="E47" s="172">
        <v>9.7423999999999999</v>
      </c>
      <c r="H47" s="114"/>
    </row>
    <row r="48" spans="2:8">
      <c r="B48" s="39" t="s">
        <v>8</v>
      </c>
      <c r="C48" s="67" t="s">
        <v>55</v>
      </c>
      <c r="D48" s="182">
        <v>9.4506999999999994</v>
      </c>
      <c r="E48" s="176">
        <v>8.2676999999999996</v>
      </c>
    </row>
    <row r="49" spans="2:8">
      <c r="B49" s="39" t="s">
        <v>10</v>
      </c>
      <c r="C49" s="67" t="s">
        <v>56</v>
      </c>
      <c r="D49" s="182">
        <v>10.265599999999999</v>
      </c>
      <c r="E49" s="176">
        <v>9.8177000000000003</v>
      </c>
    </row>
    <row r="50" spans="2:8" ht="13.5" thickBot="1">
      <c r="B50" s="41" t="s">
        <v>12</v>
      </c>
      <c r="C50" s="68" t="s">
        <v>53</v>
      </c>
      <c r="D50" s="165">
        <v>9.7423999999999999</v>
      </c>
      <c r="E50" s="174">
        <v>8.5175211433966194</v>
      </c>
      <c r="H50" s="114"/>
    </row>
    <row r="51" spans="2:8" ht="13.5" thickBot="1">
      <c r="B51" s="32"/>
      <c r="C51" s="33"/>
      <c r="D51" s="175"/>
      <c r="E51" s="175"/>
    </row>
    <row r="52" spans="2:8" ht="16.5" thickBot="1">
      <c r="B52" s="43"/>
      <c r="C52" s="44" t="s">
        <v>57</v>
      </c>
      <c r="D52" s="45"/>
      <c r="E52" s="7"/>
    </row>
    <row r="53" spans="2:8" ht="23.25" thickBot="1">
      <c r="B53" s="277" t="s">
        <v>58</v>
      </c>
      <c r="C53" s="278"/>
      <c r="D53" s="46" t="s">
        <v>59</v>
      </c>
      <c r="E53" s="47" t="s">
        <v>60</v>
      </c>
    </row>
    <row r="54" spans="2:8" ht="13.5" thickBot="1">
      <c r="B54" s="48" t="s">
        <v>28</v>
      </c>
      <c r="C54" s="37" t="s">
        <v>61</v>
      </c>
      <c r="D54" s="49">
        <f>SUM(D55:D66)</f>
        <v>108105.09</v>
      </c>
      <c r="E54" s="50">
        <f>E60+E65</f>
        <v>1.0005994057959653</v>
      </c>
    </row>
    <row r="55" spans="2:8" ht="25.5">
      <c r="B55" s="51" t="s">
        <v>6</v>
      </c>
      <c r="C55" s="52" t="s">
        <v>62</v>
      </c>
      <c r="D55" s="211">
        <v>0</v>
      </c>
      <c r="E55" s="212">
        <v>0</v>
      </c>
    </row>
    <row r="56" spans="2:8" ht="25.5">
      <c r="B56" s="39" t="s">
        <v>8</v>
      </c>
      <c r="C56" s="40" t="s">
        <v>63</v>
      </c>
      <c r="D56" s="213">
        <v>0</v>
      </c>
      <c r="E56" s="214">
        <v>0</v>
      </c>
    </row>
    <row r="57" spans="2:8">
      <c r="B57" s="39" t="s">
        <v>10</v>
      </c>
      <c r="C57" s="40" t="s">
        <v>64</v>
      </c>
      <c r="D57" s="213">
        <v>0</v>
      </c>
      <c r="E57" s="214">
        <v>0</v>
      </c>
    </row>
    <row r="58" spans="2:8">
      <c r="B58" s="39" t="s">
        <v>12</v>
      </c>
      <c r="C58" s="40" t="s">
        <v>65</v>
      </c>
      <c r="D58" s="213">
        <v>0</v>
      </c>
      <c r="E58" s="214">
        <v>0</v>
      </c>
    </row>
    <row r="59" spans="2:8">
      <c r="B59" s="39" t="s">
        <v>39</v>
      </c>
      <c r="C59" s="40" t="s">
        <v>66</v>
      </c>
      <c r="D59" s="213">
        <v>0</v>
      </c>
      <c r="E59" s="214">
        <v>0</v>
      </c>
    </row>
    <row r="60" spans="2:8">
      <c r="B60" s="53" t="s">
        <v>41</v>
      </c>
      <c r="C60" s="54" t="s">
        <v>67</v>
      </c>
      <c r="D60" s="215">
        <v>72963.97</v>
      </c>
      <c r="E60" s="216">
        <f>D60/E20</f>
        <v>0.67534012530320853</v>
      </c>
    </row>
    <row r="61" spans="2:8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8">
      <c r="B62" s="53" t="s">
        <v>69</v>
      </c>
      <c r="C62" s="54" t="s">
        <v>70</v>
      </c>
      <c r="D62" s="215">
        <v>0</v>
      </c>
      <c r="E62" s="216">
        <v>0</v>
      </c>
    </row>
    <row r="63" spans="2:8">
      <c r="B63" s="39" t="s">
        <v>71</v>
      </c>
      <c r="C63" s="40" t="s">
        <v>72</v>
      </c>
      <c r="D63" s="213">
        <v>0</v>
      </c>
      <c r="E63" s="214">
        <v>0</v>
      </c>
    </row>
    <row r="64" spans="2:8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35141.120000000003</v>
      </c>
      <c r="E65" s="216">
        <f>D65/E20</f>
        <v>0.32525928049275676</v>
      </c>
    </row>
    <row r="66" spans="2:5" ht="13.5" thickBot="1">
      <c r="B66" s="55" t="s">
        <v>77</v>
      </c>
      <c r="C66" s="56" t="s">
        <v>78</v>
      </c>
      <c r="D66" s="217">
        <v>0</v>
      </c>
      <c r="E66" s="220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188.24</v>
      </c>
      <c r="E69" s="50">
        <f>D69/E20</f>
        <v>1.742312338364757E-3</v>
      </c>
    </row>
    <row r="70" spans="2:5" ht="13.5" thickBot="1">
      <c r="B70" s="36" t="s">
        <v>84</v>
      </c>
      <c r="C70" s="37" t="s">
        <v>85</v>
      </c>
      <c r="D70" s="38">
        <f>E16</f>
        <v>253</v>
      </c>
      <c r="E70" s="50">
        <f>D70/E20</f>
        <v>2.3417181343300228E-3</v>
      </c>
    </row>
    <row r="71" spans="2:5">
      <c r="B71" s="36" t="s">
        <v>86</v>
      </c>
      <c r="C71" s="37" t="s">
        <v>87</v>
      </c>
      <c r="D71" s="38">
        <f>D54+D69-D70</f>
        <v>108040.33</v>
      </c>
      <c r="E71" s="61">
        <f>E54+E69-E70</f>
        <v>1.0000000000000002</v>
      </c>
    </row>
    <row r="72" spans="2:5">
      <c r="B72" s="39" t="s">
        <v>6</v>
      </c>
      <c r="C72" s="40" t="s">
        <v>88</v>
      </c>
      <c r="D72" s="213">
        <f>D71</f>
        <v>108040.33</v>
      </c>
      <c r="E72" s="214">
        <f>E71</f>
        <v>1.0000000000000002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workbookViewId="0">
      <selection activeCell="D24" sqref="D24"/>
    </sheetView>
  </sheetViews>
  <sheetFormatPr defaultRowHeight="12.75"/>
  <cols>
    <col min="1" max="1" width="12" style="62" customWidth="1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93" t="s">
        <v>205</v>
      </c>
      <c r="C5" s="294"/>
      <c r="D5" s="294"/>
      <c r="E5" s="295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/>
      <c r="E9" s="251"/>
    </row>
    <row r="10" spans="2:5">
      <c r="B10" s="14" t="s">
        <v>6</v>
      </c>
      <c r="C10" s="115" t="s">
        <v>7</v>
      </c>
      <c r="D10" s="197"/>
      <c r="E10" s="252"/>
    </row>
    <row r="11" spans="2:5">
      <c r="B11" s="14" t="s">
        <v>8</v>
      </c>
      <c r="C11" s="115" t="s">
        <v>9</v>
      </c>
      <c r="D11" s="197"/>
      <c r="E11" s="252"/>
    </row>
    <row r="12" spans="2:5" ht="25.5">
      <c r="B12" s="14" t="s">
        <v>10</v>
      </c>
      <c r="C12" s="115" t="s">
        <v>11</v>
      </c>
      <c r="D12" s="197"/>
      <c r="E12" s="252"/>
    </row>
    <row r="13" spans="2:5">
      <c r="B13" s="14" t="s">
        <v>12</v>
      </c>
      <c r="C13" s="115" t="s">
        <v>13</v>
      </c>
      <c r="D13" s="197"/>
      <c r="E13" s="252"/>
    </row>
    <row r="14" spans="2:5">
      <c r="B14" s="14" t="s">
        <v>14</v>
      </c>
      <c r="C14" s="115" t="s">
        <v>15</v>
      </c>
      <c r="D14" s="197"/>
      <c r="E14" s="252"/>
    </row>
    <row r="15" spans="2:5" ht="13.5" thickBot="1">
      <c r="B15" s="14" t="s">
        <v>16</v>
      </c>
      <c r="C15" s="115" t="s">
        <v>17</v>
      </c>
      <c r="D15" s="197"/>
      <c r="E15" s="252"/>
    </row>
    <row r="16" spans="2:5">
      <c r="B16" s="12" t="s">
        <v>18</v>
      </c>
      <c r="C16" s="13" t="s">
        <v>19</v>
      </c>
      <c r="D16" s="117"/>
      <c r="E16" s="251"/>
    </row>
    <row r="17" spans="2:7">
      <c r="B17" s="14" t="s">
        <v>6</v>
      </c>
      <c r="C17" s="115" t="s">
        <v>15</v>
      </c>
      <c r="D17" s="198"/>
      <c r="E17" s="253"/>
    </row>
    <row r="18" spans="2:7" ht="25.5">
      <c r="B18" s="14" t="s">
        <v>8</v>
      </c>
      <c r="C18" s="115" t="s">
        <v>20</v>
      </c>
      <c r="D18" s="197"/>
      <c r="E18" s="252"/>
    </row>
    <row r="19" spans="2:7" ht="13.5" thickBot="1">
      <c r="B19" s="16" t="s">
        <v>10</v>
      </c>
      <c r="C19" s="116" t="s">
        <v>21</v>
      </c>
      <c r="D19" s="199"/>
      <c r="E19" s="254"/>
    </row>
    <row r="20" spans="2:7" ht="13.5" thickBot="1">
      <c r="B20" s="275" t="s">
        <v>22</v>
      </c>
      <c r="C20" s="276"/>
      <c r="D20" s="200"/>
      <c r="E20" s="255"/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11" t="s">
        <v>261</v>
      </c>
    </row>
    <row r="24" spans="2:7" ht="13.5" thickBot="1">
      <c r="B24" s="21" t="s">
        <v>24</v>
      </c>
      <c r="C24" s="22" t="s">
        <v>25</v>
      </c>
      <c r="D24" s="108"/>
      <c r="E24" s="23"/>
    </row>
    <row r="25" spans="2:7">
      <c r="B25" s="21" t="s">
        <v>26</v>
      </c>
      <c r="C25" s="22" t="s">
        <v>27</v>
      </c>
      <c r="D25" s="108">
        <v>1383.75</v>
      </c>
      <c r="E25" s="132">
        <v>993.35999999999694</v>
      </c>
      <c r="F25" s="70"/>
    </row>
    <row r="26" spans="2:7">
      <c r="B26" s="24" t="s">
        <v>28</v>
      </c>
      <c r="C26" s="25" t="s">
        <v>29</v>
      </c>
      <c r="D26" s="109">
        <v>27131.8</v>
      </c>
      <c r="E26" s="133">
        <v>22868.28</v>
      </c>
    </row>
    <row r="27" spans="2:7">
      <c r="B27" s="26" t="s">
        <v>6</v>
      </c>
      <c r="C27" s="15" t="s">
        <v>30</v>
      </c>
      <c r="D27" s="226"/>
      <c r="E27" s="263"/>
    </row>
    <row r="28" spans="2:7">
      <c r="B28" s="26" t="s">
        <v>8</v>
      </c>
      <c r="C28" s="15" t="s">
        <v>31</v>
      </c>
      <c r="D28" s="226"/>
      <c r="E28" s="263"/>
    </row>
    <row r="29" spans="2:7">
      <c r="B29" s="26" t="s">
        <v>10</v>
      </c>
      <c r="C29" s="15" t="s">
        <v>32</v>
      </c>
      <c r="D29" s="226">
        <v>27131.8</v>
      </c>
      <c r="E29" s="263">
        <v>22868.28</v>
      </c>
    </row>
    <row r="30" spans="2:7">
      <c r="B30" s="24" t="s">
        <v>33</v>
      </c>
      <c r="C30" s="27" t="s">
        <v>34</v>
      </c>
      <c r="D30" s="109">
        <v>25748.05</v>
      </c>
      <c r="E30" s="133">
        <v>21874.920000000002</v>
      </c>
      <c r="F30" s="70"/>
    </row>
    <row r="31" spans="2:7">
      <c r="B31" s="26" t="s">
        <v>6</v>
      </c>
      <c r="C31" s="15" t="s">
        <v>35</v>
      </c>
      <c r="D31" s="226"/>
      <c r="E31" s="263"/>
    </row>
    <row r="32" spans="2:7">
      <c r="B32" s="26" t="s">
        <v>8</v>
      </c>
      <c r="C32" s="15" t="s">
        <v>36</v>
      </c>
      <c r="D32" s="226"/>
      <c r="E32" s="263"/>
    </row>
    <row r="33" spans="2:6">
      <c r="B33" s="26" t="s">
        <v>10</v>
      </c>
      <c r="C33" s="15" t="s">
        <v>37</v>
      </c>
      <c r="D33" s="226">
        <v>9.77</v>
      </c>
      <c r="E33" s="263">
        <v>8.11</v>
      </c>
    </row>
    <row r="34" spans="2:6">
      <c r="B34" s="26" t="s">
        <v>12</v>
      </c>
      <c r="C34" s="15" t="s">
        <v>38</v>
      </c>
      <c r="D34" s="226"/>
      <c r="E34" s="263"/>
    </row>
    <row r="35" spans="2:6" ht="25.5">
      <c r="B35" s="26" t="s">
        <v>39</v>
      </c>
      <c r="C35" s="15" t="s">
        <v>40</v>
      </c>
      <c r="D35" s="226">
        <v>93.51</v>
      </c>
      <c r="E35" s="263">
        <v>27.91</v>
      </c>
    </row>
    <row r="36" spans="2:6">
      <c r="B36" s="26" t="s">
        <v>41</v>
      </c>
      <c r="C36" s="15" t="s">
        <v>42</v>
      </c>
      <c r="D36" s="226"/>
      <c r="E36" s="263"/>
    </row>
    <row r="37" spans="2:6" ht="13.5" thickBot="1">
      <c r="B37" s="28" t="s">
        <v>43</v>
      </c>
      <c r="C37" s="29" t="s">
        <v>44</v>
      </c>
      <c r="D37" s="226">
        <v>25644.77</v>
      </c>
      <c r="E37" s="263">
        <v>21838.9</v>
      </c>
    </row>
    <row r="38" spans="2:6">
      <c r="B38" s="21" t="s">
        <v>45</v>
      </c>
      <c r="C38" s="22" t="s">
        <v>46</v>
      </c>
      <c r="D38" s="108">
        <v>-1383.75</v>
      </c>
      <c r="E38" s="23">
        <v>-993.35</v>
      </c>
    </row>
    <row r="39" spans="2:6" ht="13.5" thickBot="1">
      <c r="B39" s="30" t="s">
        <v>47</v>
      </c>
      <c r="C39" s="31" t="s">
        <v>48</v>
      </c>
      <c r="D39" s="110">
        <v>0</v>
      </c>
      <c r="E39" s="274" t="s">
        <v>246</v>
      </c>
      <c r="F39" s="121"/>
    </row>
    <row r="40" spans="2:6" ht="13.5" thickBot="1">
      <c r="B40" s="32"/>
      <c r="C40" s="33"/>
      <c r="D40" s="175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37" t="s">
        <v>51</v>
      </c>
      <c r="D43" s="38"/>
      <c r="E43" s="111"/>
    </row>
    <row r="44" spans="2:6">
      <c r="B44" s="39" t="s">
        <v>6</v>
      </c>
      <c r="C44" s="40" t="s">
        <v>52</v>
      </c>
      <c r="D44" s="227"/>
      <c r="E44" s="177"/>
    </row>
    <row r="45" spans="2:6" ht="13.5" thickBot="1">
      <c r="B45" s="41" t="s">
        <v>8</v>
      </c>
      <c r="C45" s="42" t="s">
        <v>53</v>
      </c>
      <c r="D45" s="228"/>
      <c r="E45" s="178"/>
    </row>
    <row r="46" spans="2:6">
      <c r="B46" s="36" t="s">
        <v>33</v>
      </c>
      <c r="C46" s="37" t="s">
        <v>54</v>
      </c>
      <c r="D46" s="229"/>
      <c r="E46" s="179"/>
    </row>
    <row r="47" spans="2:6">
      <c r="B47" s="39" t="s">
        <v>6</v>
      </c>
      <c r="C47" s="40" t="s">
        <v>52</v>
      </c>
      <c r="D47" s="227"/>
      <c r="E47" s="180"/>
    </row>
    <row r="48" spans="2:6">
      <c r="B48" s="39" t="s">
        <v>8</v>
      </c>
      <c r="C48" s="40" t="s">
        <v>55</v>
      </c>
      <c r="D48" s="227">
        <v>56.19</v>
      </c>
      <c r="E48" s="176">
        <v>45.85</v>
      </c>
    </row>
    <row r="49" spans="2:5">
      <c r="B49" s="39" t="s">
        <v>10</v>
      </c>
      <c r="C49" s="40" t="s">
        <v>56</v>
      </c>
      <c r="D49" s="227">
        <v>62.81</v>
      </c>
      <c r="E49" s="176">
        <v>58.58</v>
      </c>
    </row>
    <row r="50" spans="2:5" ht="13.5" thickBot="1">
      <c r="B50" s="41" t="s">
        <v>12</v>
      </c>
      <c r="C50" s="42" t="s">
        <v>53</v>
      </c>
      <c r="D50" s="228"/>
      <c r="E50" s="181"/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D60+D65</f>
        <v>0</v>
      </c>
      <c r="E54" s="50"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0</v>
      </c>
      <c r="E60" s="216">
        <v>0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0</v>
      </c>
      <c r="E68" s="61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112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113">
        <v>0</v>
      </c>
    </row>
    <row r="71" spans="2:5">
      <c r="B71" s="36" t="s">
        <v>86</v>
      </c>
      <c r="C71" s="37" t="s">
        <v>87</v>
      </c>
      <c r="D71" s="38">
        <f>D54+D68+D69-D70</f>
        <v>0</v>
      </c>
      <c r="E71" s="61">
        <f>E54+E68+E69-E70</f>
        <v>0</v>
      </c>
    </row>
    <row r="72" spans="2:5">
      <c r="B72" s="39" t="s">
        <v>6</v>
      </c>
      <c r="C72" s="40" t="s">
        <v>88</v>
      </c>
      <c r="D72" s="213">
        <f>D71</f>
        <v>0</v>
      </c>
      <c r="E72" s="214">
        <f>E71</f>
        <v>0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1.xml><?xml version="1.0" encoding="utf-8"?>
<worksheet xmlns="http://schemas.openxmlformats.org/spreadsheetml/2006/main" xmlns:r="http://schemas.openxmlformats.org/officeDocument/2006/relationships">
  <dimension ref="A1:G78"/>
  <sheetViews>
    <sheetView workbookViewId="0">
      <selection activeCell="D24" sqref="D24"/>
    </sheetView>
  </sheetViews>
  <sheetFormatPr defaultRowHeight="12.75"/>
  <cols>
    <col min="1" max="1" width="12" style="62" customWidth="1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13.5703125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93" t="s">
        <v>209</v>
      </c>
      <c r="C5" s="294"/>
      <c r="D5" s="294"/>
      <c r="E5" s="295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60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</f>
        <v>8181.6</v>
      </c>
      <c r="E9" s="23">
        <f>E10</f>
        <v>128959.62</v>
      </c>
    </row>
    <row r="10" spans="2:5">
      <c r="B10" s="14" t="s">
        <v>6</v>
      </c>
      <c r="C10" s="115" t="s">
        <v>7</v>
      </c>
      <c r="D10" s="197">
        <v>8181.6</v>
      </c>
      <c r="E10" s="258">
        <v>128959.62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D10</f>
        <v>8181.6</v>
      </c>
      <c r="E20" s="261">
        <f>E10</f>
        <v>128959.62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60"/>
      <c r="C23" s="9" t="s">
        <v>3</v>
      </c>
      <c r="D23" s="10" t="s">
        <v>133</v>
      </c>
      <c r="E23" s="11" t="s">
        <v>261</v>
      </c>
    </row>
    <row r="24" spans="2:7" ht="13.5" thickBot="1">
      <c r="B24" s="21" t="s">
        <v>24</v>
      </c>
      <c r="C24" s="22" t="s">
        <v>25</v>
      </c>
      <c r="D24" s="108"/>
      <c r="E24" s="23">
        <f>D20</f>
        <v>8181.6</v>
      </c>
    </row>
    <row r="25" spans="2:7">
      <c r="B25" s="21" t="s">
        <v>26</v>
      </c>
      <c r="C25" s="22" t="s">
        <v>27</v>
      </c>
      <c r="D25" s="108">
        <v>7946.53</v>
      </c>
      <c r="E25" s="132">
        <v>169930.06</v>
      </c>
      <c r="F25" s="70"/>
      <c r="G25" s="114"/>
    </row>
    <row r="26" spans="2:7">
      <c r="B26" s="24" t="s">
        <v>28</v>
      </c>
      <c r="C26" s="25" t="s">
        <v>29</v>
      </c>
      <c r="D26" s="109">
        <v>7946.53</v>
      </c>
      <c r="E26" s="133">
        <v>389474.9</v>
      </c>
    </row>
    <row r="27" spans="2:7">
      <c r="B27" s="26" t="s">
        <v>6</v>
      </c>
      <c r="C27" s="15" t="s">
        <v>30</v>
      </c>
      <c r="D27" s="226"/>
      <c r="E27" s="263"/>
    </row>
    <row r="28" spans="2:7">
      <c r="B28" s="26" t="s">
        <v>8</v>
      </c>
      <c r="C28" s="15" t="s">
        <v>31</v>
      </c>
      <c r="D28" s="226"/>
      <c r="E28" s="263"/>
    </row>
    <row r="29" spans="2:7">
      <c r="B29" s="26" t="s">
        <v>10</v>
      </c>
      <c r="C29" s="15" t="s">
        <v>32</v>
      </c>
      <c r="D29" s="226">
        <v>7946.53</v>
      </c>
      <c r="E29" s="263">
        <v>389474.9</v>
      </c>
    </row>
    <row r="30" spans="2:7">
      <c r="B30" s="24" t="s">
        <v>33</v>
      </c>
      <c r="C30" s="27" t="s">
        <v>34</v>
      </c>
      <c r="D30" s="109"/>
      <c r="E30" s="133">
        <v>219544.84</v>
      </c>
      <c r="F30" s="70"/>
    </row>
    <row r="31" spans="2:7">
      <c r="B31" s="26" t="s">
        <v>6</v>
      </c>
      <c r="C31" s="15" t="s">
        <v>35</v>
      </c>
      <c r="D31" s="226"/>
      <c r="E31" s="263"/>
    </row>
    <row r="32" spans="2:7">
      <c r="B32" s="26" t="s">
        <v>8</v>
      </c>
      <c r="C32" s="15" t="s">
        <v>36</v>
      </c>
      <c r="D32" s="226"/>
      <c r="E32" s="263"/>
    </row>
    <row r="33" spans="2:6">
      <c r="B33" s="26" t="s">
        <v>10</v>
      </c>
      <c r="C33" s="15" t="s">
        <v>37</v>
      </c>
      <c r="D33" s="226"/>
      <c r="E33" s="263">
        <v>221.35</v>
      </c>
    </row>
    <row r="34" spans="2:6">
      <c r="B34" s="26" t="s">
        <v>12</v>
      </c>
      <c r="C34" s="15" t="s">
        <v>38</v>
      </c>
      <c r="D34" s="226"/>
      <c r="E34" s="263"/>
    </row>
    <row r="35" spans="2:6" ht="25.5">
      <c r="B35" s="26" t="s">
        <v>39</v>
      </c>
      <c r="C35" s="15" t="s">
        <v>40</v>
      </c>
      <c r="D35" s="226"/>
      <c r="E35" s="263">
        <v>1382.61</v>
      </c>
    </row>
    <row r="36" spans="2:6">
      <c r="B36" s="26" t="s">
        <v>41</v>
      </c>
      <c r="C36" s="15" t="s">
        <v>42</v>
      </c>
      <c r="D36" s="226"/>
      <c r="E36" s="263"/>
    </row>
    <row r="37" spans="2:6" ht="13.5" thickBot="1">
      <c r="B37" s="28" t="s">
        <v>43</v>
      </c>
      <c r="C37" s="29" t="s">
        <v>44</v>
      </c>
      <c r="D37" s="226"/>
      <c r="E37" s="263">
        <v>217940.88</v>
      </c>
    </row>
    <row r="38" spans="2:6">
      <c r="B38" s="21" t="s">
        <v>45</v>
      </c>
      <c r="C38" s="22" t="s">
        <v>46</v>
      </c>
      <c r="D38" s="108">
        <v>235.07</v>
      </c>
      <c r="E38" s="23">
        <v>-49152.04</v>
      </c>
    </row>
    <row r="39" spans="2:6" ht="13.5" thickBot="1">
      <c r="B39" s="30" t="s">
        <v>47</v>
      </c>
      <c r="C39" s="31" t="s">
        <v>48</v>
      </c>
      <c r="D39" s="110">
        <v>8181.5999999999995</v>
      </c>
      <c r="E39" s="274">
        <f>E24+E25+E38</f>
        <v>128959.62</v>
      </c>
      <c r="F39" s="121"/>
    </row>
    <row r="40" spans="2:6" ht="13.5" thickBot="1">
      <c r="B40" s="32"/>
      <c r="C40" s="33"/>
      <c r="D40" s="175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0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37" t="s">
        <v>51</v>
      </c>
      <c r="D43" s="38"/>
      <c r="E43" s="111"/>
    </row>
    <row r="44" spans="2:6">
      <c r="B44" s="39" t="s">
        <v>6</v>
      </c>
      <c r="C44" s="40" t="s">
        <v>52</v>
      </c>
      <c r="D44" s="227"/>
      <c r="E44" s="177">
        <v>95.557100000000005</v>
      </c>
    </row>
    <row r="45" spans="2:6" ht="13.5" thickBot="1">
      <c r="B45" s="41" t="s">
        <v>8</v>
      </c>
      <c r="C45" s="42" t="s">
        <v>53</v>
      </c>
      <c r="D45" s="228">
        <v>95.557100000000005</v>
      </c>
      <c r="E45" s="178">
        <v>2441.4922000000001</v>
      </c>
    </row>
    <row r="46" spans="2:6">
      <c r="B46" s="36" t="s">
        <v>33</v>
      </c>
      <c r="C46" s="37" t="s">
        <v>54</v>
      </c>
      <c r="D46" s="229"/>
      <c r="E46" s="179"/>
    </row>
    <row r="47" spans="2:6">
      <c r="B47" s="39" t="s">
        <v>6</v>
      </c>
      <c r="C47" s="40" t="s">
        <v>52</v>
      </c>
      <c r="D47" s="227"/>
      <c r="E47" s="180">
        <v>85.62</v>
      </c>
    </row>
    <row r="48" spans="2:6">
      <c r="B48" s="39" t="s">
        <v>8</v>
      </c>
      <c r="C48" s="40" t="s">
        <v>55</v>
      </c>
      <c r="D48" s="227">
        <v>83.16</v>
      </c>
      <c r="E48" s="176">
        <v>47.65</v>
      </c>
    </row>
    <row r="49" spans="2:5">
      <c r="B49" s="39" t="s">
        <v>10</v>
      </c>
      <c r="C49" s="40" t="s">
        <v>56</v>
      </c>
      <c r="D49" s="227">
        <v>105.74</v>
      </c>
      <c r="E49" s="176">
        <v>101.96</v>
      </c>
    </row>
    <row r="50" spans="2:5" ht="13.5" thickBot="1">
      <c r="B50" s="41" t="s">
        <v>12</v>
      </c>
      <c r="C50" s="42" t="s">
        <v>53</v>
      </c>
      <c r="D50" s="228">
        <v>85.62</v>
      </c>
      <c r="E50" s="181">
        <v>52.82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D60+D65</f>
        <v>128959.62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128959.62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f>D65/E20</f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0</v>
      </c>
      <c r="E68" s="61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112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113">
        <f>D70/E20</f>
        <v>0</v>
      </c>
    </row>
    <row r="71" spans="2:5">
      <c r="B71" s="36" t="s">
        <v>86</v>
      </c>
      <c r="C71" s="37" t="s">
        <v>87</v>
      </c>
      <c r="D71" s="38">
        <f>D54+D68+D69-D70</f>
        <v>128959.62</v>
      </c>
      <c r="E71" s="61">
        <f>E54+E68+E69-E70</f>
        <v>1</v>
      </c>
    </row>
    <row r="72" spans="2:5">
      <c r="B72" s="39" t="s">
        <v>6</v>
      </c>
      <c r="C72" s="40" t="s">
        <v>88</v>
      </c>
      <c r="D72" s="213">
        <f>D71</f>
        <v>128959.62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workbookViewId="0">
      <selection activeCell="D24" sqref="D24"/>
    </sheetView>
  </sheetViews>
  <sheetFormatPr defaultRowHeight="12.75"/>
  <cols>
    <col min="1" max="1" width="12" style="62" customWidth="1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15.42578125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93" t="s">
        <v>208</v>
      </c>
      <c r="C5" s="294"/>
      <c r="D5" s="294"/>
      <c r="E5" s="295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D10+D11+D13</f>
        <v>43366.85</v>
      </c>
      <c r="E9" s="23">
        <f>E10+E11+E13</f>
        <v>1299320.68</v>
      </c>
    </row>
    <row r="10" spans="2:5">
      <c r="B10" s="14" t="s">
        <v>6</v>
      </c>
      <c r="C10" s="115" t="s">
        <v>7</v>
      </c>
      <c r="D10" s="197">
        <v>43366.85</v>
      </c>
      <c r="E10" s="258">
        <v>1299320.68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43366.85</v>
      </c>
      <c r="E20" s="261">
        <f>E9-E16</f>
        <v>1299320.68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11" t="s">
        <v>261</v>
      </c>
    </row>
    <row r="24" spans="2:7" ht="13.5" thickBot="1">
      <c r="B24" s="21" t="s">
        <v>24</v>
      </c>
      <c r="C24" s="22" t="s">
        <v>25</v>
      </c>
      <c r="D24" s="108"/>
      <c r="E24" s="23">
        <f>D20</f>
        <v>43366.85</v>
      </c>
    </row>
    <row r="25" spans="2:7">
      <c r="B25" s="21" t="s">
        <v>26</v>
      </c>
      <c r="C25" s="22" t="s">
        <v>27</v>
      </c>
      <c r="D25" s="108">
        <v>40287.15</v>
      </c>
      <c r="E25" s="132">
        <v>1243217.6100000001</v>
      </c>
      <c r="F25" s="70"/>
      <c r="G25" s="114"/>
    </row>
    <row r="26" spans="2:7">
      <c r="B26" s="24" t="s">
        <v>28</v>
      </c>
      <c r="C26" s="25" t="s">
        <v>29</v>
      </c>
      <c r="D26" s="109">
        <v>305700.84000000003</v>
      </c>
      <c r="E26" s="133">
        <v>1408783.72</v>
      </c>
    </row>
    <row r="27" spans="2:7">
      <c r="B27" s="26" t="s">
        <v>6</v>
      </c>
      <c r="C27" s="15" t="s">
        <v>30</v>
      </c>
      <c r="D27" s="226">
        <v>304499.99</v>
      </c>
      <c r="E27" s="263">
        <v>277707.59000000003</v>
      </c>
    </row>
    <row r="28" spans="2:7">
      <c r="B28" s="26" t="s">
        <v>8</v>
      </c>
      <c r="C28" s="15" t="s">
        <v>31</v>
      </c>
      <c r="D28" s="226"/>
      <c r="E28" s="263"/>
    </row>
    <row r="29" spans="2:7">
      <c r="B29" s="26" t="s">
        <v>10</v>
      </c>
      <c r="C29" s="15" t="s">
        <v>32</v>
      </c>
      <c r="D29" s="226">
        <v>1200.8499999999999</v>
      </c>
      <c r="E29" s="263">
        <v>1131076.1299999999</v>
      </c>
    </row>
    <row r="30" spans="2:7">
      <c r="B30" s="24" t="s">
        <v>33</v>
      </c>
      <c r="C30" s="27" t="s">
        <v>34</v>
      </c>
      <c r="D30" s="109">
        <v>265413.69</v>
      </c>
      <c r="E30" s="133">
        <v>165566.10999999999</v>
      </c>
      <c r="F30" s="70"/>
    </row>
    <row r="31" spans="2:7">
      <c r="B31" s="26" t="s">
        <v>6</v>
      </c>
      <c r="C31" s="15" t="s">
        <v>35</v>
      </c>
      <c r="D31" s="226"/>
      <c r="E31" s="263">
        <v>69915.679999999993</v>
      </c>
    </row>
    <row r="32" spans="2:7">
      <c r="B32" s="26" t="s">
        <v>8</v>
      </c>
      <c r="C32" s="15" t="s">
        <v>36</v>
      </c>
      <c r="D32" s="226"/>
      <c r="E32" s="263"/>
    </row>
    <row r="33" spans="2:6">
      <c r="B33" s="26" t="s">
        <v>10</v>
      </c>
      <c r="C33" s="15" t="s">
        <v>37</v>
      </c>
      <c r="D33" s="226">
        <v>39.869999999999997</v>
      </c>
      <c r="E33" s="263">
        <v>340.27</v>
      </c>
    </row>
    <row r="34" spans="2:6">
      <c r="B34" s="26" t="s">
        <v>12</v>
      </c>
      <c r="C34" s="15" t="s">
        <v>38</v>
      </c>
      <c r="D34" s="226"/>
      <c r="E34" s="263"/>
    </row>
    <row r="35" spans="2:6" ht="25.5">
      <c r="B35" s="26" t="s">
        <v>39</v>
      </c>
      <c r="C35" s="15" t="s">
        <v>40</v>
      </c>
      <c r="D35" s="226">
        <v>1938.09</v>
      </c>
      <c r="E35" s="263">
        <v>10120.1</v>
      </c>
    </row>
    <row r="36" spans="2:6">
      <c r="B36" s="26" t="s">
        <v>41</v>
      </c>
      <c r="C36" s="15" t="s">
        <v>42</v>
      </c>
      <c r="D36" s="226"/>
      <c r="E36" s="263"/>
    </row>
    <row r="37" spans="2:6" ht="13.5" thickBot="1">
      <c r="B37" s="28" t="s">
        <v>43</v>
      </c>
      <c r="C37" s="29" t="s">
        <v>44</v>
      </c>
      <c r="D37" s="226">
        <v>263435.73</v>
      </c>
      <c r="E37" s="263">
        <v>85190.06</v>
      </c>
    </row>
    <row r="38" spans="2:6">
      <c r="B38" s="21" t="s">
        <v>45</v>
      </c>
      <c r="C38" s="22" t="s">
        <v>46</v>
      </c>
      <c r="D38" s="108">
        <v>3079.7</v>
      </c>
      <c r="E38" s="23">
        <v>12736.22</v>
      </c>
    </row>
    <row r="39" spans="2:6" ht="13.5" thickBot="1">
      <c r="B39" s="30" t="s">
        <v>47</v>
      </c>
      <c r="C39" s="31" t="s">
        <v>48</v>
      </c>
      <c r="D39" s="110">
        <v>43366.85</v>
      </c>
      <c r="E39" s="274">
        <f>E24+E25+E38</f>
        <v>1299320.6800000002</v>
      </c>
      <c r="F39" s="121"/>
    </row>
    <row r="40" spans="2:6" ht="13.5" thickBot="1">
      <c r="B40" s="32"/>
      <c r="C40" s="33"/>
      <c r="D40" s="175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37" t="s">
        <v>51</v>
      </c>
      <c r="D43" s="38"/>
      <c r="E43" s="111"/>
    </row>
    <row r="44" spans="2:6">
      <c r="B44" s="39" t="s">
        <v>6</v>
      </c>
      <c r="C44" s="40" t="s">
        <v>52</v>
      </c>
      <c r="D44" s="227"/>
      <c r="E44" s="177">
        <v>318.59280000000001</v>
      </c>
    </row>
    <row r="45" spans="2:6" ht="13.5" thickBot="1">
      <c r="B45" s="41" t="s">
        <v>8</v>
      </c>
      <c r="C45" s="42" t="s">
        <v>53</v>
      </c>
      <c r="D45" s="228">
        <v>318.59280000000001</v>
      </c>
      <c r="E45" s="178">
        <v>9312.1241000000009</v>
      </c>
    </row>
    <row r="46" spans="2:6">
      <c r="B46" s="36" t="s">
        <v>33</v>
      </c>
      <c r="C46" s="37" t="s">
        <v>54</v>
      </c>
      <c r="D46" s="229"/>
      <c r="E46" s="179"/>
    </row>
    <row r="47" spans="2:6">
      <c r="B47" s="39" t="s">
        <v>6</v>
      </c>
      <c r="C47" s="40" t="s">
        <v>52</v>
      </c>
      <c r="D47" s="227"/>
      <c r="E47" s="180">
        <v>136.12</v>
      </c>
    </row>
    <row r="48" spans="2:6">
      <c r="B48" s="39" t="s">
        <v>8</v>
      </c>
      <c r="C48" s="40" t="s">
        <v>55</v>
      </c>
      <c r="D48" s="227">
        <v>132.31</v>
      </c>
      <c r="E48" s="176">
        <v>136.15</v>
      </c>
    </row>
    <row r="49" spans="2:5">
      <c r="B49" s="39" t="s">
        <v>10</v>
      </c>
      <c r="C49" s="40" t="s">
        <v>56</v>
      </c>
      <c r="D49" s="227">
        <v>136.12</v>
      </c>
      <c r="E49" s="176">
        <v>139.53</v>
      </c>
    </row>
    <row r="50" spans="2:5" ht="13.5" thickBot="1">
      <c r="B50" s="41" t="s">
        <v>12</v>
      </c>
      <c r="C50" s="42" t="s">
        <v>53</v>
      </c>
      <c r="D50" s="228">
        <v>136.12</v>
      </c>
      <c r="E50" s="181">
        <v>139.53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D60+D65</f>
        <v>1299320.68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1299320.68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f>D65/E20</f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0</v>
      </c>
      <c r="E68" s="61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112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113">
        <f>D70/E20</f>
        <v>0</v>
      </c>
    </row>
    <row r="71" spans="2:5">
      <c r="B71" s="36" t="s">
        <v>86</v>
      </c>
      <c r="C71" s="37" t="s">
        <v>87</v>
      </c>
      <c r="D71" s="38">
        <f>D54+D68+D69-D70</f>
        <v>1299320.68</v>
      </c>
      <c r="E71" s="61">
        <f>E54+E68+E69-E70</f>
        <v>1</v>
      </c>
    </row>
    <row r="72" spans="2:5">
      <c r="B72" s="39" t="s">
        <v>6</v>
      </c>
      <c r="C72" s="40" t="s">
        <v>88</v>
      </c>
      <c r="D72" s="213">
        <f>D71</f>
        <v>1299320.68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3.xml><?xml version="1.0" encoding="utf-8"?>
<worksheet xmlns="http://schemas.openxmlformats.org/spreadsheetml/2006/main" xmlns:r="http://schemas.openxmlformats.org/officeDocument/2006/relationships">
  <dimension ref="A1:G78"/>
  <sheetViews>
    <sheetView workbookViewId="0">
      <selection activeCell="D24" sqref="D24"/>
    </sheetView>
  </sheetViews>
  <sheetFormatPr defaultRowHeight="12.75"/>
  <cols>
    <col min="1" max="1" width="12" style="62" customWidth="1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93" t="s">
        <v>210</v>
      </c>
      <c r="C5" s="294"/>
      <c r="D5" s="294"/>
      <c r="E5" s="295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60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</f>
        <v>0.68</v>
      </c>
      <c r="E9" s="23">
        <f>E10</f>
        <v>1583.11</v>
      </c>
    </row>
    <row r="10" spans="2:5">
      <c r="B10" s="14" t="s">
        <v>6</v>
      </c>
      <c r="C10" s="115" t="s">
        <v>7</v>
      </c>
      <c r="D10" s="197">
        <v>0.68</v>
      </c>
      <c r="E10" s="258">
        <v>1583.11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D10</f>
        <v>0.68</v>
      </c>
      <c r="E20" s="261">
        <f>E10</f>
        <v>1583.11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60"/>
      <c r="C23" s="9" t="s">
        <v>3</v>
      </c>
      <c r="D23" s="10" t="s">
        <v>133</v>
      </c>
      <c r="E23" s="11" t="s">
        <v>261</v>
      </c>
    </row>
    <row r="24" spans="2:7" ht="13.5" thickBot="1">
      <c r="B24" s="21" t="s">
        <v>24</v>
      </c>
      <c r="C24" s="22" t="s">
        <v>25</v>
      </c>
      <c r="D24" s="108"/>
      <c r="E24" s="23">
        <f>D20</f>
        <v>0.68</v>
      </c>
    </row>
    <row r="25" spans="2:7">
      <c r="B25" s="21" t="s">
        <v>26</v>
      </c>
      <c r="C25" s="22" t="s">
        <v>27</v>
      </c>
      <c r="D25" s="108">
        <v>1132.6300000000001</v>
      </c>
      <c r="E25" s="132">
        <v>2598.4499999999971</v>
      </c>
      <c r="F25" s="70"/>
    </row>
    <row r="26" spans="2:7">
      <c r="B26" s="24" t="s">
        <v>28</v>
      </c>
      <c r="C26" s="25" t="s">
        <v>29</v>
      </c>
      <c r="D26" s="109">
        <v>19578.53</v>
      </c>
      <c r="E26" s="133">
        <v>17704.379999999997</v>
      </c>
    </row>
    <row r="27" spans="2:7">
      <c r="B27" s="26" t="s">
        <v>6</v>
      </c>
      <c r="C27" s="15" t="s">
        <v>30</v>
      </c>
      <c r="D27" s="226"/>
      <c r="E27" s="263">
        <v>3000</v>
      </c>
    </row>
    <row r="28" spans="2:7">
      <c r="B28" s="26" t="s">
        <v>8</v>
      </c>
      <c r="C28" s="15" t="s">
        <v>31</v>
      </c>
      <c r="D28" s="226"/>
      <c r="E28" s="263"/>
    </row>
    <row r="29" spans="2:7">
      <c r="B29" s="26" t="s">
        <v>10</v>
      </c>
      <c r="C29" s="15" t="s">
        <v>32</v>
      </c>
      <c r="D29" s="226">
        <v>19578.53</v>
      </c>
      <c r="E29" s="263">
        <v>14704.38</v>
      </c>
    </row>
    <row r="30" spans="2:7">
      <c r="B30" s="24" t="s">
        <v>33</v>
      </c>
      <c r="C30" s="27" t="s">
        <v>34</v>
      </c>
      <c r="D30" s="109">
        <v>18445.900000000001</v>
      </c>
      <c r="E30" s="133">
        <v>15105.93</v>
      </c>
      <c r="F30" s="70"/>
    </row>
    <row r="31" spans="2:7">
      <c r="B31" s="26" t="s">
        <v>6</v>
      </c>
      <c r="C31" s="15" t="s">
        <v>35</v>
      </c>
      <c r="D31" s="226"/>
      <c r="E31" s="263">
        <v>794.79</v>
      </c>
    </row>
    <row r="32" spans="2:7">
      <c r="B32" s="26" t="s">
        <v>8</v>
      </c>
      <c r="C32" s="15" t="s">
        <v>36</v>
      </c>
      <c r="D32" s="226"/>
      <c r="E32" s="263"/>
    </row>
    <row r="33" spans="2:6">
      <c r="B33" s="26" t="s">
        <v>10</v>
      </c>
      <c r="C33" s="15" t="s">
        <v>37</v>
      </c>
      <c r="D33" s="226">
        <v>1.08</v>
      </c>
      <c r="E33" s="263">
        <v>6.81</v>
      </c>
    </row>
    <row r="34" spans="2:6">
      <c r="B34" s="26" t="s">
        <v>12</v>
      </c>
      <c r="C34" s="15" t="s">
        <v>38</v>
      </c>
      <c r="D34" s="226"/>
      <c r="E34" s="263"/>
    </row>
    <row r="35" spans="2:6" ht="25.5">
      <c r="B35" s="26" t="s">
        <v>39</v>
      </c>
      <c r="C35" s="15" t="s">
        <v>40</v>
      </c>
      <c r="D35" s="226">
        <v>4.7</v>
      </c>
      <c r="E35" s="263">
        <v>137.96</v>
      </c>
    </row>
    <row r="36" spans="2:6">
      <c r="B36" s="26" t="s">
        <v>41</v>
      </c>
      <c r="C36" s="15" t="s">
        <v>42</v>
      </c>
      <c r="D36" s="226"/>
      <c r="E36" s="263"/>
    </row>
    <row r="37" spans="2:6" ht="13.5" thickBot="1">
      <c r="B37" s="28" t="s">
        <v>43</v>
      </c>
      <c r="C37" s="29" t="s">
        <v>44</v>
      </c>
      <c r="D37" s="226">
        <v>18440.12</v>
      </c>
      <c r="E37" s="263">
        <v>14166.37</v>
      </c>
    </row>
    <row r="38" spans="2:6">
      <c r="B38" s="21" t="s">
        <v>45</v>
      </c>
      <c r="C38" s="22" t="s">
        <v>46</v>
      </c>
      <c r="D38" s="108">
        <v>-1131.95</v>
      </c>
      <c r="E38" s="23">
        <v>-1016.02</v>
      </c>
    </row>
    <row r="39" spans="2:6" ht="13.5" thickBot="1">
      <c r="B39" s="30" t="s">
        <v>47</v>
      </c>
      <c r="C39" s="31" t="s">
        <v>48</v>
      </c>
      <c r="D39" s="110">
        <v>0.68000000000006366</v>
      </c>
      <c r="E39" s="274">
        <f>E24+E25+E38</f>
        <v>1583.1099999999969</v>
      </c>
      <c r="F39" s="121"/>
    </row>
    <row r="40" spans="2:6" ht="13.5" thickBot="1">
      <c r="B40" s="32"/>
      <c r="C40" s="33"/>
      <c r="D40" s="175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0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37" t="s">
        <v>51</v>
      </c>
      <c r="D43" s="38"/>
      <c r="E43" s="111"/>
    </row>
    <row r="44" spans="2:6">
      <c r="B44" s="39" t="s">
        <v>6</v>
      </c>
      <c r="C44" s="40" t="s">
        <v>52</v>
      </c>
      <c r="D44" s="227"/>
      <c r="E44" s="177">
        <v>1.2699999999999999E-2</v>
      </c>
    </row>
    <row r="45" spans="2:6" ht="13.5" thickBot="1">
      <c r="B45" s="41" t="s">
        <v>8</v>
      </c>
      <c r="C45" s="42" t="s">
        <v>53</v>
      </c>
      <c r="D45" s="228">
        <v>1.2699999999999999E-2</v>
      </c>
      <c r="E45" s="178">
        <v>29.214099999999998</v>
      </c>
    </row>
    <row r="46" spans="2:6">
      <c r="B46" s="36" t="s">
        <v>33</v>
      </c>
      <c r="C46" s="37" t="s">
        <v>54</v>
      </c>
      <c r="D46" s="229"/>
      <c r="E46" s="179"/>
    </row>
    <row r="47" spans="2:6">
      <c r="B47" s="39" t="s">
        <v>6</v>
      </c>
      <c r="C47" s="40" t="s">
        <v>52</v>
      </c>
      <c r="D47" s="227"/>
      <c r="E47" s="180">
        <v>53.24</v>
      </c>
    </row>
    <row r="48" spans="2:6">
      <c r="B48" s="39" t="s">
        <v>8</v>
      </c>
      <c r="C48" s="40" t="s">
        <v>55</v>
      </c>
      <c r="D48" s="227">
        <v>45.71</v>
      </c>
      <c r="E48" s="176">
        <v>50.87</v>
      </c>
    </row>
    <row r="49" spans="2:5">
      <c r="B49" s="39" t="s">
        <v>10</v>
      </c>
      <c r="C49" s="40" t="s">
        <v>56</v>
      </c>
      <c r="D49" s="227">
        <v>90.24</v>
      </c>
      <c r="E49" s="176">
        <v>71.97</v>
      </c>
    </row>
    <row r="50" spans="2:5" ht="13.5" thickBot="1">
      <c r="B50" s="41" t="s">
        <v>12</v>
      </c>
      <c r="C50" s="42" t="s">
        <v>53</v>
      </c>
      <c r="D50" s="228">
        <v>53.24</v>
      </c>
      <c r="E50" s="181">
        <v>54.19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D60+D65</f>
        <v>1583.11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1583.11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f>D65/E20</f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0</v>
      </c>
      <c r="E68" s="61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112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113">
        <f>D70/E20</f>
        <v>0</v>
      </c>
    </row>
    <row r="71" spans="2:5">
      <c r="B71" s="36" t="s">
        <v>86</v>
      </c>
      <c r="C71" s="37" t="s">
        <v>87</v>
      </c>
      <c r="D71" s="38">
        <f>D54+D68+D69-D70</f>
        <v>1583.11</v>
      </c>
      <c r="E71" s="61">
        <f>E54+E68+E69-E70</f>
        <v>1</v>
      </c>
    </row>
    <row r="72" spans="2:5">
      <c r="B72" s="39" t="s">
        <v>6</v>
      </c>
      <c r="C72" s="40" t="s">
        <v>88</v>
      </c>
      <c r="D72" s="213">
        <f>D71</f>
        <v>1583.11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34.xml><?xml version="1.0" encoding="utf-8"?>
<worksheet xmlns="http://schemas.openxmlformats.org/spreadsheetml/2006/main" xmlns:r="http://schemas.openxmlformats.org/officeDocument/2006/relationships">
  <dimension ref="A1:G78"/>
  <sheetViews>
    <sheetView workbookViewId="0">
      <selection activeCell="D24" sqref="D24"/>
    </sheetView>
  </sheetViews>
  <sheetFormatPr defaultRowHeight="12.75"/>
  <cols>
    <col min="1" max="1" width="12" style="62" customWidth="1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93" t="s">
        <v>211</v>
      </c>
      <c r="C5" s="294"/>
      <c r="D5" s="294"/>
      <c r="E5" s="295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60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</f>
        <v>2991.03</v>
      </c>
      <c r="E9" s="23">
        <f>E10</f>
        <v>32492.65</v>
      </c>
    </row>
    <row r="10" spans="2:5">
      <c r="B10" s="14" t="s">
        <v>6</v>
      </c>
      <c r="C10" s="115" t="s">
        <v>7</v>
      </c>
      <c r="D10" s="197">
        <v>2991.03</v>
      </c>
      <c r="E10" s="258">
        <v>32492.65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D10</f>
        <v>2991.03</v>
      </c>
      <c r="E20" s="261">
        <f>E10</f>
        <v>32492.65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60"/>
      <c r="C23" s="9" t="s">
        <v>3</v>
      </c>
      <c r="D23" s="10" t="s">
        <v>133</v>
      </c>
      <c r="E23" s="11" t="s">
        <v>261</v>
      </c>
    </row>
    <row r="24" spans="2:7" ht="13.5" thickBot="1">
      <c r="B24" s="21" t="s">
        <v>24</v>
      </c>
      <c r="C24" s="22" t="s">
        <v>25</v>
      </c>
      <c r="D24" s="108"/>
      <c r="E24" s="23">
        <f>D20</f>
        <v>2991.03</v>
      </c>
    </row>
    <row r="25" spans="2:7">
      <c r="B25" s="21" t="s">
        <v>26</v>
      </c>
      <c r="C25" s="22" t="s">
        <v>27</v>
      </c>
      <c r="D25" s="108">
        <v>2840.41</v>
      </c>
      <c r="E25" s="132">
        <v>29623.45</v>
      </c>
      <c r="F25" s="70"/>
    </row>
    <row r="26" spans="2:7">
      <c r="B26" s="24" t="s">
        <v>28</v>
      </c>
      <c r="C26" s="25" t="s">
        <v>29</v>
      </c>
      <c r="D26" s="109">
        <v>19765.310000000001</v>
      </c>
      <c r="E26" s="133">
        <v>29826.61</v>
      </c>
    </row>
    <row r="27" spans="2:7">
      <c r="B27" s="26" t="s">
        <v>6</v>
      </c>
      <c r="C27" s="15" t="s">
        <v>30</v>
      </c>
      <c r="D27" s="226">
        <v>1000</v>
      </c>
      <c r="E27" s="263">
        <v>11000.01</v>
      </c>
    </row>
    <row r="28" spans="2:7">
      <c r="B28" s="26" t="s">
        <v>8</v>
      </c>
      <c r="C28" s="15" t="s">
        <v>31</v>
      </c>
      <c r="D28" s="226"/>
      <c r="E28" s="263"/>
    </row>
    <row r="29" spans="2:7">
      <c r="B29" s="26" t="s">
        <v>10</v>
      </c>
      <c r="C29" s="15" t="s">
        <v>32</v>
      </c>
      <c r="D29" s="226">
        <v>18765.310000000001</v>
      </c>
      <c r="E29" s="263">
        <v>18826.599999999999</v>
      </c>
    </row>
    <row r="30" spans="2:7">
      <c r="B30" s="24" t="s">
        <v>33</v>
      </c>
      <c r="C30" s="27" t="s">
        <v>34</v>
      </c>
      <c r="D30" s="109">
        <v>16924.900000000001</v>
      </c>
      <c r="E30" s="133">
        <v>203.16</v>
      </c>
      <c r="F30" s="70"/>
    </row>
    <row r="31" spans="2:7">
      <c r="B31" s="26" t="s">
        <v>6</v>
      </c>
      <c r="C31" s="15" t="s">
        <v>35</v>
      </c>
      <c r="D31" s="226"/>
      <c r="E31" s="263"/>
    </row>
    <row r="32" spans="2:7">
      <c r="B32" s="26" t="s">
        <v>8</v>
      </c>
      <c r="C32" s="15" t="s">
        <v>36</v>
      </c>
      <c r="D32" s="226"/>
      <c r="E32" s="263"/>
    </row>
    <row r="33" spans="2:6">
      <c r="B33" s="26" t="s">
        <v>10</v>
      </c>
      <c r="C33" s="15" t="s">
        <v>37</v>
      </c>
      <c r="D33" s="226"/>
      <c r="E33" s="263">
        <v>16.559999999999999</v>
      </c>
    </row>
    <row r="34" spans="2:6">
      <c r="B34" s="26" t="s">
        <v>12</v>
      </c>
      <c r="C34" s="15" t="s">
        <v>38</v>
      </c>
      <c r="D34" s="226"/>
      <c r="E34" s="263"/>
    </row>
    <row r="35" spans="2:6" ht="25.5">
      <c r="B35" s="26" t="s">
        <v>39</v>
      </c>
      <c r="C35" s="15" t="s">
        <v>40</v>
      </c>
      <c r="D35" s="226">
        <v>14.08</v>
      </c>
      <c r="E35" s="263">
        <v>186.6</v>
      </c>
    </row>
    <row r="36" spans="2:6">
      <c r="B36" s="26" t="s">
        <v>41</v>
      </c>
      <c r="C36" s="15" t="s">
        <v>42</v>
      </c>
      <c r="D36" s="226"/>
      <c r="E36" s="263"/>
    </row>
    <row r="37" spans="2:6" ht="13.5" thickBot="1">
      <c r="B37" s="28" t="s">
        <v>43</v>
      </c>
      <c r="C37" s="29" t="s">
        <v>44</v>
      </c>
      <c r="D37" s="226">
        <v>16910.82</v>
      </c>
      <c r="E37" s="263"/>
    </row>
    <row r="38" spans="2:6">
      <c r="B38" s="21" t="s">
        <v>45</v>
      </c>
      <c r="C38" s="22" t="s">
        <v>46</v>
      </c>
      <c r="D38" s="108">
        <v>150.62</v>
      </c>
      <c r="E38" s="23">
        <v>-121.83</v>
      </c>
    </row>
    <row r="39" spans="2:6" ht="13.5" thickBot="1">
      <c r="B39" s="30" t="s">
        <v>47</v>
      </c>
      <c r="C39" s="31" t="s">
        <v>48</v>
      </c>
      <c r="D39" s="110">
        <v>2991.0299999999997</v>
      </c>
      <c r="E39" s="274">
        <f>E24+E25+E38</f>
        <v>32492.649999999998</v>
      </c>
      <c r="F39" s="121"/>
    </row>
    <row r="40" spans="2:6" ht="13.5" thickBot="1">
      <c r="B40" s="32"/>
      <c r="C40" s="33"/>
      <c r="D40" s="175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0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37" t="s">
        <v>51</v>
      </c>
      <c r="D43" s="38"/>
      <c r="E43" s="111"/>
    </row>
    <row r="44" spans="2:6">
      <c r="B44" s="39" t="s">
        <v>6</v>
      </c>
      <c r="C44" s="40" t="s">
        <v>52</v>
      </c>
      <c r="D44" s="227"/>
      <c r="E44" s="177">
        <v>21.488800000000001</v>
      </c>
    </row>
    <row r="45" spans="2:6" ht="13.5" thickBot="1">
      <c r="B45" s="41" t="s">
        <v>8</v>
      </c>
      <c r="C45" s="42" t="s">
        <v>53</v>
      </c>
      <c r="D45" s="228">
        <v>21.488800000000001</v>
      </c>
      <c r="E45" s="178">
        <v>223.16380000000001</v>
      </c>
    </row>
    <row r="46" spans="2:6">
      <c r="B46" s="36" t="s">
        <v>33</v>
      </c>
      <c r="C46" s="37" t="s">
        <v>54</v>
      </c>
      <c r="D46" s="229"/>
      <c r="E46" s="179"/>
    </row>
    <row r="47" spans="2:6">
      <c r="B47" s="39" t="s">
        <v>6</v>
      </c>
      <c r="C47" s="40" t="s">
        <v>52</v>
      </c>
      <c r="D47" s="227"/>
      <c r="E47" s="180">
        <v>139.19</v>
      </c>
    </row>
    <row r="48" spans="2:6">
      <c r="B48" s="39" t="s">
        <v>8</v>
      </c>
      <c r="C48" s="40" t="s">
        <v>55</v>
      </c>
      <c r="D48" s="227">
        <v>135.04</v>
      </c>
      <c r="E48" s="176">
        <v>139.22999999999999</v>
      </c>
    </row>
    <row r="49" spans="2:5">
      <c r="B49" s="39" t="s">
        <v>10</v>
      </c>
      <c r="C49" s="40" t="s">
        <v>56</v>
      </c>
      <c r="D49" s="227">
        <v>143.16</v>
      </c>
      <c r="E49" s="176">
        <v>149.79</v>
      </c>
    </row>
    <row r="50" spans="2:5" ht="13.5" thickBot="1">
      <c r="B50" s="41" t="s">
        <v>12</v>
      </c>
      <c r="C50" s="42" t="s">
        <v>53</v>
      </c>
      <c r="D50" s="228">
        <v>139.19</v>
      </c>
      <c r="E50" s="181">
        <v>145.6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D60+D65</f>
        <v>32492.65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32492.65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f>D65/E20</f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0</v>
      </c>
      <c r="E68" s="61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112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113">
        <f>D70/E20</f>
        <v>0</v>
      </c>
    </row>
    <row r="71" spans="2:5">
      <c r="B71" s="36" t="s">
        <v>86</v>
      </c>
      <c r="C71" s="37" t="s">
        <v>87</v>
      </c>
      <c r="D71" s="38">
        <f>D54+D68+D69-D70</f>
        <v>32492.65</v>
      </c>
      <c r="E71" s="61">
        <f>E54+E68+E69-E70</f>
        <v>1</v>
      </c>
    </row>
    <row r="72" spans="2:5">
      <c r="B72" s="39" t="s">
        <v>6</v>
      </c>
      <c r="C72" s="40" t="s">
        <v>88</v>
      </c>
      <c r="D72" s="213">
        <f>D71</f>
        <v>32492.65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topLeftCell="A25" workbookViewId="0">
      <selection activeCell="D24" sqref="D24"/>
    </sheetView>
  </sheetViews>
  <sheetFormatPr defaultRowHeight="12.75"/>
  <cols>
    <col min="1" max="1" width="12" style="62" customWidth="1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93" t="s">
        <v>206</v>
      </c>
      <c r="C5" s="294"/>
      <c r="D5" s="294"/>
      <c r="E5" s="295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D10+D11+D13</f>
        <v>201333.5</v>
      </c>
      <c r="E9" s="251"/>
    </row>
    <row r="10" spans="2:5">
      <c r="B10" s="14" t="s">
        <v>6</v>
      </c>
      <c r="C10" s="115" t="s">
        <v>7</v>
      </c>
      <c r="D10" s="197">
        <v>201333.5</v>
      </c>
      <c r="E10" s="252"/>
    </row>
    <row r="11" spans="2:5">
      <c r="B11" s="14" t="s">
        <v>8</v>
      </c>
      <c r="C11" s="115" t="s">
        <v>9</v>
      </c>
      <c r="D11" s="197"/>
      <c r="E11" s="252"/>
    </row>
    <row r="12" spans="2:5" ht="25.5">
      <c r="B12" s="14" t="s">
        <v>10</v>
      </c>
      <c r="C12" s="115" t="s">
        <v>11</v>
      </c>
      <c r="D12" s="197"/>
      <c r="E12" s="252"/>
    </row>
    <row r="13" spans="2:5">
      <c r="B13" s="14" t="s">
        <v>12</v>
      </c>
      <c r="C13" s="115" t="s">
        <v>13</v>
      </c>
      <c r="D13" s="197"/>
      <c r="E13" s="252"/>
    </row>
    <row r="14" spans="2:5">
      <c r="B14" s="14" t="s">
        <v>14</v>
      </c>
      <c r="C14" s="115" t="s">
        <v>15</v>
      </c>
      <c r="D14" s="197"/>
      <c r="E14" s="252"/>
    </row>
    <row r="15" spans="2:5" ht="13.5" thickBot="1">
      <c r="B15" s="14" t="s">
        <v>16</v>
      </c>
      <c r="C15" s="115" t="s">
        <v>17</v>
      </c>
      <c r="D15" s="197"/>
      <c r="E15" s="252"/>
    </row>
    <row r="16" spans="2:5">
      <c r="B16" s="12" t="s">
        <v>18</v>
      </c>
      <c r="C16" s="13" t="s">
        <v>19</v>
      </c>
      <c r="D16" s="117"/>
      <c r="E16" s="251"/>
    </row>
    <row r="17" spans="2:7">
      <c r="B17" s="14" t="s">
        <v>6</v>
      </c>
      <c r="C17" s="115" t="s">
        <v>15</v>
      </c>
      <c r="D17" s="198"/>
      <c r="E17" s="253"/>
    </row>
    <row r="18" spans="2:7" ht="25.5">
      <c r="B18" s="14" t="s">
        <v>8</v>
      </c>
      <c r="C18" s="115" t="s">
        <v>20</v>
      </c>
      <c r="D18" s="197"/>
      <c r="E18" s="252"/>
    </row>
    <row r="19" spans="2:7" ht="13.5" thickBot="1">
      <c r="B19" s="16" t="s">
        <v>10</v>
      </c>
      <c r="C19" s="116" t="s">
        <v>21</v>
      </c>
      <c r="D19" s="199"/>
      <c r="E19" s="254"/>
    </row>
    <row r="20" spans="2:7" ht="13.5" thickBot="1">
      <c r="B20" s="275" t="s">
        <v>22</v>
      </c>
      <c r="C20" s="276"/>
      <c r="D20" s="200">
        <f>D9-D16</f>
        <v>201333.5</v>
      </c>
      <c r="E20" s="255"/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11" t="s">
        <v>261</v>
      </c>
    </row>
    <row r="24" spans="2:7" ht="13.5" thickBot="1">
      <c r="B24" s="21" t="s">
        <v>24</v>
      </c>
      <c r="C24" s="22" t="s">
        <v>25</v>
      </c>
      <c r="D24" s="108"/>
      <c r="E24" s="23">
        <f>D20</f>
        <v>201333.5</v>
      </c>
    </row>
    <row r="25" spans="2:7">
      <c r="B25" s="21" t="s">
        <v>26</v>
      </c>
      <c r="C25" s="22" t="s">
        <v>27</v>
      </c>
      <c r="D25" s="108">
        <v>197737.23</v>
      </c>
      <c r="E25" s="132">
        <v>-197406.74999999997</v>
      </c>
      <c r="F25" s="70"/>
    </row>
    <row r="26" spans="2:7">
      <c r="B26" s="24" t="s">
        <v>28</v>
      </c>
      <c r="C26" s="25" t="s">
        <v>29</v>
      </c>
      <c r="D26" s="109">
        <v>200000</v>
      </c>
      <c r="E26" s="133">
        <v>13904.19</v>
      </c>
    </row>
    <row r="27" spans="2:7">
      <c r="B27" s="26" t="s">
        <v>6</v>
      </c>
      <c r="C27" s="15" t="s">
        <v>30</v>
      </c>
      <c r="D27" s="226">
        <v>200000</v>
      </c>
      <c r="E27" s="263"/>
    </row>
    <row r="28" spans="2:7">
      <c r="B28" s="26" t="s">
        <v>8</v>
      </c>
      <c r="C28" s="15" t="s">
        <v>31</v>
      </c>
      <c r="D28" s="226"/>
      <c r="E28" s="263"/>
    </row>
    <row r="29" spans="2:7">
      <c r="B29" s="26" t="s">
        <v>10</v>
      </c>
      <c r="C29" s="15" t="s">
        <v>32</v>
      </c>
      <c r="D29" s="226"/>
      <c r="E29" s="263">
        <v>13904.19</v>
      </c>
    </row>
    <row r="30" spans="2:7">
      <c r="B30" s="24" t="s">
        <v>33</v>
      </c>
      <c r="C30" s="27" t="s">
        <v>34</v>
      </c>
      <c r="D30" s="109">
        <v>2262.77</v>
      </c>
      <c r="E30" s="133">
        <v>211310.93999999997</v>
      </c>
      <c r="F30" s="70"/>
    </row>
    <row r="31" spans="2:7">
      <c r="B31" s="26" t="s">
        <v>6</v>
      </c>
      <c r="C31" s="15" t="s">
        <v>35</v>
      </c>
      <c r="D31" s="226"/>
      <c r="E31" s="263"/>
    </row>
    <row r="32" spans="2:7">
      <c r="B32" s="26" t="s">
        <v>8</v>
      </c>
      <c r="C32" s="15" t="s">
        <v>36</v>
      </c>
      <c r="D32" s="226"/>
      <c r="E32" s="263"/>
    </row>
    <row r="33" spans="2:6">
      <c r="B33" s="26" t="s">
        <v>10</v>
      </c>
      <c r="C33" s="15" t="s">
        <v>37</v>
      </c>
      <c r="D33" s="226">
        <v>98.36</v>
      </c>
      <c r="E33" s="263">
        <v>8.9600000000000009</v>
      </c>
    </row>
    <row r="34" spans="2:6">
      <c r="B34" s="26" t="s">
        <v>12</v>
      </c>
      <c r="C34" s="15" t="s">
        <v>38</v>
      </c>
      <c r="D34" s="226"/>
      <c r="E34" s="263"/>
    </row>
    <row r="35" spans="2:6" ht="25.5">
      <c r="B35" s="26" t="s">
        <v>39</v>
      </c>
      <c r="C35" s="15" t="s">
        <v>40</v>
      </c>
      <c r="D35" s="226">
        <v>2164.41</v>
      </c>
      <c r="E35" s="263">
        <v>539.65</v>
      </c>
    </row>
    <row r="36" spans="2:6">
      <c r="B36" s="26" t="s">
        <v>41</v>
      </c>
      <c r="C36" s="15" t="s">
        <v>42</v>
      </c>
      <c r="D36" s="226"/>
      <c r="E36" s="263"/>
    </row>
    <row r="37" spans="2:6" ht="13.5" thickBot="1">
      <c r="B37" s="28" t="s">
        <v>43</v>
      </c>
      <c r="C37" s="29" t="s">
        <v>44</v>
      </c>
      <c r="D37" s="226"/>
      <c r="E37" s="263">
        <v>210762.33</v>
      </c>
    </row>
    <row r="38" spans="2:6">
      <c r="B38" s="21" t="s">
        <v>45</v>
      </c>
      <c r="C38" s="22" t="s">
        <v>46</v>
      </c>
      <c r="D38" s="108">
        <v>3596.27</v>
      </c>
      <c r="E38" s="23">
        <v>-3926.75</v>
      </c>
    </row>
    <row r="39" spans="2:6" ht="13.5" thickBot="1">
      <c r="B39" s="30" t="s">
        <v>47</v>
      </c>
      <c r="C39" s="31" t="s">
        <v>48</v>
      </c>
      <c r="D39" s="110">
        <v>201333.5</v>
      </c>
      <c r="E39" s="274">
        <v>0</v>
      </c>
      <c r="F39" s="121"/>
    </row>
    <row r="40" spans="2:6" ht="13.5" thickBot="1">
      <c r="B40" s="32"/>
      <c r="C40" s="33"/>
      <c r="D40" s="175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37" t="s">
        <v>51</v>
      </c>
      <c r="D43" s="38"/>
      <c r="E43" s="111"/>
    </row>
    <row r="44" spans="2:6">
      <c r="B44" s="39" t="s">
        <v>6</v>
      </c>
      <c r="C44" s="40" t="s">
        <v>52</v>
      </c>
      <c r="D44" s="227"/>
      <c r="E44" s="195">
        <v>2420.4555999999998</v>
      </c>
    </row>
    <row r="45" spans="2:6" ht="13.5" thickBot="1">
      <c r="B45" s="41" t="s">
        <v>8</v>
      </c>
      <c r="C45" s="42" t="s">
        <v>53</v>
      </c>
      <c r="D45" s="228">
        <v>2420.4555999999998</v>
      </c>
      <c r="E45" s="178"/>
    </row>
    <row r="46" spans="2:6">
      <c r="B46" s="36" t="s">
        <v>33</v>
      </c>
      <c r="C46" s="37" t="s">
        <v>54</v>
      </c>
      <c r="D46" s="229"/>
      <c r="E46" s="179"/>
    </row>
    <row r="47" spans="2:6">
      <c r="B47" s="39" t="s">
        <v>6</v>
      </c>
      <c r="C47" s="40" t="s">
        <v>52</v>
      </c>
      <c r="D47" s="227"/>
      <c r="E47" s="180">
        <v>83.18</v>
      </c>
    </row>
    <row r="48" spans="2:6">
      <c r="B48" s="39" t="s">
        <v>8</v>
      </c>
      <c r="C48" s="40" t="s">
        <v>55</v>
      </c>
      <c r="D48" s="227">
        <v>75.959999999999994</v>
      </c>
      <c r="E48" s="176">
        <v>74.63</v>
      </c>
    </row>
    <row r="49" spans="2:5">
      <c r="B49" s="39" t="s">
        <v>10</v>
      </c>
      <c r="C49" s="40" t="s">
        <v>56</v>
      </c>
      <c r="D49" s="227">
        <v>86.89</v>
      </c>
      <c r="E49" s="176">
        <v>102.52</v>
      </c>
    </row>
    <row r="50" spans="2:5" ht="13.5" thickBot="1">
      <c r="B50" s="41" t="s">
        <v>12</v>
      </c>
      <c r="C50" s="42" t="s">
        <v>53</v>
      </c>
      <c r="D50" s="228">
        <v>83.18</v>
      </c>
      <c r="E50" s="181"/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D60+D65</f>
        <v>0</v>
      </c>
      <c r="E54" s="50"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0</v>
      </c>
      <c r="E60" s="216">
        <v>0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0</v>
      </c>
      <c r="E68" s="61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112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113">
        <v>0</v>
      </c>
    </row>
    <row r="71" spans="2:5">
      <c r="B71" s="36" t="s">
        <v>86</v>
      </c>
      <c r="C71" s="37" t="s">
        <v>87</v>
      </c>
      <c r="D71" s="38">
        <f>D54+D68+D69-D70</f>
        <v>0</v>
      </c>
      <c r="E71" s="61">
        <v>0</v>
      </c>
    </row>
    <row r="72" spans="2:5">
      <c r="B72" s="39" t="s">
        <v>6</v>
      </c>
      <c r="C72" s="40" t="s">
        <v>88</v>
      </c>
      <c r="D72" s="213">
        <f>D71</f>
        <v>0</v>
      </c>
      <c r="E72" s="214">
        <f>E71</f>
        <v>0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topLeftCell="A31" zoomScaleNormal="100" workbookViewId="0">
      <selection activeCell="D24" sqref="D24"/>
    </sheetView>
  </sheetViews>
  <sheetFormatPr defaultRowHeight="12.75"/>
  <cols>
    <col min="1" max="1" width="12" style="62" customWidth="1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10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93" t="s">
        <v>207</v>
      </c>
      <c r="C5" s="294"/>
      <c r="D5" s="294"/>
      <c r="E5" s="295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/>
      <c r="E9" s="23">
        <f>E10</f>
        <v>481089.33</v>
      </c>
    </row>
    <row r="10" spans="2:5">
      <c r="B10" s="14" t="s">
        <v>6</v>
      </c>
      <c r="C10" s="115" t="s">
        <v>7</v>
      </c>
      <c r="D10" s="197"/>
      <c r="E10" s="258">
        <v>481089.33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/>
      <c r="E20" s="261">
        <f>E10</f>
        <v>481089.33</v>
      </c>
      <c r="F20" s="189">
        <f>E20-E39</f>
        <v>0</v>
      </c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11" t="s">
        <v>261</v>
      </c>
    </row>
    <row r="24" spans="2:7" ht="13.5" thickBot="1">
      <c r="B24" s="21" t="s">
        <v>24</v>
      </c>
      <c r="C24" s="22" t="s">
        <v>25</v>
      </c>
      <c r="D24" s="108"/>
      <c r="E24" s="23"/>
    </row>
    <row r="25" spans="2:7">
      <c r="B25" s="21" t="s">
        <v>26</v>
      </c>
      <c r="C25" s="22" t="s">
        <v>27</v>
      </c>
      <c r="D25" s="108">
        <v>266.78999999999905</v>
      </c>
      <c r="E25" s="132">
        <v>480891.24</v>
      </c>
      <c r="F25" s="70"/>
    </row>
    <row r="26" spans="2:7">
      <c r="B26" s="24" t="s">
        <v>28</v>
      </c>
      <c r="C26" s="25" t="s">
        <v>29</v>
      </c>
      <c r="D26" s="109">
        <v>11993.17</v>
      </c>
      <c r="E26" s="133">
        <v>523969.02</v>
      </c>
    </row>
    <row r="27" spans="2:7">
      <c r="B27" s="26" t="s">
        <v>6</v>
      </c>
      <c r="C27" s="15" t="s">
        <v>30</v>
      </c>
      <c r="D27" s="226"/>
      <c r="E27" s="263">
        <v>175000</v>
      </c>
    </row>
    <row r="28" spans="2:7">
      <c r="B28" s="26" t="s">
        <v>8</v>
      </c>
      <c r="C28" s="15" t="s">
        <v>31</v>
      </c>
      <c r="D28" s="226"/>
      <c r="E28" s="263"/>
    </row>
    <row r="29" spans="2:7">
      <c r="B29" s="26" t="s">
        <v>10</v>
      </c>
      <c r="C29" s="15" t="s">
        <v>32</v>
      </c>
      <c r="D29" s="226">
        <v>11993.17</v>
      </c>
      <c r="E29" s="263">
        <v>348969.02</v>
      </c>
    </row>
    <row r="30" spans="2:7">
      <c r="B30" s="24" t="s">
        <v>33</v>
      </c>
      <c r="C30" s="27" t="s">
        <v>34</v>
      </c>
      <c r="D30" s="109">
        <v>11726.380000000001</v>
      </c>
      <c r="E30" s="133">
        <v>43077.780000000006</v>
      </c>
      <c r="F30" s="70"/>
    </row>
    <row r="31" spans="2:7">
      <c r="B31" s="26" t="s">
        <v>6</v>
      </c>
      <c r="C31" s="15" t="s">
        <v>35</v>
      </c>
      <c r="D31" s="226"/>
      <c r="E31" s="263"/>
    </row>
    <row r="32" spans="2:7">
      <c r="B32" s="26" t="s">
        <v>8</v>
      </c>
      <c r="C32" s="15" t="s">
        <v>36</v>
      </c>
      <c r="D32" s="226"/>
      <c r="E32" s="263"/>
    </row>
    <row r="33" spans="2:6">
      <c r="B33" s="26" t="s">
        <v>10</v>
      </c>
      <c r="C33" s="15" t="s">
        <v>37</v>
      </c>
      <c r="D33" s="226">
        <v>23.07</v>
      </c>
      <c r="E33" s="263">
        <v>252.59</v>
      </c>
    </row>
    <row r="34" spans="2:6">
      <c r="B34" s="26" t="s">
        <v>12</v>
      </c>
      <c r="C34" s="15" t="s">
        <v>38</v>
      </c>
      <c r="D34" s="226"/>
      <c r="E34" s="263"/>
    </row>
    <row r="35" spans="2:6" ht="25.5">
      <c r="B35" s="26" t="s">
        <v>39</v>
      </c>
      <c r="C35" s="15" t="s">
        <v>40</v>
      </c>
      <c r="D35" s="226">
        <v>106.55</v>
      </c>
      <c r="E35" s="263">
        <v>3810.82</v>
      </c>
    </row>
    <row r="36" spans="2:6">
      <c r="B36" s="26" t="s">
        <v>41</v>
      </c>
      <c r="C36" s="15" t="s">
        <v>42</v>
      </c>
      <c r="D36" s="226"/>
      <c r="E36" s="263"/>
    </row>
    <row r="37" spans="2:6" ht="13.5" thickBot="1">
      <c r="B37" s="28" t="s">
        <v>43</v>
      </c>
      <c r="C37" s="29" t="s">
        <v>44</v>
      </c>
      <c r="D37" s="226">
        <v>11596.76</v>
      </c>
      <c r="E37" s="263">
        <v>39014.370000000003</v>
      </c>
    </row>
    <row r="38" spans="2:6">
      <c r="B38" s="21" t="s">
        <v>45</v>
      </c>
      <c r="C38" s="22" t="s">
        <v>46</v>
      </c>
      <c r="D38" s="108">
        <v>-266.79000000000002</v>
      </c>
      <c r="E38" s="23">
        <v>198.09</v>
      </c>
    </row>
    <row r="39" spans="2:6" ht="13.5" thickBot="1">
      <c r="B39" s="30" t="s">
        <v>47</v>
      </c>
      <c r="C39" s="31" t="s">
        <v>48</v>
      </c>
      <c r="D39" s="110"/>
      <c r="E39" s="274">
        <f>E24+E25+E38</f>
        <v>481089.33</v>
      </c>
      <c r="F39" s="121"/>
    </row>
    <row r="40" spans="2:6" ht="13.5" thickBot="1">
      <c r="B40" s="32"/>
      <c r="C40" s="33"/>
      <c r="D40" s="175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37" t="s">
        <v>51</v>
      </c>
      <c r="D43" s="38"/>
      <c r="E43" s="111"/>
    </row>
    <row r="44" spans="2:6">
      <c r="B44" s="39" t="s">
        <v>6</v>
      </c>
      <c r="C44" s="40" t="s">
        <v>52</v>
      </c>
      <c r="D44" s="227"/>
      <c r="E44" s="177"/>
    </row>
    <row r="45" spans="2:6" ht="13.5" thickBot="1">
      <c r="B45" s="41" t="s">
        <v>8</v>
      </c>
      <c r="C45" s="42" t="s">
        <v>53</v>
      </c>
      <c r="D45" s="228"/>
      <c r="E45" s="178">
        <v>4210.8474999999999</v>
      </c>
    </row>
    <row r="46" spans="2:6">
      <c r="B46" s="36" t="s">
        <v>33</v>
      </c>
      <c r="C46" s="37" t="s">
        <v>54</v>
      </c>
      <c r="D46" s="229"/>
      <c r="E46" s="179"/>
    </row>
    <row r="47" spans="2:6">
      <c r="B47" s="39" t="s">
        <v>6</v>
      </c>
      <c r="C47" s="40" t="s">
        <v>52</v>
      </c>
      <c r="D47" s="227"/>
      <c r="E47" s="180"/>
    </row>
    <row r="48" spans="2:6">
      <c r="B48" s="39" t="s">
        <v>8</v>
      </c>
      <c r="C48" s="40" t="s">
        <v>55</v>
      </c>
      <c r="D48" s="227">
        <v>99.47</v>
      </c>
      <c r="E48" s="176">
        <v>102</v>
      </c>
    </row>
    <row r="49" spans="2:5">
      <c r="B49" s="39" t="s">
        <v>10</v>
      </c>
      <c r="C49" s="40" t="s">
        <v>56</v>
      </c>
      <c r="D49" s="227">
        <v>103.81</v>
      </c>
      <c r="E49" s="176">
        <v>117.55</v>
      </c>
    </row>
    <row r="50" spans="2:5" ht="13.5" thickBot="1">
      <c r="B50" s="41" t="s">
        <v>12</v>
      </c>
      <c r="C50" s="42" t="s">
        <v>53</v>
      </c>
      <c r="D50" s="228"/>
      <c r="E50" s="181">
        <v>114.25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D60+D65</f>
        <v>481089.33</v>
      </c>
      <c r="E54" s="50"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481089.33</v>
      </c>
      <c r="E60" s="216">
        <v>0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0</v>
      </c>
      <c r="E68" s="61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112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113">
        <v>0</v>
      </c>
    </row>
    <row r="71" spans="2:5">
      <c r="B71" s="36" t="s">
        <v>86</v>
      </c>
      <c r="C71" s="37" t="s">
        <v>87</v>
      </c>
      <c r="D71" s="38">
        <f>D54+D68+D69-D70</f>
        <v>481089.33</v>
      </c>
      <c r="E71" s="61">
        <f>E54+E68+E69-E70</f>
        <v>0</v>
      </c>
    </row>
    <row r="72" spans="2:5">
      <c r="B72" s="39" t="s">
        <v>6</v>
      </c>
      <c r="C72" s="40" t="s">
        <v>88</v>
      </c>
      <c r="D72" s="213">
        <f>D71</f>
        <v>481089.33</v>
      </c>
      <c r="E72" s="214">
        <f>E71</f>
        <v>0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7.xml><?xml version="1.0" encoding="utf-8"?>
<worksheet xmlns="http://schemas.openxmlformats.org/spreadsheetml/2006/main" xmlns:r="http://schemas.openxmlformats.org/officeDocument/2006/relationships">
  <dimension ref="A1:G78"/>
  <sheetViews>
    <sheetView workbookViewId="0">
      <selection activeCell="D24" sqref="D24"/>
    </sheetView>
  </sheetViews>
  <sheetFormatPr defaultRowHeight="12.75"/>
  <cols>
    <col min="1" max="1" width="12" style="62" customWidth="1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93" t="s">
        <v>212</v>
      </c>
      <c r="C5" s="294"/>
      <c r="D5" s="294"/>
      <c r="E5" s="295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60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</f>
        <v>2.98</v>
      </c>
      <c r="E9" s="23">
        <f>E10</f>
        <v>7843.34</v>
      </c>
    </row>
    <row r="10" spans="2:5">
      <c r="B10" s="14" t="s">
        <v>6</v>
      </c>
      <c r="C10" s="115" t="s">
        <v>7</v>
      </c>
      <c r="D10" s="197">
        <v>2.98</v>
      </c>
      <c r="E10" s="258">
        <v>7843.34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D10</f>
        <v>2.98</v>
      </c>
      <c r="E20" s="261">
        <f>E10</f>
        <v>7843.34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60"/>
      <c r="C23" s="9" t="s">
        <v>3</v>
      </c>
      <c r="D23" s="10" t="s">
        <v>133</v>
      </c>
      <c r="E23" s="11" t="s">
        <v>261</v>
      </c>
    </row>
    <row r="24" spans="2:7" ht="13.5" thickBot="1">
      <c r="B24" s="21" t="s">
        <v>24</v>
      </c>
      <c r="C24" s="22" t="s">
        <v>25</v>
      </c>
      <c r="D24" s="108"/>
      <c r="E24" s="23">
        <f>D20</f>
        <v>2.98</v>
      </c>
    </row>
    <row r="25" spans="2:7">
      <c r="B25" s="21" t="s">
        <v>26</v>
      </c>
      <c r="C25" s="22" t="s">
        <v>27</v>
      </c>
      <c r="D25" s="108">
        <v>1981.22</v>
      </c>
      <c r="E25" s="132">
        <v>9279.84</v>
      </c>
      <c r="F25" s="70"/>
      <c r="G25" s="114"/>
    </row>
    <row r="26" spans="2:7">
      <c r="B26" s="24" t="s">
        <v>28</v>
      </c>
      <c r="C26" s="25" t="s">
        <v>29</v>
      </c>
      <c r="D26" s="109">
        <v>18079.43</v>
      </c>
      <c r="E26" s="133">
        <v>21449.360000000001</v>
      </c>
    </row>
    <row r="27" spans="2:7">
      <c r="B27" s="26" t="s">
        <v>6</v>
      </c>
      <c r="C27" s="15" t="s">
        <v>30</v>
      </c>
      <c r="D27" s="226"/>
      <c r="E27" s="263"/>
    </row>
    <row r="28" spans="2:7">
      <c r="B28" s="26" t="s">
        <v>8</v>
      </c>
      <c r="C28" s="15" t="s">
        <v>31</v>
      </c>
      <c r="D28" s="226"/>
      <c r="E28" s="263"/>
    </row>
    <row r="29" spans="2:7">
      <c r="B29" s="26" t="s">
        <v>10</v>
      </c>
      <c r="C29" s="15" t="s">
        <v>32</v>
      </c>
      <c r="D29" s="226">
        <v>18079.43</v>
      </c>
      <c r="E29" s="263">
        <v>21449.360000000001</v>
      </c>
    </row>
    <row r="30" spans="2:7">
      <c r="B30" s="24" t="s">
        <v>33</v>
      </c>
      <c r="C30" s="27" t="s">
        <v>34</v>
      </c>
      <c r="D30" s="109">
        <v>16098.210000000001</v>
      </c>
      <c r="E30" s="133">
        <v>12169.52</v>
      </c>
      <c r="F30" s="70"/>
    </row>
    <row r="31" spans="2:7">
      <c r="B31" s="26" t="s">
        <v>6</v>
      </c>
      <c r="C31" s="15" t="s">
        <v>35</v>
      </c>
      <c r="D31" s="226"/>
      <c r="E31" s="263"/>
    </row>
    <row r="32" spans="2:7">
      <c r="B32" s="26" t="s">
        <v>8</v>
      </c>
      <c r="C32" s="15" t="s">
        <v>36</v>
      </c>
      <c r="D32" s="226"/>
      <c r="E32" s="263"/>
    </row>
    <row r="33" spans="2:6">
      <c r="B33" s="26" t="s">
        <v>10</v>
      </c>
      <c r="C33" s="15" t="s">
        <v>37</v>
      </c>
      <c r="D33" s="226">
        <v>1.52</v>
      </c>
      <c r="E33" s="263">
        <v>4.55</v>
      </c>
    </row>
    <row r="34" spans="2:6">
      <c r="B34" s="26" t="s">
        <v>12</v>
      </c>
      <c r="C34" s="15" t="s">
        <v>38</v>
      </c>
      <c r="D34" s="226"/>
      <c r="E34" s="263"/>
    </row>
    <row r="35" spans="2:6" ht="25.5">
      <c r="B35" s="26" t="s">
        <v>39</v>
      </c>
      <c r="C35" s="15" t="s">
        <v>40</v>
      </c>
      <c r="D35" s="226">
        <v>57.75</v>
      </c>
      <c r="E35" s="263">
        <v>34.36</v>
      </c>
    </row>
    <row r="36" spans="2:6">
      <c r="B36" s="26" t="s">
        <v>41</v>
      </c>
      <c r="C36" s="15" t="s">
        <v>42</v>
      </c>
      <c r="D36" s="226"/>
      <c r="E36" s="263"/>
    </row>
    <row r="37" spans="2:6" ht="13.5" thickBot="1">
      <c r="B37" s="28" t="s">
        <v>43</v>
      </c>
      <c r="C37" s="29" t="s">
        <v>44</v>
      </c>
      <c r="D37" s="226">
        <v>16038.94</v>
      </c>
      <c r="E37" s="263">
        <v>12130.61</v>
      </c>
    </row>
    <row r="38" spans="2:6">
      <c r="B38" s="21" t="s">
        <v>45</v>
      </c>
      <c r="C38" s="22" t="s">
        <v>46</v>
      </c>
      <c r="D38" s="108">
        <v>-1978.24</v>
      </c>
      <c r="E38" s="23">
        <v>-1439.48</v>
      </c>
    </row>
    <row r="39" spans="2:6" ht="13.5" thickBot="1">
      <c r="B39" s="30" t="s">
        <v>47</v>
      </c>
      <c r="C39" s="31" t="s">
        <v>48</v>
      </c>
      <c r="D39" s="110">
        <v>2.9800000000000182</v>
      </c>
      <c r="E39" s="274">
        <f>E24+E25+E38</f>
        <v>7843.34</v>
      </c>
      <c r="F39" s="121"/>
    </row>
    <row r="40" spans="2:6" ht="13.5" thickBot="1">
      <c r="B40" s="32"/>
      <c r="C40" s="33"/>
      <c r="D40" s="175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0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37" t="s">
        <v>51</v>
      </c>
      <c r="D43" s="38"/>
      <c r="E43" s="111"/>
    </row>
    <row r="44" spans="2:6">
      <c r="B44" s="39" t="s">
        <v>6</v>
      </c>
      <c r="C44" s="40" t="s">
        <v>52</v>
      </c>
      <c r="D44" s="227"/>
      <c r="E44" s="177">
        <v>2.5399999999999999E-2</v>
      </c>
    </row>
    <row r="45" spans="2:6" ht="13.5" thickBot="1">
      <c r="B45" s="41" t="s">
        <v>8</v>
      </c>
      <c r="C45" s="42" t="s">
        <v>53</v>
      </c>
      <c r="D45" s="228">
        <v>2.5399999999999999E-2</v>
      </c>
      <c r="E45" s="178">
        <v>82.232500000000002</v>
      </c>
    </row>
    <row r="46" spans="2:6">
      <c r="B46" s="36" t="s">
        <v>33</v>
      </c>
      <c r="C46" s="37" t="s">
        <v>54</v>
      </c>
      <c r="D46" s="229"/>
      <c r="E46" s="179"/>
    </row>
    <row r="47" spans="2:6">
      <c r="B47" s="39" t="s">
        <v>6</v>
      </c>
      <c r="C47" s="40" t="s">
        <v>52</v>
      </c>
      <c r="D47" s="227"/>
      <c r="E47" s="180">
        <v>117.29</v>
      </c>
    </row>
    <row r="48" spans="2:6">
      <c r="B48" s="39" t="s">
        <v>8</v>
      </c>
      <c r="C48" s="40" t="s">
        <v>55</v>
      </c>
      <c r="D48" s="227">
        <v>79.64</v>
      </c>
      <c r="E48" s="176">
        <v>75.599999999999994</v>
      </c>
    </row>
    <row r="49" spans="2:5">
      <c r="B49" s="39" t="s">
        <v>10</v>
      </c>
      <c r="C49" s="40" t="s">
        <v>56</v>
      </c>
      <c r="D49" s="227">
        <v>119.5</v>
      </c>
      <c r="E49" s="176">
        <v>132.63999999999999</v>
      </c>
    </row>
    <row r="50" spans="2:5" ht="13.5" thickBot="1">
      <c r="B50" s="41" t="s">
        <v>12</v>
      </c>
      <c r="C50" s="42" t="s">
        <v>53</v>
      </c>
      <c r="D50" s="228">
        <v>117.29</v>
      </c>
      <c r="E50" s="181">
        <v>95.38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D60+D65</f>
        <v>7843.34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7843.34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f>D65/E20</f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0</v>
      </c>
      <c r="E68" s="61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112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113">
        <f>D70/E20</f>
        <v>0</v>
      </c>
    </row>
    <row r="71" spans="2:5">
      <c r="B71" s="36" t="s">
        <v>86</v>
      </c>
      <c r="C71" s="37" t="s">
        <v>87</v>
      </c>
      <c r="D71" s="38">
        <f>D54+D68+D69-D70</f>
        <v>7843.34</v>
      </c>
      <c r="E71" s="61">
        <f>E54+E68+E69-E70</f>
        <v>1</v>
      </c>
    </row>
    <row r="72" spans="2:5">
      <c r="B72" s="39" t="s">
        <v>6</v>
      </c>
      <c r="C72" s="40" t="s">
        <v>88</v>
      </c>
      <c r="D72" s="213">
        <f>D71</f>
        <v>7843.34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38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D24" sqref="D24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19.28515625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194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60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2007862.68</v>
      </c>
      <c r="E9" s="23">
        <f>E10+E11+E12+E13</f>
        <v>3325607.39</v>
      </c>
    </row>
    <row r="10" spans="2:5">
      <c r="B10" s="14" t="s">
        <v>6</v>
      </c>
      <c r="C10" s="115" t="s">
        <v>7</v>
      </c>
      <c r="D10" s="197">
        <v>2007862.68</v>
      </c>
      <c r="E10" s="258">
        <v>3325607.39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2007862.68</v>
      </c>
      <c r="E20" s="261">
        <f>E9-E16</f>
        <v>3325607.39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60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2007862.68</v>
      </c>
    </row>
    <row r="25" spans="2:7">
      <c r="B25" s="21" t="s">
        <v>26</v>
      </c>
      <c r="C25" s="22" t="s">
        <v>27</v>
      </c>
      <c r="D25" s="117">
        <v>2052139.7000000002</v>
      </c>
      <c r="E25" s="132">
        <v>1166420.47</v>
      </c>
      <c r="F25" s="114"/>
      <c r="G25" s="114"/>
    </row>
    <row r="26" spans="2:7">
      <c r="B26" s="24" t="s">
        <v>28</v>
      </c>
      <c r="C26" s="25" t="s">
        <v>29</v>
      </c>
      <c r="D26" s="118">
        <v>2627886.91</v>
      </c>
      <c r="E26" s="133">
        <v>2626667.87</v>
      </c>
      <c r="G26" s="114"/>
    </row>
    <row r="27" spans="2:7">
      <c r="B27" s="26" t="s">
        <v>6</v>
      </c>
      <c r="C27" s="15" t="s">
        <v>30</v>
      </c>
      <c r="D27" s="197">
        <v>2488717.44</v>
      </c>
      <c r="E27" s="263">
        <v>2590692.31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139169.47</v>
      </c>
      <c r="E29" s="263">
        <v>35975.56</v>
      </c>
      <c r="G29" s="114"/>
    </row>
    <row r="30" spans="2:7">
      <c r="B30" s="24" t="s">
        <v>33</v>
      </c>
      <c r="C30" s="27" t="s">
        <v>34</v>
      </c>
      <c r="D30" s="118">
        <v>575747.21</v>
      </c>
      <c r="E30" s="133">
        <v>1460247.4</v>
      </c>
    </row>
    <row r="31" spans="2:7">
      <c r="B31" s="26" t="s">
        <v>6</v>
      </c>
      <c r="C31" s="15" t="s">
        <v>35</v>
      </c>
      <c r="D31" s="197">
        <v>39165</v>
      </c>
      <c r="E31" s="263">
        <v>600155.03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132.16999999999999</v>
      </c>
      <c r="E33" s="263">
        <v>597.16999999999996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10542.91</v>
      </c>
      <c r="E35" s="263">
        <v>51228.2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525907.13</v>
      </c>
      <c r="E37" s="263">
        <v>808267</v>
      </c>
      <c r="F37" s="114"/>
    </row>
    <row r="38" spans="2:6">
      <c r="B38" s="21" t="s">
        <v>45</v>
      </c>
      <c r="C38" s="22" t="s">
        <v>46</v>
      </c>
      <c r="D38" s="117">
        <v>-44277.02</v>
      </c>
      <c r="E38" s="23">
        <v>151324.24</v>
      </c>
    </row>
    <row r="39" spans="2:6" ht="13.5" thickBot="1">
      <c r="B39" s="30" t="s">
        <v>47</v>
      </c>
      <c r="C39" s="31" t="s">
        <v>48</v>
      </c>
      <c r="D39" s="119">
        <v>2007862.6800000002</v>
      </c>
      <c r="E39" s="274">
        <f>E24+E25+E38</f>
        <v>3325607.3899999997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0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>
        <v>4261.4399999999996</v>
      </c>
    </row>
    <row r="45" spans="2:6" ht="13.5" thickBot="1">
      <c r="B45" s="41" t="s">
        <v>8</v>
      </c>
      <c r="C45" s="68" t="s">
        <v>53</v>
      </c>
      <c r="D45" s="165">
        <v>4261.4399999999996</v>
      </c>
      <c r="E45" s="170">
        <v>6580.67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>
        <v>471.17</v>
      </c>
    </row>
    <row r="48" spans="2:6">
      <c r="B48" s="39" t="s">
        <v>8</v>
      </c>
      <c r="C48" s="67" t="s">
        <v>55</v>
      </c>
      <c r="D48" s="182">
        <v>447.33</v>
      </c>
      <c r="E48" s="176">
        <v>471.89</v>
      </c>
    </row>
    <row r="49" spans="2:5">
      <c r="B49" s="39" t="s">
        <v>10</v>
      </c>
      <c r="C49" s="67" t="s">
        <v>56</v>
      </c>
      <c r="D49" s="182">
        <v>489.62</v>
      </c>
      <c r="E49" s="176">
        <v>538.11</v>
      </c>
    </row>
    <row r="50" spans="2:5" ht="13.5" thickBot="1">
      <c r="B50" s="41" t="s">
        <v>12</v>
      </c>
      <c r="C50" s="68" t="s">
        <v>53</v>
      </c>
      <c r="D50" s="165">
        <v>471.17</v>
      </c>
      <c r="E50" s="174">
        <v>505.36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3325607.39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3325607.39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f>D65/E20</f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3325607.39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3">
        <v>0</v>
      </c>
      <c r="E72" s="214">
        <v>0</v>
      </c>
    </row>
    <row r="73" spans="2:5">
      <c r="B73" s="39" t="s">
        <v>8</v>
      </c>
      <c r="C73" s="40" t="s">
        <v>89</v>
      </c>
      <c r="D73" s="213">
        <f>D71</f>
        <v>3325607.39</v>
      </c>
      <c r="E73" s="214">
        <f>E71</f>
        <v>1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39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G11" sqref="G11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8.42578125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242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93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/>
      <c r="E9" s="23">
        <f>E10+E11+E12+E13</f>
        <v>71474.740000000005</v>
      </c>
    </row>
    <row r="10" spans="2:5">
      <c r="B10" s="14" t="s">
        <v>6</v>
      </c>
      <c r="C10" s="115" t="s">
        <v>7</v>
      </c>
      <c r="D10" s="197"/>
      <c r="E10" s="258">
        <v>71474.740000000005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/>
      <c r="E20" s="261">
        <f>E9-E16</f>
        <v>71474.740000000005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93"/>
      <c r="C23" s="9" t="s">
        <v>3</v>
      </c>
      <c r="D23" s="12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/>
    </row>
    <row r="25" spans="2:7">
      <c r="B25" s="21" t="s">
        <v>26</v>
      </c>
      <c r="C25" s="22" t="s">
        <v>27</v>
      </c>
      <c r="D25" s="117"/>
      <c r="E25" s="132">
        <v>75797.81</v>
      </c>
      <c r="F25" s="114"/>
    </row>
    <row r="26" spans="2:7">
      <c r="B26" s="24" t="s">
        <v>28</v>
      </c>
      <c r="C26" s="25" t="s">
        <v>29</v>
      </c>
      <c r="D26" s="118"/>
      <c r="E26" s="133">
        <v>99148.599999999991</v>
      </c>
      <c r="G26" s="114"/>
    </row>
    <row r="27" spans="2:7">
      <c r="B27" s="26" t="s">
        <v>6</v>
      </c>
      <c r="C27" s="15" t="s">
        <v>30</v>
      </c>
      <c r="D27" s="197"/>
      <c r="E27" s="263">
        <v>98791.51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>
        <v>357.09</v>
      </c>
    </row>
    <row r="30" spans="2:7">
      <c r="B30" s="24" t="s">
        <v>33</v>
      </c>
      <c r="C30" s="27" t="s">
        <v>34</v>
      </c>
      <c r="D30" s="118"/>
      <c r="E30" s="133">
        <v>23350.79</v>
      </c>
    </row>
    <row r="31" spans="2:7">
      <c r="B31" s="26" t="s">
        <v>6</v>
      </c>
      <c r="C31" s="15" t="s">
        <v>35</v>
      </c>
      <c r="D31" s="197"/>
      <c r="E31" s="263">
        <v>2204.5700000000002</v>
      </c>
    </row>
    <row r="32" spans="2:7">
      <c r="B32" s="26" t="s">
        <v>8</v>
      </c>
      <c r="C32" s="15" t="s">
        <v>36</v>
      </c>
      <c r="D32" s="197"/>
      <c r="E32" s="263"/>
    </row>
    <row r="33" spans="2:7">
      <c r="B33" s="26" t="s">
        <v>10</v>
      </c>
      <c r="C33" s="15" t="s">
        <v>37</v>
      </c>
      <c r="D33" s="197"/>
      <c r="E33" s="263">
        <v>76.64</v>
      </c>
    </row>
    <row r="34" spans="2:7">
      <c r="B34" s="26" t="s">
        <v>12</v>
      </c>
      <c r="C34" s="15" t="s">
        <v>38</v>
      </c>
      <c r="D34" s="197"/>
      <c r="E34" s="263"/>
    </row>
    <row r="35" spans="2:7" ht="25.5">
      <c r="B35" s="26" t="s">
        <v>39</v>
      </c>
      <c r="C35" s="15" t="s">
        <v>40</v>
      </c>
      <c r="D35" s="197"/>
      <c r="E35" s="263">
        <v>392.07</v>
      </c>
    </row>
    <row r="36" spans="2:7">
      <c r="B36" s="26" t="s">
        <v>41</v>
      </c>
      <c r="C36" s="15" t="s">
        <v>42</v>
      </c>
      <c r="D36" s="197"/>
      <c r="E36" s="263"/>
    </row>
    <row r="37" spans="2:7" ht="13.5" thickBot="1">
      <c r="B37" s="28" t="s">
        <v>43</v>
      </c>
      <c r="C37" s="29" t="s">
        <v>44</v>
      </c>
      <c r="D37" s="197"/>
      <c r="E37" s="263">
        <v>20677.509999999998</v>
      </c>
      <c r="F37" s="114"/>
      <c r="G37" s="114"/>
    </row>
    <row r="38" spans="2:7">
      <c r="B38" s="21" t="s">
        <v>45</v>
      </c>
      <c r="C38" s="22" t="s">
        <v>46</v>
      </c>
      <c r="D38" s="117"/>
      <c r="E38" s="23">
        <v>-4323.07</v>
      </c>
    </row>
    <row r="39" spans="2:7" ht="13.5" thickBot="1">
      <c r="B39" s="30" t="s">
        <v>47</v>
      </c>
      <c r="C39" s="31" t="s">
        <v>48</v>
      </c>
      <c r="D39" s="119"/>
      <c r="E39" s="274">
        <f>E24+E25+E38</f>
        <v>71474.739999999991</v>
      </c>
      <c r="F39" s="127"/>
    </row>
    <row r="40" spans="2:7" ht="13.5" thickBot="1">
      <c r="B40" s="32"/>
      <c r="C40" s="33"/>
      <c r="D40" s="2"/>
      <c r="E40" s="175"/>
    </row>
    <row r="41" spans="2:7" ht="16.5" thickBot="1">
      <c r="B41" s="4"/>
      <c r="C41" s="34" t="s">
        <v>49</v>
      </c>
      <c r="D41" s="6"/>
      <c r="E41" s="7"/>
    </row>
    <row r="42" spans="2:7" ht="13.5" thickBot="1">
      <c r="B42" s="193"/>
      <c r="C42" s="35" t="s">
        <v>50</v>
      </c>
      <c r="D42" s="120" t="s">
        <v>133</v>
      </c>
      <c r="E42" s="11" t="s">
        <v>261</v>
      </c>
    </row>
    <row r="43" spans="2:7">
      <c r="B43" s="36" t="s">
        <v>28</v>
      </c>
      <c r="C43" s="66" t="s">
        <v>51</v>
      </c>
      <c r="D43" s="38"/>
      <c r="E43" s="63"/>
    </row>
    <row r="44" spans="2:7">
      <c r="B44" s="39" t="s">
        <v>6</v>
      </c>
      <c r="C44" s="67" t="s">
        <v>52</v>
      </c>
      <c r="D44" s="182"/>
      <c r="E44" s="166"/>
    </row>
    <row r="45" spans="2:7" ht="13.5" thickBot="1">
      <c r="B45" s="41" t="s">
        <v>8</v>
      </c>
      <c r="C45" s="68" t="s">
        <v>53</v>
      </c>
      <c r="D45" s="165"/>
      <c r="E45" s="170">
        <v>1726.86</v>
      </c>
    </row>
    <row r="46" spans="2:7">
      <c r="B46" s="36" t="s">
        <v>33</v>
      </c>
      <c r="C46" s="66" t="s">
        <v>54</v>
      </c>
      <c r="D46" s="223"/>
      <c r="E46" s="171"/>
    </row>
    <row r="47" spans="2:7">
      <c r="B47" s="39" t="s">
        <v>6</v>
      </c>
      <c r="C47" s="67" t="s">
        <v>52</v>
      </c>
      <c r="D47" s="182"/>
      <c r="E47" s="172"/>
    </row>
    <row r="48" spans="2:7">
      <c r="B48" s="39" t="s">
        <v>8</v>
      </c>
      <c r="C48" s="67" t="s">
        <v>55</v>
      </c>
      <c r="D48" s="182"/>
      <c r="E48" s="176">
        <v>38.65</v>
      </c>
    </row>
    <row r="49" spans="2:5">
      <c r="B49" s="39" t="s">
        <v>10</v>
      </c>
      <c r="C49" s="67" t="s">
        <v>56</v>
      </c>
      <c r="D49" s="182"/>
      <c r="E49" s="176">
        <v>47.18</v>
      </c>
    </row>
    <row r="50" spans="2:5" ht="13.5" thickBot="1">
      <c r="B50" s="41" t="s">
        <v>12</v>
      </c>
      <c r="C50" s="68" t="s">
        <v>53</v>
      </c>
      <c r="D50" s="165"/>
      <c r="E50" s="174">
        <v>41.39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customHeight="1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71474.740000000005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71474.740000000005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f>D65/E20</f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71474.740000000005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3">
        <v>0</v>
      </c>
      <c r="E72" s="214">
        <v>0</v>
      </c>
    </row>
    <row r="73" spans="2:5">
      <c r="B73" s="39" t="s">
        <v>8</v>
      </c>
      <c r="C73" s="40" t="s">
        <v>89</v>
      </c>
      <c r="D73" s="213">
        <f>D71</f>
        <v>71474.740000000005</v>
      </c>
      <c r="E73" s="214">
        <f>E71</f>
        <v>1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78"/>
  <sheetViews>
    <sheetView zoomScaleNormal="100" workbookViewId="0">
      <selection activeCell="D65" sqref="D65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10.2851562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124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22455628.710000001</v>
      </c>
      <c r="E9" s="23">
        <f>E10+E11+E12+E13</f>
        <v>30703264.960000001</v>
      </c>
    </row>
    <row r="10" spans="2:5">
      <c r="B10" s="14" t="s">
        <v>6</v>
      </c>
      <c r="C10" s="115" t="s">
        <v>7</v>
      </c>
      <c r="D10" s="197">
        <f>19813939.97+2579765.64</f>
        <v>22393705.609999999</v>
      </c>
      <c r="E10" s="258">
        <f>27886470.28+2814154.79</f>
        <v>30700625.07</v>
      </c>
    </row>
    <row r="11" spans="2:5">
      <c r="B11" s="14" t="s">
        <v>8</v>
      </c>
      <c r="C11" s="115" t="s">
        <v>9</v>
      </c>
      <c r="D11" s="197">
        <v>266.18</v>
      </c>
      <c r="E11" s="258">
        <v>22.59</v>
      </c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>
        <f>D14</f>
        <v>61656.92</v>
      </c>
      <c r="E13" s="258">
        <f>E14</f>
        <v>2617.3000000000002</v>
      </c>
    </row>
    <row r="14" spans="2:5">
      <c r="B14" s="14" t="s">
        <v>14</v>
      </c>
      <c r="C14" s="115" t="s">
        <v>15</v>
      </c>
      <c r="D14" s="197">
        <v>61656.92</v>
      </c>
      <c r="E14" s="258">
        <v>2617.3000000000002</v>
      </c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>
        <f>D17+D18+D19</f>
        <v>213098.69</v>
      </c>
      <c r="E16" s="23">
        <f>E17+E18+E19</f>
        <v>6710.02</v>
      </c>
    </row>
    <row r="17" spans="2:9">
      <c r="B17" s="14" t="s">
        <v>6</v>
      </c>
      <c r="C17" s="115" t="s">
        <v>15</v>
      </c>
      <c r="D17" s="198">
        <v>213098.69</v>
      </c>
      <c r="E17" s="259">
        <v>6710.02</v>
      </c>
    </row>
    <row r="18" spans="2:9" ht="25.5">
      <c r="B18" s="14" t="s">
        <v>8</v>
      </c>
      <c r="C18" s="115" t="s">
        <v>20</v>
      </c>
      <c r="D18" s="197"/>
      <c r="E18" s="258"/>
    </row>
    <row r="19" spans="2:9" ht="13.5" thickBot="1">
      <c r="B19" s="16" t="s">
        <v>10</v>
      </c>
      <c r="C19" s="116" t="s">
        <v>21</v>
      </c>
      <c r="D19" s="199"/>
      <c r="E19" s="260"/>
    </row>
    <row r="20" spans="2:9" ht="13.5" thickBot="1">
      <c r="B20" s="275" t="s">
        <v>22</v>
      </c>
      <c r="C20" s="276"/>
      <c r="D20" s="200">
        <f>D9-D16</f>
        <v>22242530.02</v>
      </c>
      <c r="E20" s="261">
        <f>E9-E16</f>
        <v>30696554.940000001</v>
      </c>
      <c r="F20" s="190"/>
      <c r="G20" s="127"/>
    </row>
    <row r="21" spans="2:9" ht="13.5" thickBot="1">
      <c r="B21" s="3"/>
      <c r="C21" s="17"/>
      <c r="D21" s="18"/>
      <c r="E21" s="18"/>
      <c r="G21" s="127"/>
    </row>
    <row r="22" spans="2:9" ht="16.5" thickBot="1">
      <c r="B22" s="4"/>
      <c r="C22" s="5" t="s">
        <v>23</v>
      </c>
      <c r="D22" s="19"/>
      <c r="E22" s="20"/>
    </row>
    <row r="23" spans="2:9" ht="13.5" thickBot="1">
      <c r="B23" s="8"/>
      <c r="C23" s="9" t="s">
        <v>3</v>
      </c>
      <c r="D23" s="10" t="s">
        <v>133</v>
      </c>
      <c r="E23" s="64" t="s">
        <v>261</v>
      </c>
    </row>
    <row r="24" spans="2:9" ht="13.5" thickBot="1">
      <c r="B24" s="21" t="s">
        <v>24</v>
      </c>
      <c r="C24" s="22" t="s">
        <v>25</v>
      </c>
      <c r="D24" s="117">
        <v>26307782.68</v>
      </c>
      <c r="E24" s="23">
        <f>D20</f>
        <v>22242530.02</v>
      </c>
      <c r="I24" s="268"/>
    </row>
    <row r="25" spans="2:9">
      <c r="B25" s="21" t="s">
        <v>26</v>
      </c>
      <c r="C25" s="22" t="s">
        <v>27</v>
      </c>
      <c r="D25" s="117">
        <v>-4451094.7700000014</v>
      </c>
      <c r="E25" s="132">
        <v>9785394.75</v>
      </c>
      <c r="F25" s="127"/>
      <c r="G25" s="114"/>
      <c r="I25" s="268"/>
    </row>
    <row r="26" spans="2:9">
      <c r="B26" s="24" t="s">
        <v>28</v>
      </c>
      <c r="C26" s="25" t="s">
        <v>29</v>
      </c>
      <c r="D26" s="118">
        <v>6983070.6699999999</v>
      </c>
      <c r="E26" s="133">
        <v>15486418.720000001</v>
      </c>
      <c r="F26" s="127"/>
      <c r="I26" s="268"/>
    </row>
    <row r="27" spans="2:9">
      <c r="B27" s="26" t="s">
        <v>6</v>
      </c>
      <c r="C27" s="15" t="s">
        <v>30</v>
      </c>
      <c r="D27" s="197">
        <v>6177977.1699999999</v>
      </c>
      <c r="E27" s="263">
        <v>11039569.74</v>
      </c>
      <c r="F27" s="127"/>
      <c r="I27" s="268"/>
    </row>
    <row r="28" spans="2:9">
      <c r="B28" s="26" t="s">
        <v>8</v>
      </c>
      <c r="C28" s="15" t="s">
        <v>31</v>
      </c>
      <c r="D28" s="197"/>
      <c r="E28" s="263"/>
      <c r="F28" s="127"/>
      <c r="I28" s="268"/>
    </row>
    <row r="29" spans="2:9">
      <c r="B29" s="26" t="s">
        <v>10</v>
      </c>
      <c r="C29" s="15" t="s">
        <v>32</v>
      </c>
      <c r="D29" s="197">
        <v>805093.5</v>
      </c>
      <c r="E29" s="263">
        <v>4446848.9800000004</v>
      </c>
      <c r="F29" s="127"/>
      <c r="I29" s="268"/>
    </row>
    <row r="30" spans="2:9">
      <c r="B30" s="24" t="s">
        <v>33</v>
      </c>
      <c r="C30" s="27" t="s">
        <v>34</v>
      </c>
      <c r="D30" s="118">
        <v>11434165.440000001</v>
      </c>
      <c r="E30" s="133">
        <v>5701023.9699999997</v>
      </c>
      <c r="F30" s="127"/>
      <c r="G30" s="114"/>
      <c r="I30" s="268"/>
    </row>
    <row r="31" spans="2:9">
      <c r="B31" s="26" t="s">
        <v>6</v>
      </c>
      <c r="C31" s="15" t="s">
        <v>35</v>
      </c>
      <c r="D31" s="197">
        <v>1341757.81</v>
      </c>
      <c r="E31" s="263">
        <v>2415088.86</v>
      </c>
      <c r="F31" s="127"/>
      <c r="I31" s="268"/>
    </row>
    <row r="32" spans="2:9">
      <c r="B32" s="26" t="s">
        <v>8</v>
      </c>
      <c r="C32" s="15" t="s">
        <v>36</v>
      </c>
      <c r="D32" s="197"/>
      <c r="E32" s="263"/>
      <c r="F32" s="127"/>
      <c r="I32" s="268"/>
    </row>
    <row r="33" spans="2:9">
      <c r="B33" s="26" t="s">
        <v>10</v>
      </c>
      <c r="C33" s="15" t="s">
        <v>37</v>
      </c>
      <c r="D33" s="197">
        <v>109722.64</v>
      </c>
      <c r="E33" s="263">
        <v>129669.25</v>
      </c>
      <c r="F33" s="127"/>
      <c r="I33" s="268"/>
    </row>
    <row r="34" spans="2:9">
      <c r="B34" s="26" t="s">
        <v>12</v>
      </c>
      <c r="C34" s="15" t="s">
        <v>38</v>
      </c>
      <c r="D34" s="197"/>
      <c r="E34" s="263"/>
      <c r="F34" s="127"/>
      <c r="I34" s="268"/>
    </row>
    <row r="35" spans="2:9" ht="25.5">
      <c r="B35" s="26" t="s">
        <v>39</v>
      </c>
      <c r="C35" s="15" t="s">
        <v>40</v>
      </c>
      <c r="D35" s="197">
        <v>429058.76</v>
      </c>
      <c r="E35" s="263">
        <v>481290.71</v>
      </c>
      <c r="F35" s="127"/>
      <c r="I35" s="268"/>
    </row>
    <row r="36" spans="2:9">
      <c r="B36" s="26" t="s">
        <v>41</v>
      </c>
      <c r="C36" s="15" t="s">
        <v>42</v>
      </c>
      <c r="D36" s="197"/>
      <c r="E36" s="263"/>
      <c r="F36" s="127"/>
      <c r="I36" s="268"/>
    </row>
    <row r="37" spans="2:9" ht="13.5" thickBot="1">
      <c r="B37" s="28" t="s">
        <v>43</v>
      </c>
      <c r="C37" s="29" t="s">
        <v>44</v>
      </c>
      <c r="D37" s="197">
        <v>9553626.2300000004</v>
      </c>
      <c r="E37" s="263">
        <v>2674975.15</v>
      </c>
      <c r="F37" s="127"/>
      <c r="I37" s="268"/>
    </row>
    <row r="38" spans="2:9">
      <c r="B38" s="21" t="s">
        <v>45</v>
      </c>
      <c r="C38" s="22" t="s">
        <v>46</v>
      </c>
      <c r="D38" s="117">
        <v>385842.11</v>
      </c>
      <c r="E38" s="23">
        <v>-1331369.83</v>
      </c>
    </row>
    <row r="39" spans="2:9" ht="13.5" thickBot="1">
      <c r="B39" s="30" t="s">
        <v>47</v>
      </c>
      <c r="C39" s="31" t="s">
        <v>48</v>
      </c>
      <c r="D39" s="119">
        <v>22242530.019999996</v>
      </c>
      <c r="E39" s="274">
        <f>E24+E25+E38</f>
        <v>30696554.939999998</v>
      </c>
      <c r="F39" s="127"/>
    </row>
    <row r="40" spans="2:9" ht="13.5" thickBot="1">
      <c r="B40" s="32"/>
      <c r="C40" s="33"/>
      <c r="D40" s="2"/>
      <c r="E40" s="175"/>
    </row>
    <row r="41" spans="2:9" ht="16.5" thickBot="1">
      <c r="B41" s="4"/>
      <c r="C41" s="34" t="s">
        <v>49</v>
      </c>
      <c r="D41" s="6"/>
      <c r="E41" s="7"/>
    </row>
    <row r="42" spans="2:9" ht="13.5" thickBot="1">
      <c r="B42" s="8"/>
      <c r="C42" s="35" t="s">
        <v>50</v>
      </c>
      <c r="D42" s="10" t="s">
        <v>133</v>
      </c>
      <c r="E42" s="64" t="s">
        <v>261</v>
      </c>
    </row>
    <row r="43" spans="2:9">
      <c r="B43" s="36" t="s">
        <v>28</v>
      </c>
      <c r="C43" s="66" t="s">
        <v>51</v>
      </c>
      <c r="D43" s="38"/>
      <c r="E43" s="63"/>
    </row>
    <row r="44" spans="2:9">
      <c r="B44" s="39" t="s">
        <v>6</v>
      </c>
      <c r="C44" s="67" t="s">
        <v>52</v>
      </c>
      <c r="D44" s="182">
        <v>201244.99100000001</v>
      </c>
      <c r="E44" s="166">
        <v>166761.4498</v>
      </c>
    </row>
    <row r="45" spans="2:9" ht="13.5" thickBot="1">
      <c r="B45" s="41" t="s">
        <v>8</v>
      </c>
      <c r="C45" s="68" t="s">
        <v>53</v>
      </c>
      <c r="D45" s="165">
        <v>166761.4498</v>
      </c>
      <c r="E45" s="170">
        <v>237937.53390000001</v>
      </c>
    </row>
    <row r="46" spans="2:9">
      <c r="B46" s="36" t="s">
        <v>33</v>
      </c>
      <c r="C46" s="66" t="s">
        <v>54</v>
      </c>
      <c r="D46" s="223"/>
      <c r="E46" s="171"/>
    </row>
    <row r="47" spans="2:9">
      <c r="B47" s="39" t="s">
        <v>6</v>
      </c>
      <c r="C47" s="67" t="s">
        <v>52</v>
      </c>
      <c r="D47" s="182">
        <v>130.7252</v>
      </c>
      <c r="E47" s="172">
        <v>133.37932745653001</v>
      </c>
    </row>
    <row r="48" spans="2:9">
      <c r="B48" s="39" t="s">
        <v>8</v>
      </c>
      <c r="C48" s="67" t="s">
        <v>55</v>
      </c>
      <c r="D48" s="182">
        <v>127.6407</v>
      </c>
      <c r="E48" s="176">
        <v>125.5153</v>
      </c>
    </row>
    <row r="49" spans="2:5">
      <c r="B49" s="39" t="s">
        <v>10</v>
      </c>
      <c r="C49" s="67" t="s">
        <v>56</v>
      </c>
      <c r="D49" s="182">
        <v>134.47569999999999</v>
      </c>
      <c r="E49" s="176">
        <v>139.8768</v>
      </c>
    </row>
    <row r="50" spans="2:5" ht="13.5" thickBot="1">
      <c r="B50" s="41" t="s">
        <v>12</v>
      </c>
      <c r="C50" s="68" t="s">
        <v>53</v>
      </c>
      <c r="D50" s="165">
        <v>133.37932745653001</v>
      </c>
      <c r="E50" s="174">
        <v>129.01098215509401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30700625.07</v>
      </c>
      <c r="E54" s="50">
        <f>E60+E65</f>
        <v>1.0001325924035436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v>27886470.280000001</v>
      </c>
      <c r="E60" s="216">
        <f>D60/E20</f>
        <v>0.90845602493528543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2814154.79</v>
      </c>
      <c r="E65" s="214">
        <f>D65/E20</f>
        <v>9.1676567468258044E-2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22.59</v>
      </c>
      <c r="E68" s="69">
        <f>D68/E20</f>
        <v>7.3591320081861927E-7</v>
      </c>
    </row>
    <row r="69" spans="2:5" ht="13.5" thickBot="1">
      <c r="B69" s="36" t="s">
        <v>82</v>
      </c>
      <c r="C69" s="37" t="s">
        <v>83</v>
      </c>
      <c r="D69" s="38">
        <f>E13</f>
        <v>2617.3000000000002</v>
      </c>
      <c r="E69" s="50">
        <f>D69/E20</f>
        <v>8.5263639685815508E-5</v>
      </c>
    </row>
    <row r="70" spans="2:5" ht="13.5" thickBot="1">
      <c r="B70" s="36" t="s">
        <v>84</v>
      </c>
      <c r="C70" s="37" t="s">
        <v>85</v>
      </c>
      <c r="D70" s="38">
        <f>E16</f>
        <v>6710.02</v>
      </c>
      <c r="E70" s="50">
        <f>D70/E20</f>
        <v>2.1859195643014395E-4</v>
      </c>
    </row>
    <row r="71" spans="2:5">
      <c r="B71" s="36" t="s">
        <v>86</v>
      </c>
      <c r="C71" s="37" t="s">
        <v>87</v>
      </c>
      <c r="D71" s="38">
        <f>D54+D69+D68-D70</f>
        <v>30696554.940000001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3">
        <f>D71</f>
        <v>30696554.940000001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94488188976377963" right="0.74803149606299213" top="0.55118110236220474" bottom="0.47244094488188981" header="0.51181102362204722" footer="0.51181102362204722"/>
  <pageSetup paperSize="9" scale="70" orientation="portrait" r:id="rId1"/>
  <headerFooter alignWithMargins="0"/>
</worksheet>
</file>

<file path=xl/worksheets/sheet140.xml><?xml version="1.0" encoding="utf-8"?>
<worksheet xmlns="http://schemas.openxmlformats.org/spreadsheetml/2006/main" xmlns:r="http://schemas.openxmlformats.org/officeDocument/2006/relationships">
  <dimension ref="B1:G78"/>
  <sheetViews>
    <sheetView topLeftCell="A31" workbookViewId="0">
      <selection activeCell="G11" sqref="G11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195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60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784364.35</v>
      </c>
      <c r="E9" s="23">
        <f>E10+E11+E12+E13</f>
        <v>726583.1</v>
      </c>
    </row>
    <row r="10" spans="2:5">
      <c r="B10" s="14" t="s">
        <v>6</v>
      </c>
      <c r="C10" s="115" t="s">
        <v>7</v>
      </c>
      <c r="D10" s="197">
        <v>784364.35</v>
      </c>
      <c r="E10" s="258">
        <v>726583.1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784364.35</v>
      </c>
      <c r="E20" s="261">
        <f>E9-E16</f>
        <v>726583.1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60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784364.35</v>
      </c>
    </row>
    <row r="25" spans="2:7">
      <c r="B25" s="21" t="s">
        <v>26</v>
      </c>
      <c r="C25" s="22" t="s">
        <v>27</v>
      </c>
      <c r="D25" s="117">
        <v>805770.3</v>
      </c>
      <c r="E25" s="132">
        <v>-11491.81</v>
      </c>
      <c r="F25" s="114"/>
    </row>
    <row r="26" spans="2:7">
      <c r="B26" s="24" t="s">
        <v>28</v>
      </c>
      <c r="C26" s="25" t="s">
        <v>29</v>
      </c>
      <c r="D26" s="118">
        <v>810000</v>
      </c>
      <c r="E26" s="133"/>
    </row>
    <row r="27" spans="2:7">
      <c r="B27" s="26" t="s">
        <v>6</v>
      </c>
      <c r="C27" s="15" t="s">
        <v>30</v>
      </c>
      <c r="D27" s="197">
        <v>810000</v>
      </c>
      <c r="E27" s="263"/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/>
    </row>
    <row r="30" spans="2:7">
      <c r="B30" s="24" t="s">
        <v>33</v>
      </c>
      <c r="C30" s="27" t="s">
        <v>34</v>
      </c>
      <c r="D30" s="118">
        <v>4229.7</v>
      </c>
      <c r="E30" s="133">
        <v>11491.81</v>
      </c>
    </row>
    <row r="31" spans="2:7">
      <c r="B31" s="26" t="s">
        <v>6</v>
      </c>
      <c r="C31" s="15" t="s">
        <v>35</v>
      </c>
      <c r="D31" s="197"/>
      <c r="E31" s="263"/>
    </row>
    <row r="32" spans="2:7">
      <c r="B32" s="26" t="s">
        <v>8</v>
      </c>
      <c r="C32" s="15" t="s">
        <v>36</v>
      </c>
      <c r="D32" s="197"/>
      <c r="E32" s="263"/>
    </row>
    <row r="33" spans="2:7">
      <c r="B33" s="26" t="s">
        <v>10</v>
      </c>
      <c r="C33" s="15" t="s">
        <v>37</v>
      </c>
      <c r="D33" s="197"/>
      <c r="E33" s="263"/>
    </row>
    <row r="34" spans="2:7">
      <c r="B34" s="26" t="s">
        <v>12</v>
      </c>
      <c r="C34" s="15" t="s">
        <v>38</v>
      </c>
      <c r="D34" s="197"/>
      <c r="E34" s="263"/>
    </row>
    <row r="35" spans="2:7" ht="25.5">
      <c r="B35" s="26" t="s">
        <v>39</v>
      </c>
      <c r="C35" s="15" t="s">
        <v>40</v>
      </c>
      <c r="D35" s="197">
        <v>4229.7</v>
      </c>
      <c r="E35" s="263">
        <v>11491.81</v>
      </c>
      <c r="G35" s="114"/>
    </row>
    <row r="36" spans="2:7">
      <c r="B36" s="26" t="s">
        <v>41</v>
      </c>
      <c r="C36" s="15" t="s">
        <v>42</v>
      </c>
      <c r="D36" s="197"/>
      <c r="E36" s="263"/>
    </row>
    <row r="37" spans="2:7" ht="13.5" thickBot="1">
      <c r="B37" s="28" t="s">
        <v>43</v>
      </c>
      <c r="C37" s="29" t="s">
        <v>44</v>
      </c>
      <c r="D37" s="197"/>
      <c r="E37" s="263"/>
      <c r="F37" s="114"/>
    </row>
    <row r="38" spans="2:7">
      <c r="B38" s="21" t="s">
        <v>45</v>
      </c>
      <c r="C38" s="22" t="s">
        <v>46</v>
      </c>
      <c r="D38" s="117">
        <v>-21405.95</v>
      </c>
      <c r="E38" s="23">
        <v>-46289.440000000002</v>
      </c>
    </row>
    <row r="39" spans="2:7" ht="13.5" thickBot="1">
      <c r="B39" s="30" t="s">
        <v>47</v>
      </c>
      <c r="C39" s="31" t="s">
        <v>48</v>
      </c>
      <c r="D39" s="119">
        <v>784364.35000000009</v>
      </c>
      <c r="E39" s="274">
        <f>E24+E25+E38</f>
        <v>726583.09999999986</v>
      </c>
      <c r="F39" s="127"/>
    </row>
    <row r="40" spans="2:7" ht="13.5" thickBot="1">
      <c r="B40" s="32"/>
      <c r="C40" s="33"/>
      <c r="D40" s="2"/>
      <c r="E40" s="175"/>
    </row>
    <row r="41" spans="2:7" ht="16.5" thickBot="1">
      <c r="B41" s="4"/>
      <c r="C41" s="34" t="s">
        <v>49</v>
      </c>
      <c r="D41" s="6"/>
      <c r="E41" s="7"/>
    </row>
    <row r="42" spans="2:7" ht="13.5" thickBot="1">
      <c r="B42" s="160"/>
      <c r="C42" s="35" t="s">
        <v>50</v>
      </c>
      <c r="D42" s="10" t="s">
        <v>133</v>
      </c>
      <c r="E42" s="11" t="s">
        <v>261</v>
      </c>
    </row>
    <row r="43" spans="2:7">
      <c r="B43" s="36" t="s">
        <v>28</v>
      </c>
      <c r="C43" s="66" t="s">
        <v>51</v>
      </c>
      <c r="D43" s="38"/>
      <c r="E43" s="63"/>
    </row>
    <row r="44" spans="2:7">
      <c r="B44" s="39" t="s">
        <v>6</v>
      </c>
      <c r="C44" s="67" t="s">
        <v>52</v>
      </c>
      <c r="D44" s="182"/>
      <c r="E44" s="166">
        <v>6997.63</v>
      </c>
    </row>
    <row r="45" spans="2:7" ht="13.5" thickBot="1">
      <c r="B45" s="41" t="s">
        <v>8</v>
      </c>
      <c r="C45" s="68" t="s">
        <v>53</v>
      </c>
      <c r="D45" s="165">
        <v>6997.63</v>
      </c>
      <c r="E45" s="170">
        <v>6892.27</v>
      </c>
    </row>
    <row r="46" spans="2:7">
      <c r="B46" s="36" t="s">
        <v>33</v>
      </c>
      <c r="C46" s="66" t="s">
        <v>54</v>
      </c>
      <c r="D46" s="223"/>
      <c r="E46" s="171"/>
    </row>
    <row r="47" spans="2:7">
      <c r="B47" s="39" t="s">
        <v>6</v>
      </c>
      <c r="C47" s="67" t="s">
        <v>52</v>
      </c>
      <c r="D47" s="182"/>
      <c r="E47" s="172">
        <v>112.09</v>
      </c>
    </row>
    <row r="48" spans="2:7">
      <c r="B48" s="39" t="s">
        <v>8</v>
      </c>
      <c r="C48" s="67" t="s">
        <v>55</v>
      </c>
      <c r="D48" s="182">
        <v>111.39</v>
      </c>
      <c r="E48" s="176">
        <v>105.27</v>
      </c>
    </row>
    <row r="49" spans="2:5">
      <c r="B49" s="39" t="s">
        <v>10</v>
      </c>
      <c r="C49" s="67" t="s">
        <v>56</v>
      </c>
      <c r="D49" s="182">
        <v>116.98</v>
      </c>
      <c r="E49" s="176">
        <v>114.11</v>
      </c>
    </row>
    <row r="50" spans="2:5" ht="13.5" thickBot="1">
      <c r="B50" s="41" t="s">
        <v>12</v>
      </c>
      <c r="C50" s="68" t="s">
        <v>53</v>
      </c>
      <c r="D50" s="165">
        <v>112.09</v>
      </c>
      <c r="E50" s="174">
        <v>105.42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726583.1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726583.1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f>D65/E20</f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726583.1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3">
        <v>0</v>
      </c>
      <c r="E72" s="214">
        <v>0</v>
      </c>
    </row>
    <row r="73" spans="2:5">
      <c r="B73" s="39" t="s">
        <v>8</v>
      </c>
      <c r="C73" s="40" t="s">
        <v>89</v>
      </c>
      <c r="D73" s="213">
        <f>D71</f>
        <v>726583.1</v>
      </c>
      <c r="E73" s="214">
        <f>E71</f>
        <v>1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4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78"/>
  <sheetViews>
    <sheetView topLeftCell="A31" workbookViewId="0">
      <selection activeCell="G11" sqref="G11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190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1854334.79</v>
      </c>
      <c r="E9" s="23">
        <f>E10+E11+E12+E13</f>
        <v>5099462.5599999996</v>
      </c>
    </row>
    <row r="10" spans="2:5">
      <c r="B10" s="14" t="s">
        <v>6</v>
      </c>
      <c r="C10" s="115" t="s">
        <v>7</v>
      </c>
      <c r="D10" s="197">
        <v>1854334.79</v>
      </c>
      <c r="E10" s="258">
        <v>5099462.5599999996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1854334.79</v>
      </c>
      <c r="E20" s="261">
        <f>E9-E16</f>
        <v>5099462.5599999996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1854334.79</v>
      </c>
    </row>
    <row r="25" spans="2:7">
      <c r="B25" s="21" t="s">
        <v>26</v>
      </c>
      <c r="C25" s="22" t="s">
        <v>27</v>
      </c>
      <c r="D25" s="117">
        <v>1743878.6099999999</v>
      </c>
      <c r="E25" s="132">
        <v>3140086.41</v>
      </c>
      <c r="F25" s="114"/>
      <c r="G25" s="114"/>
    </row>
    <row r="26" spans="2:7">
      <c r="B26" s="24" t="s">
        <v>28</v>
      </c>
      <c r="C26" s="25" t="s">
        <v>29</v>
      </c>
      <c r="D26" s="118">
        <v>3370562.59</v>
      </c>
      <c r="E26" s="133">
        <v>4649610.88</v>
      </c>
    </row>
    <row r="27" spans="2:7">
      <c r="B27" s="26" t="s">
        <v>6</v>
      </c>
      <c r="C27" s="15" t="s">
        <v>30</v>
      </c>
      <c r="D27" s="197">
        <v>3270380.59</v>
      </c>
      <c r="E27" s="263">
        <v>2700143.6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100182</v>
      </c>
      <c r="E29" s="263">
        <v>1949467.28</v>
      </c>
      <c r="F29" s="114"/>
    </row>
    <row r="30" spans="2:7">
      <c r="B30" s="24" t="s">
        <v>33</v>
      </c>
      <c r="C30" s="27" t="s">
        <v>34</v>
      </c>
      <c r="D30" s="118">
        <v>1626683.98</v>
      </c>
      <c r="E30" s="133">
        <v>1509524.47</v>
      </c>
    </row>
    <row r="31" spans="2:7">
      <c r="B31" s="26" t="s">
        <v>6</v>
      </c>
      <c r="C31" s="15" t="s">
        <v>35</v>
      </c>
      <c r="D31" s="197">
        <v>367047.16</v>
      </c>
      <c r="E31" s="263">
        <v>1367078.88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349.36</v>
      </c>
      <c r="E33" s="263">
        <v>2145.58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35519.47</v>
      </c>
      <c r="E35" s="263">
        <v>49587.91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1223767.99</v>
      </c>
      <c r="E37" s="263">
        <v>90712.1</v>
      </c>
    </row>
    <row r="38" spans="2:6">
      <c r="B38" s="21" t="s">
        <v>45</v>
      </c>
      <c r="C38" s="22" t="s">
        <v>46</v>
      </c>
      <c r="D38" s="117">
        <v>110456.18</v>
      </c>
      <c r="E38" s="23">
        <v>105041.36</v>
      </c>
    </row>
    <row r="39" spans="2:6" ht="13.5" thickBot="1">
      <c r="B39" s="30" t="s">
        <v>47</v>
      </c>
      <c r="C39" s="31" t="s">
        <v>48</v>
      </c>
      <c r="D39" s="119">
        <v>1854334.7899999998</v>
      </c>
      <c r="E39" s="274">
        <f>E24+E25+E38</f>
        <v>5099462.5600000005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>
        <v>20755.93</v>
      </c>
    </row>
    <row r="45" spans="2:6" ht="13.5" thickBot="1">
      <c r="B45" s="41" t="s">
        <v>8</v>
      </c>
      <c r="C45" s="68" t="s">
        <v>53</v>
      </c>
      <c r="D45" s="165">
        <v>20755.93</v>
      </c>
      <c r="E45" s="170">
        <v>49989.83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>
        <v>89.34</v>
      </c>
    </row>
    <row r="48" spans="2:6">
      <c r="B48" s="39" t="s">
        <v>8</v>
      </c>
      <c r="C48" s="67" t="s">
        <v>55</v>
      </c>
      <c r="D48" s="182">
        <v>77.430000000000007</v>
      </c>
      <c r="E48" s="176">
        <v>87.28</v>
      </c>
    </row>
    <row r="49" spans="2:5">
      <c r="B49" s="39" t="s">
        <v>10</v>
      </c>
      <c r="C49" s="67" t="s">
        <v>56</v>
      </c>
      <c r="D49" s="182">
        <v>91.7</v>
      </c>
      <c r="E49" s="176">
        <v>111.09</v>
      </c>
    </row>
    <row r="50" spans="2:5" ht="13.5" thickBot="1">
      <c r="B50" s="41" t="s">
        <v>12</v>
      </c>
      <c r="C50" s="68" t="s">
        <v>53</v>
      </c>
      <c r="D50" s="165">
        <v>89.34</v>
      </c>
      <c r="E50" s="174">
        <v>102.01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5099462.5599999996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5099462.5599999996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f>D65/E20</f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5099462.5599999996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3">
        <v>0</v>
      </c>
      <c r="E72" s="214">
        <v>0</v>
      </c>
    </row>
    <row r="73" spans="2:5">
      <c r="B73" s="39" t="s">
        <v>8</v>
      </c>
      <c r="C73" s="40" t="s">
        <v>89</v>
      </c>
      <c r="D73" s="213">
        <f>D71</f>
        <v>5099462.5599999996</v>
      </c>
      <c r="E73" s="214">
        <f>E71</f>
        <v>1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4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78"/>
  <sheetViews>
    <sheetView workbookViewId="0">
      <selection activeCell="G11" sqref="G11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191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3231858.82</v>
      </c>
      <c r="E9" s="23">
        <f>E10+E11+E12+E13</f>
        <v>1393164.03</v>
      </c>
    </row>
    <row r="10" spans="2:5">
      <c r="B10" s="14" t="s">
        <v>6</v>
      </c>
      <c r="C10" s="115" t="s">
        <v>7</v>
      </c>
      <c r="D10" s="197">
        <v>3231858.82</v>
      </c>
      <c r="E10" s="258">
        <v>1393164.03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3231858.82</v>
      </c>
      <c r="E20" s="261">
        <f>E9-E16</f>
        <v>1393164.03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3231858.82</v>
      </c>
    </row>
    <row r="25" spans="2:7">
      <c r="B25" s="21" t="s">
        <v>26</v>
      </c>
      <c r="C25" s="22" t="s">
        <v>27</v>
      </c>
      <c r="D25" s="117">
        <v>3920163.38</v>
      </c>
      <c r="E25" s="132">
        <v>-1402297.54</v>
      </c>
      <c r="F25" s="114"/>
      <c r="G25" s="114"/>
    </row>
    <row r="26" spans="2:7">
      <c r="B26" s="24" t="s">
        <v>28</v>
      </c>
      <c r="C26" s="25" t="s">
        <v>29</v>
      </c>
      <c r="D26" s="118">
        <v>6310658.9500000002</v>
      </c>
      <c r="E26" s="133">
        <v>671911</v>
      </c>
      <c r="F26" s="114"/>
    </row>
    <row r="27" spans="2:7">
      <c r="B27" s="26" t="s">
        <v>6</v>
      </c>
      <c r="C27" s="15" t="s">
        <v>30</v>
      </c>
      <c r="D27" s="197">
        <v>4946442.8600000003</v>
      </c>
      <c r="E27" s="263">
        <v>321168.73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1364216.0899999999</v>
      </c>
      <c r="E29" s="263">
        <v>350742.27</v>
      </c>
      <c r="F29" s="114"/>
      <c r="G29" s="114"/>
    </row>
    <row r="30" spans="2:7">
      <c r="B30" s="24" t="s">
        <v>33</v>
      </c>
      <c r="C30" s="27" t="s">
        <v>34</v>
      </c>
      <c r="D30" s="118">
        <v>2390495.5700000003</v>
      </c>
      <c r="E30" s="133">
        <v>2074208.54</v>
      </c>
    </row>
    <row r="31" spans="2:7">
      <c r="B31" s="26" t="s">
        <v>6</v>
      </c>
      <c r="C31" s="15" t="s">
        <v>35</v>
      </c>
      <c r="D31" s="197">
        <v>144726.1</v>
      </c>
      <c r="E31" s="263">
        <v>15795.01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387.51</v>
      </c>
      <c r="E33" s="263">
        <v>524.49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44347.32</v>
      </c>
      <c r="E35" s="263">
        <v>41249.96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2201034.64</v>
      </c>
      <c r="E37" s="263">
        <v>2016639.08</v>
      </c>
    </row>
    <row r="38" spans="2:6">
      <c r="B38" s="21" t="s">
        <v>45</v>
      </c>
      <c r="C38" s="22" t="s">
        <v>46</v>
      </c>
      <c r="D38" s="117">
        <v>-688304.56</v>
      </c>
      <c r="E38" s="23">
        <v>-436397.25</v>
      </c>
    </row>
    <row r="39" spans="2:6" ht="13.5" thickBot="1">
      <c r="B39" s="30" t="s">
        <v>47</v>
      </c>
      <c r="C39" s="31" t="s">
        <v>48</v>
      </c>
      <c r="D39" s="119">
        <v>3231858.82</v>
      </c>
      <c r="E39" s="274">
        <f>E24+E25+E38</f>
        <v>1393164.0299999998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>
        <v>7788.55</v>
      </c>
    </row>
    <row r="45" spans="2:6" ht="13.5" thickBot="1">
      <c r="B45" s="41" t="s">
        <v>8</v>
      </c>
      <c r="C45" s="68" t="s">
        <v>53</v>
      </c>
      <c r="D45" s="165">
        <v>7788.55</v>
      </c>
      <c r="E45" s="170">
        <v>4049.66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>
        <v>414.95</v>
      </c>
    </row>
    <row r="48" spans="2:6">
      <c r="B48" s="39" t="s">
        <v>8</v>
      </c>
      <c r="C48" s="67" t="s">
        <v>55</v>
      </c>
      <c r="D48" s="182">
        <v>371.74</v>
      </c>
      <c r="E48" s="176">
        <v>337.26</v>
      </c>
    </row>
    <row r="49" spans="2:5">
      <c r="B49" s="39" t="s">
        <v>10</v>
      </c>
      <c r="C49" s="67" t="s">
        <v>56</v>
      </c>
      <c r="D49" s="182">
        <v>504.27</v>
      </c>
      <c r="E49" s="176">
        <v>427.58</v>
      </c>
    </row>
    <row r="50" spans="2:5" ht="13.5" thickBot="1">
      <c r="B50" s="41" t="s">
        <v>12</v>
      </c>
      <c r="C50" s="68" t="s">
        <v>53</v>
      </c>
      <c r="D50" s="165">
        <v>414.95</v>
      </c>
      <c r="E50" s="174">
        <v>344.02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1393164.03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1393164.03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f>D65/E20</f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1393164.03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3">
        <v>0</v>
      </c>
      <c r="E72" s="214">
        <v>0</v>
      </c>
    </row>
    <row r="73" spans="2:5">
      <c r="B73" s="39" t="s">
        <v>8</v>
      </c>
      <c r="C73" s="40" t="s">
        <v>89</v>
      </c>
      <c r="D73" s="213">
        <f>D71</f>
        <v>1393164.03</v>
      </c>
      <c r="E73" s="214">
        <f>E71</f>
        <v>1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4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78"/>
  <sheetViews>
    <sheetView topLeftCell="A31" workbookViewId="0">
      <selection activeCell="G11" sqref="G11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9.710937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192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1026358.69</v>
      </c>
      <c r="E9" s="23">
        <f>E10+E11+E12+E13</f>
        <v>2832538.48</v>
      </c>
    </row>
    <row r="10" spans="2:5">
      <c r="B10" s="14" t="s">
        <v>6</v>
      </c>
      <c r="C10" s="115" t="s">
        <v>7</v>
      </c>
      <c r="D10" s="197">
        <v>1026358.69</v>
      </c>
      <c r="E10" s="258">
        <v>2832538.48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1026358.69</v>
      </c>
      <c r="E20" s="261">
        <f>E9-E16</f>
        <v>2832538.48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1026358.69</v>
      </c>
      <c r="G24" s="114"/>
    </row>
    <row r="25" spans="2:7">
      <c r="B25" s="21" t="s">
        <v>26</v>
      </c>
      <c r="C25" s="22" t="s">
        <v>27</v>
      </c>
      <c r="D25" s="117">
        <v>960484.80999999994</v>
      </c>
      <c r="E25" s="132">
        <v>1884027.02</v>
      </c>
      <c r="F25" s="114"/>
    </row>
    <row r="26" spans="2:7">
      <c r="B26" s="24" t="s">
        <v>28</v>
      </c>
      <c r="C26" s="25" t="s">
        <v>29</v>
      </c>
      <c r="D26" s="118">
        <v>1170279.94</v>
      </c>
      <c r="E26" s="133">
        <v>3425573.5</v>
      </c>
    </row>
    <row r="27" spans="2:7">
      <c r="B27" s="26" t="s">
        <v>6</v>
      </c>
      <c r="C27" s="15" t="s">
        <v>30</v>
      </c>
      <c r="D27" s="197">
        <v>1161500.46</v>
      </c>
      <c r="E27" s="263">
        <v>2916757.55</v>
      </c>
      <c r="F27" s="114"/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8779.48</v>
      </c>
      <c r="E29" s="263">
        <v>508815.95</v>
      </c>
      <c r="G29" s="114"/>
    </row>
    <row r="30" spans="2:7">
      <c r="B30" s="24" t="s">
        <v>33</v>
      </c>
      <c r="C30" s="27" t="s">
        <v>34</v>
      </c>
      <c r="D30" s="118">
        <v>209795.13000000003</v>
      </c>
      <c r="E30" s="133">
        <v>1541546.48</v>
      </c>
    </row>
    <row r="31" spans="2:7">
      <c r="B31" s="26" t="s">
        <v>6</v>
      </c>
      <c r="C31" s="15" t="s">
        <v>35</v>
      </c>
      <c r="D31" s="197">
        <v>200543.82</v>
      </c>
      <c r="E31" s="263">
        <v>937307.36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58.14</v>
      </c>
      <c r="E33" s="263">
        <v>515.46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6944.95</v>
      </c>
      <c r="E35" s="263">
        <v>37939.68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2248.2200000000003</v>
      </c>
      <c r="E37" s="263">
        <v>565783.98</v>
      </c>
    </row>
    <row r="38" spans="2:6">
      <c r="B38" s="21" t="s">
        <v>45</v>
      </c>
      <c r="C38" s="22" t="s">
        <v>46</v>
      </c>
      <c r="D38" s="117">
        <v>65873.88</v>
      </c>
      <c r="E38" s="23">
        <v>-77847.23</v>
      </c>
    </row>
    <row r="39" spans="2:6" ht="13.5" thickBot="1">
      <c r="B39" s="30" t="s">
        <v>47</v>
      </c>
      <c r="C39" s="31" t="s">
        <v>48</v>
      </c>
      <c r="D39" s="119">
        <v>1026358.69</v>
      </c>
      <c r="E39" s="274">
        <f>E24+E25+E38</f>
        <v>2832538.48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>
        <v>1880.57</v>
      </c>
    </row>
    <row r="45" spans="2:6" ht="13.5" thickBot="1">
      <c r="B45" s="41" t="s">
        <v>8</v>
      </c>
      <c r="C45" s="68" t="s">
        <v>53</v>
      </c>
      <c r="D45" s="165">
        <v>1880.57</v>
      </c>
      <c r="E45" s="170">
        <v>5198.9399999999996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>
        <v>545.77</v>
      </c>
    </row>
    <row r="48" spans="2:6">
      <c r="B48" s="39" t="s">
        <v>8</v>
      </c>
      <c r="C48" s="67" t="s">
        <v>55</v>
      </c>
      <c r="D48" s="182">
        <v>492</v>
      </c>
      <c r="E48" s="176">
        <v>530.84</v>
      </c>
    </row>
    <row r="49" spans="2:5">
      <c r="B49" s="39" t="s">
        <v>10</v>
      </c>
      <c r="C49" s="67" t="s">
        <v>56</v>
      </c>
      <c r="D49" s="182">
        <v>545.78</v>
      </c>
      <c r="E49" s="176">
        <v>581.75</v>
      </c>
    </row>
    <row r="50" spans="2:5" ht="13.5" thickBot="1">
      <c r="B50" s="41" t="s">
        <v>12</v>
      </c>
      <c r="C50" s="68" t="s">
        <v>53</v>
      </c>
      <c r="D50" s="165">
        <v>545.77</v>
      </c>
      <c r="E50" s="174">
        <v>544.83000000000004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2832538.48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2832538.48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f>D65/E20</f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2832538.48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3">
        <v>0</v>
      </c>
      <c r="E72" s="214">
        <v>0</v>
      </c>
    </row>
    <row r="73" spans="2:5">
      <c r="B73" s="39" t="s">
        <v>8</v>
      </c>
      <c r="C73" s="40" t="s">
        <v>89</v>
      </c>
      <c r="D73" s="213">
        <f>D71</f>
        <v>2832538.48</v>
      </c>
      <c r="E73" s="214">
        <f>E71</f>
        <v>1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4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78"/>
  <sheetViews>
    <sheetView topLeftCell="A28" workbookViewId="0">
      <selection activeCell="G11" sqref="G11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193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1891185.77</v>
      </c>
      <c r="E9" s="23">
        <f>E10+E11+E12+E13</f>
        <v>547467.30000000005</v>
      </c>
    </row>
    <row r="10" spans="2:5">
      <c r="B10" s="14" t="s">
        <v>6</v>
      </c>
      <c r="C10" s="115" t="s">
        <v>7</v>
      </c>
      <c r="D10" s="197">
        <v>1891185.77</v>
      </c>
      <c r="E10" s="258">
        <v>547467.30000000005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1891185.77</v>
      </c>
      <c r="E20" s="261">
        <f>E9-E16</f>
        <v>547467.30000000005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1891185.77</v>
      </c>
    </row>
    <row r="25" spans="2:7">
      <c r="B25" s="21" t="s">
        <v>26</v>
      </c>
      <c r="C25" s="22" t="s">
        <v>27</v>
      </c>
      <c r="D25" s="117">
        <v>2029667.71</v>
      </c>
      <c r="E25" s="132">
        <v>-1315280.32</v>
      </c>
      <c r="F25" s="114"/>
      <c r="G25" s="114"/>
    </row>
    <row r="26" spans="2:7">
      <c r="B26" s="24" t="s">
        <v>28</v>
      </c>
      <c r="C26" s="25" t="s">
        <v>29</v>
      </c>
      <c r="D26" s="118">
        <v>4431534.16</v>
      </c>
      <c r="E26" s="133">
        <v>80999.72</v>
      </c>
    </row>
    <row r="27" spans="2:7">
      <c r="B27" s="26" t="s">
        <v>6</v>
      </c>
      <c r="C27" s="15" t="s">
        <v>30</v>
      </c>
      <c r="D27" s="197">
        <v>3655431.46</v>
      </c>
      <c r="E27" s="263">
        <v>80999.72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776102.7</v>
      </c>
      <c r="E29" s="263"/>
    </row>
    <row r="30" spans="2:7">
      <c r="B30" s="24" t="s">
        <v>33</v>
      </c>
      <c r="C30" s="27" t="s">
        <v>34</v>
      </c>
      <c r="D30" s="118">
        <v>2401866.4500000002</v>
      </c>
      <c r="E30" s="133">
        <v>1396280.04</v>
      </c>
    </row>
    <row r="31" spans="2:7">
      <c r="B31" s="26" t="s">
        <v>6</v>
      </c>
      <c r="C31" s="15" t="s">
        <v>35</v>
      </c>
      <c r="D31" s="197">
        <v>1511753.78</v>
      </c>
      <c r="E31" s="263">
        <v>505174.25</v>
      </c>
    </row>
    <row r="32" spans="2:7">
      <c r="B32" s="26" t="s">
        <v>8</v>
      </c>
      <c r="C32" s="15" t="s">
        <v>36</v>
      </c>
      <c r="D32" s="197"/>
      <c r="E32" s="263"/>
    </row>
    <row r="33" spans="2:7">
      <c r="B33" s="26" t="s">
        <v>10</v>
      </c>
      <c r="C33" s="15" t="s">
        <v>37</v>
      </c>
      <c r="D33" s="197">
        <v>642.49</v>
      </c>
      <c r="E33" s="263">
        <v>800.92</v>
      </c>
    </row>
    <row r="34" spans="2:7">
      <c r="B34" s="26" t="s">
        <v>12</v>
      </c>
      <c r="C34" s="15" t="s">
        <v>38</v>
      </c>
      <c r="D34" s="197"/>
      <c r="E34" s="263"/>
    </row>
    <row r="35" spans="2:7" ht="25.5">
      <c r="B35" s="26" t="s">
        <v>39</v>
      </c>
      <c r="C35" s="15" t="s">
        <v>40</v>
      </c>
      <c r="D35" s="197">
        <v>33337.800000000003</v>
      </c>
      <c r="E35" s="263">
        <v>14104.91</v>
      </c>
    </row>
    <row r="36" spans="2:7">
      <c r="B36" s="26" t="s">
        <v>41</v>
      </c>
      <c r="C36" s="15" t="s">
        <v>42</v>
      </c>
      <c r="D36" s="197"/>
      <c r="E36" s="263"/>
    </row>
    <row r="37" spans="2:7" ht="13.5" thickBot="1">
      <c r="B37" s="28" t="s">
        <v>43</v>
      </c>
      <c r="C37" s="29" t="s">
        <v>44</v>
      </c>
      <c r="D37" s="197">
        <v>856132.38</v>
      </c>
      <c r="E37" s="263">
        <v>876199.96</v>
      </c>
      <c r="F37" s="114"/>
      <c r="G37" s="114"/>
    </row>
    <row r="38" spans="2:7">
      <c r="B38" s="21" t="s">
        <v>45</v>
      </c>
      <c r="C38" s="22" t="s">
        <v>46</v>
      </c>
      <c r="D38" s="117">
        <v>-138481.94</v>
      </c>
      <c r="E38" s="23">
        <v>-28438.15</v>
      </c>
    </row>
    <row r="39" spans="2:7" ht="13.5" thickBot="1">
      <c r="B39" s="30" t="s">
        <v>47</v>
      </c>
      <c r="C39" s="31" t="s">
        <v>48</v>
      </c>
      <c r="D39" s="119">
        <v>1891185.77</v>
      </c>
      <c r="E39" s="274">
        <f>E24+E25+E38</f>
        <v>547467.29999999993</v>
      </c>
      <c r="F39" s="127"/>
    </row>
    <row r="40" spans="2:7" ht="13.5" thickBot="1">
      <c r="B40" s="32"/>
      <c r="C40" s="33"/>
      <c r="D40" s="2"/>
      <c r="E40" s="175"/>
    </row>
    <row r="41" spans="2:7" ht="16.5" thickBot="1">
      <c r="B41" s="4"/>
      <c r="C41" s="34" t="s">
        <v>49</v>
      </c>
      <c r="D41" s="6"/>
      <c r="E41" s="7"/>
    </row>
    <row r="42" spans="2:7" ht="13.5" thickBot="1">
      <c r="B42" s="8"/>
      <c r="C42" s="35" t="s">
        <v>50</v>
      </c>
      <c r="D42" s="10" t="s">
        <v>133</v>
      </c>
      <c r="E42" s="11" t="s">
        <v>261</v>
      </c>
    </row>
    <row r="43" spans="2:7">
      <c r="B43" s="36" t="s">
        <v>28</v>
      </c>
      <c r="C43" s="66" t="s">
        <v>51</v>
      </c>
      <c r="D43" s="38"/>
      <c r="E43" s="63"/>
    </row>
    <row r="44" spans="2:7">
      <c r="B44" s="39" t="s">
        <v>6</v>
      </c>
      <c r="C44" s="67" t="s">
        <v>52</v>
      </c>
      <c r="D44" s="182"/>
      <c r="E44" s="166">
        <v>5847.28</v>
      </c>
    </row>
    <row r="45" spans="2:7" ht="13.5" thickBot="1">
      <c r="B45" s="41" t="s">
        <v>8</v>
      </c>
      <c r="C45" s="68" t="s">
        <v>53</v>
      </c>
      <c r="D45" s="165">
        <v>5847.28</v>
      </c>
      <c r="E45" s="170">
        <v>1796.86</v>
      </c>
    </row>
    <row r="46" spans="2:7">
      <c r="B46" s="36" t="s">
        <v>33</v>
      </c>
      <c r="C46" s="66" t="s">
        <v>54</v>
      </c>
      <c r="D46" s="223"/>
      <c r="E46" s="171"/>
    </row>
    <row r="47" spans="2:7">
      <c r="B47" s="39" t="s">
        <v>6</v>
      </c>
      <c r="C47" s="67" t="s">
        <v>52</v>
      </c>
      <c r="D47" s="182"/>
      <c r="E47" s="172">
        <v>323.43</v>
      </c>
    </row>
    <row r="48" spans="2:7">
      <c r="B48" s="39" t="s">
        <v>8</v>
      </c>
      <c r="C48" s="67" t="s">
        <v>55</v>
      </c>
      <c r="D48" s="182">
        <v>311.95</v>
      </c>
      <c r="E48" s="176">
        <v>302.45999999999998</v>
      </c>
    </row>
    <row r="49" spans="2:5">
      <c r="B49" s="39" t="s">
        <v>10</v>
      </c>
      <c r="C49" s="67" t="s">
        <v>56</v>
      </c>
      <c r="D49" s="182">
        <v>352.38</v>
      </c>
      <c r="E49" s="176">
        <v>345.6</v>
      </c>
    </row>
    <row r="50" spans="2:5" ht="13.5" thickBot="1">
      <c r="B50" s="41" t="s">
        <v>12</v>
      </c>
      <c r="C50" s="68" t="s">
        <v>53</v>
      </c>
      <c r="D50" s="165">
        <v>323.43</v>
      </c>
      <c r="E50" s="174">
        <v>304.68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547467.30000000005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547467.30000000005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f>D65/E20</f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547467.30000000005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3">
        <v>0</v>
      </c>
      <c r="E72" s="214">
        <v>0</v>
      </c>
    </row>
    <row r="73" spans="2:5">
      <c r="B73" s="39" t="s">
        <v>8</v>
      </c>
      <c r="C73" s="40" t="s">
        <v>89</v>
      </c>
      <c r="D73" s="213">
        <f>D71</f>
        <v>547467.30000000005</v>
      </c>
      <c r="E73" s="214">
        <f>E71</f>
        <v>1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4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8"/>
  <sheetViews>
    <sheetView workbookViewId="0">
      <selection activeCell="G25" sqref="G25:H37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12.28515625" bestFit="1" customWidth="1"/>
    <col min="8" max="8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93" t="s">
        <v>179</v>
      </c>
      <c r="C5" s="294"/>
      <c r="D5" s="294"/>
      <c r="E5" s="295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32685.87</v>
      </c>
      <c r="E9" s="23">
        <f>E10+E11+E12+E13</f>
        <v>33970.050000000003</v>
      </c>
    </row>
    <row r="10" spans="2:5">
      <c r="B10" s="14" t="s">
        <v>6</v>
      </c>
      <c r="C10" s="115" t="s">
        <v>7</v>
      </c>
      <c r="D10" s="197">
        <v>32685.87</v>
      </c>
      <c r="E10" s="258">
        <v>33970.050000000003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8">
      <c r="B17" s="14" t="s">
        <v>6</v>
      </c>
      <c r="C17" s="115" t="s">
        <v>15</v>
      </c>
      <c r="D17" s="198"/>
      <c r="E17" s="259"/>
    </row>
    <row r="18" spans="2:8" ht="25.5">
      <c r="B18" s="14" t="s">
        <v>8</v>
      </c>
      <c r="C18" s="115" t="s">
        <v>20</v>
      </c>
      <c r="D18" s="197"/>
      <c r="E18" s="258"/>
    </row>
    <row r="19" spans="2:8" ht="13.5" thickBot="1">
      <c r="B19" s="16" t="s">
        <v>10</v>
      </c>
      <c r="C19" s="116" t="s">
        <v>21</v>
      </c>
      <c r="D19" s="199"/>
      <c r="E19" s="260"/>
    </row>
    <row r="20" spans="2:8" ht="13.5" thickBot="1">
      <c r="B20" s="275" t="s">
        <v>22</v>
      </c>
      <c r="C20" s="276"/>
      <c r="D20" s="200">
        <f>D9-D16</f>
        <v>32685.87</v>
      </c>
      <c r="E20" s="261">
        <f>E9-E16</f>
        <v>33970.050000000003</v>
      </c>
      <c r="F20" s="189"/>
      <c r="G20" s="127"/>
    </row>
    <row r="21" spans="2:8" ht="13.5" thickBot="1">
      <c r="B21" s="3"/>
      <c r="C21" s="17"/>
      <c r="D21" s="18"/>
      <c r="E21" s="18"/>
      <c r="G21" s="127"/>
    </row>
    <row r="22" spans="2:8" ht="16.5" thickBot="1">
      <c r="B22" s="4"/>
      <c r="C22" s="5" t="s">
        <v>23</v>
      </c>
      <c r="D22" s="19"/>
      <c r="E22" s="20"/>
    </row>
    <row r="23" spans="2:8" ht="13.5" thickBot="1">
      <c r="B23" s="8"/>
      <c r="C23" s="9" t="s">
        <v>3</v>
      </c>
      <c r="D23" s="10" t="s">
        <v>133</v>
      </c>
      <c r="E23" s="64" t="s">
        <v>261</v>
      </c>
    </row>
    <row r="24" spans="2:8" ht="13.5" thickBot="1">
      <c r="B24" s="21" t="s">
        <v>24</v>
      </c>
      <c r="C24" s="22" t="s">
        <v>25</v>
      </c>
      <c r="D24" s="117"/>
      <c r="E24" s="23">
        <f>D20</f>
        <v>32685.87</v>
      </c>
    </row>
    <row r="25" spans="2:8">
      <c r="B25" s="21" t="s">
        <v>26</v>
      </c>
      <c r="C25" s="22" t="s">
        <v>27</v>
      </c>
      <c r="D25" s="117">
        <v>32328.74</v>
      </c>
      <c r="E25" s="270">
        <v>828.46</v>
      </c>
      <c r="F25" s="70"/>
      <c r="G25" s="301"/>
      <c r="H25" s="114"/>
    </row>
    <row r="26" spans="2:8">
      <c r="B26" s="24" t="s">
        <v>28</v>
      </c>
      <c r="C26" s="25" t="s">
        <v>29</v>
      </c>
      <c r="D26" s="118">
        <v>50699.98</v>
      </c>
      <c r="E26" s="271">
        <v>53364.22</v>
      </c>
      <c r="F26" s="70"/>
      <c r="G26" s="301"/>
    </row>
    <row r="27" spans="2:8">
      <c r="B27" s="26" t="s">
        <v>6</v>
      </c>
      <c r="C27" s="15" t="s">
        <v>30</v>
      </c>
      <c r="D27" s="197">
        <v>50699.98</v>
      </c>
      <c r="E27" s="272">
        <v>34000</v>
      </c>
      <c r="G27" s="302"/>
    </row>
    <row r="28" spans="2:8">
      <c r="B28" s="26" t="s">
        <v>8</v>
      </c>
      <c r="C28" s="15" t="s">
        <v>31</v>
      </c>
      <c r="D28" s="197"/>
      <c r="E28" s="272"/>
      <c r="G28" s="302"/>
    </row>
    <row r="29" spans="2:8">
      <c r="B29" s="26" t="s">
        <v>10</v>
      </c>
      <c r="C29" s="15" t="s">
        <v>32</v>
      </c>
      <c r="D29" s="197"/>
      <c r="E29" s="272">
        <v>19364.22</v>
      </c>
      <c r="G29" s="302"/>
    </row>
    <row r="30" spans="2:8">
      <c r="B30" s="24" t="s">
        <v>33</v>
      </c>
      <c r="C30" s="27" t="s">
        <v>34</v>
      </c>
      <c r="D30" s="118">
        <v>18371.240000000002</v>
      </c>
      <c r="E30" s="271">
        <v>52535.76</v>
      </c>
      <c r="G30" s="302"/>
    </row>
    <row r="31" spans="2:8">
      <c r="B31" s="26" t="s">
        <v>6</v>
      </c>
      <c r="C31" s="15" t="s">
        <v>35</v>
      </c>
      <c r="D31" s="197"/>
      <c r="E31" s="272">
        <v>10010.49</v>
      </c>
      <c r="G31" s="301"/>
    </row>
    <row r="32" spans="2:8">
      <c r="B32" s="26" t="s">
        <v>8</v>
      </c>
      <c r="C32" s="15" t="s">
        <v>36</v>
      </c>
      <c r="D32" s="197"/>
      <c r="E32" s="272"/>
      <c r="G32" s="302"/>
    </row>
    <row r="33" spans="2:7">
      <c r="B33" s="26" t="s">
        <v>10</v>
      </c>
      <c r="C33" s="15" t="s">
        <v>37</v>
      </c>
      <c r="D33" s="197">
        <v>22.92</v>
      </c>
      <c r="E33" s="272">
        <v>40.78</v>
      </c>
      <c r="G33" s="302"/>
    </row>
    <row r="34" spans="2:7">
      <c r="B34" s="26" t="s">
        <v>12</v>
      </c>
      <c r="C34" s="15" t="s">
        <v>38</v>
      </c>
      <c r="D34" s="197"/>
      <c r="E34" s="272"/>
      <c r="G34" s="302"/>
    </row>
    <row r="35" spans="2:7" ht="25.5">
      <c r="B35" s="26" t="s">
        <v>39</v>
      </c>
      <c r="C35" s="15" t="s">
        <v>40</v>
      </c>
      <c r="D35" s="197">
        <v>302.48</v>
      </c>
      <c r="E35" s="272">
        <v>592.29</v>
      </c>
      <c r="G35" s="302"/>
    </row>
    <row r="36" spans="2:7">
      <c r="B36" s="26" t="s">
        <v>41</v>
      </c>
      <c r="C36" s="15" t="s">
        <v>42</v>
      </c>
      <c r="D36" s="197"/>
      <c r="E36" s="272"/>
      <c r="G36" s="302"/>
    </row>
    <row r="37" spans="2:7" ht="13.5" thickBot="1">
      <c r="B37" s="28" t="s">
        <v>43</v>
      </c>
      <c r="C37" s="29" t="s">
        <v>44</v>
      </c>
      <c r="D37" s="197">
        <v>18045.84</v>
      </c>
      <c r="E37" s="272">
        <v>41892.199999999997</v>
      </c>
      <c r="G37" s="302"/>
    </row>
    <row r="38" spans="2:7">
      <c r="B38" s="21" t="s">
        <v>45</v>
      </c>
      <c r="C38" s="22" t="s">
        <v>46</v>
      </c>
      <c r="D38" s="117">
        <v>357.13</v>
      </c>
      <c r="E38" s="23">
        <v>455.72</v>
      </c>
    </row>
    <row r="39" spans="2:7" ht="13.5" thickBot="1">
      <c r="B39" s="30" t="s">
        <v>47</v>
      </c>
      <c r="C39" s="31" t="s">
        <v>48</v>
      </c>
      <c r="D39" s="119">
        <v>32685.870000000003</v>
      </c>
      <c r="E39" s="274">
        <f>E24+E25+E38</f>
        <v>33970.050000000003</v>
      </c>
      <c r="F39" s="121"/>
    </row>
    <row r="40" spans="2:7" ht="13.5" thickBot="1">
      <c r="B40" s="32"/>
      <c r="C40" s="33"/>
      <c r="D40" s="2"/>
      <c r="E40" s="175"/>
    </row>
    <row r="41" spans="2:7" ht="16.5" thickBot="1">
      <c r="B41" s="4"/>
      <c r="C41" s="34" t="s">
        <v>49</v>
      </c>
      <c r="D41" s="6"/>
      <c r="E41" s="7"/>
    </row>
    <row r="42" spans="2:7" ht="13.5" thickBot="1">
      <c r="B42" s="8"/>
      <c r="C42" s="35" t="s">
        <v>50</v>
      </c>
      <c r="D42" s="10" t="s">
        <v>133</v>
      </c>
      <c r="E42" s="64" t="s">
        <v>261</v>
      </c>
    </row>
    <row r="43" spans="2:7">
      <c r="B43" s="36" t="s">
        <v>28</v>
      </c>
      <c r="C43" s="66" t="s">
        <v>51</v>
      </c>
      <c r="D43" s="38"/>
      <c r="E43" s="63"/>
    </row>
    <row r="44" spans="2:7">
      <c r="B44" s="39" t="s">
        <v>6</v>
      </c>
      <c r="C44" s="67" t="s">
        <v>52</v>
      </c>
      <c r="D44" s="182"/>
      <c r="E44" s="166">
        <v>99.935400000000001</v>
      </c>
    </row>
    <row r="45" spans="2:7" ht="13.5" thickBot="1">
      <c r="B45" s="41" t="s">
        <v>8</v>
      </c>
      <c r="C45" s="68" t="s">
        <v>53</v>
      </c>
      <c r="D45" s="165">
        <v>99.935400000000001</v>
      </c>
      <c r="E45" s="170">
        <v>102.32250000000001</v>
      </c>
    </row>
    <row r="46" spans="2:7">
      <c r="B46" s="36" t="s">
        <v>33</v>
      </c>
      <c r="C46" s="66" t="s">
        <v>54</v>
      </c>
      <c r="D46" s="223"/>
      <c r="E46" s="171"/>
    </row>
    <row r="47" spans="2:7">
      <c r="B47" s="39" t="s">
        <v>6</v>
      </c>
      <c r="C47" s="67" t="s">
        <v>52</v>
      </c>
      <c r="D47" s="182"/>
      <c r="E47" s="172">
        <v>327.07</v>
      </c>
    </row>
    <row r="48" spans="2:7">
      <c r="B48" s="39" t="s">
        <v>8</v>
      </c>
      <c r="C48" s="67" t="s">
        <v>55</v>
      </c>
      <c r="D48" s="182">
        <v>320.63</v>
      </c>
      <c r="E48" s="176">
        <v>327.13</v>
      </c>
    </row>
    <row r="49" spans="2:5">
      <c r="B49" s="39" t="s">
        <v>10</v>
      </c>
      <c r="C49" s="67" t="s">
        <v>56</v>
      </c>
      <c r="D49" s="182">
        <v>327.14</v>
      </c>
      <c r="E49" s="176">
        <v>331.99</v>
      </c>
    </row>
    <row r="50" spans="2:5" ht="13.5" thickBot="1">
      <c r="B50" s="41" t="s">
        <v>12</v>
      </c>
      <c r="C50" s="68" t="s">
        <v>53</v>
      </c>
      <c r="D50" s="165">
        <v>327.07</v>
      </c>
      <c r="E50" s="174">
        <v>331.99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33970.050000000003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33970.050000000003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33970.050000000003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33970.050000000003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46.xml><?xml version="1.0" encoding="utf-8"?>
<worksheet xmlns="http://schemas.openxmlformats.org/spreadsheetml/2006/main" xmlns:r="http://schemas.openxmlformats.org/officeDocument/2006/relationships">
  <dimension ref="A1:H78"/>
  <sheetViews>
    <sheetView workbookViewId="0">
      <selection activeCell="G20" sqref="G20:I38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8.140625" style="62" customWidth="1"/>
    <col min="7" max="8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93" t="s">
        <v>180</v>
      </c>
      <c r="C5" s="294"/>
      <c r="D5" s="294"/>
      <c r="E5" s="295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60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3246.41</v>
      </c>
      <c r="E9" s="23">
        <f>E10+E11+E12+E13</f>
        <v>21641.759999999998</v>
      </c>
    </row>
    <row r="10" spans="2:5">
      <c r="B10" s="14" t="s">
        <v>6</v>
      </c>
      <c r="C10" s="115" t="s">
        <v>7</v>
      </c>
      <c r="D10" s="197">
        <v>3246.41</v>
      </c>
      <c r="E10" s="258">
        <v>21641.759999999998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8">
      <c r="B17" s="14" t="s">
        <v>6</v>
      </c>
      <c r="C17" s="115" t="s">
        <v>15</v>
      </c>
      <c r="D17" s="198"/>
      <c r="E17" s="259"/>
    </row>
    <row r="18" spans="2:8" ht="25.5">
      <c r="B18" s="14" t="s">
        <v>8</v>
      </c>
      <c r="C18" s="115" t="s">
        <v>20</v>
      </c>
      <c r="D18" s="197"/>
      <c r="E18" s="258"/>
    </row>
    <row r="19" spans="2:8" ht="13.5" thickBot="1">
      <c r="B19" s="16" t="s">
        <v>10</v>
      </c>
      <c r="C19" s="116" t="s">
        <v>21</v>
      </c>
      <c r="D19" s="199"/>
      <c r="E19" s="260"/>
    </row>
    <row r="20" spans="2:8" ht="13.5" thickBot="1">
      <c r="B20" s="275" t="s">
        <v>22</v>
      </c>
      <c r="C20" s="276"/>
      <c r="D20" s="200">
        <f>D9-D16</f>
        <v>3246.41</v>
      </c>
      <c r="E20" s="261">
        <f>E9-E16</f>
        <v>21641.759999999998</v>
      </c>
      <c r="F20" s="189"/>
      <c r="G20" s="127"/>
    </row>
    <row r="21" spans="2:8" ht="13.5" thickBot="1">
      <c r="B21" s="3"/>
      <c r="C21" s="17"/>
      <c r="D21" s="18"/>
      <c r="E21" s="18"/>
      <c r="G21" s="127"/>
    </row>
    <row r="22" spans="2:8" ht="16.5" thickBot="1">
      <c r="B22" s="4"/>
      <c r="C22" s="5" t="s">
        <v>23</v>
      </c>
      <c r="D22" s="19"/>
      <c r="E22" s="20"/>
    </row>
    <row r="23" spans="2:8" ht="13.5" thickBot="1">
      <c r="B23" s="160"/>
      <c r="C23" s="9" t="s">
        <v>3</v>
      </c>
      <c r="D23" s="10" t="s">
        <v>133</v>
      </c>
      <c r="E23" s="64" t="s">
        <v>261</v>
      </c>
    </row>
    <row r="24" spans="2:8" ht="13.5" thickBot="1">
      <c r="B24" s="21" t="s">
        <v>24</v>
      </c>
      <c r="C24" s="22" t="s">
        <v>25</v>
      </c>
      <c r="D24" s="117"/>
      <c r="E24" s="23">
        <f>D20</f>
        <v>3246.41</v>
      </c>
    </row>
    <row r="25" spans="2:8">
      <c r="B25" s="21" t="s">
        <v>26</v>
      </c>
      <c r="C25" s="22" t="s">
        <v>27</v>
      </c>
      <c r="D25" s="117">
        <v>3250</v>
      </c>
      <c r="E25" s="270">
        <v>18683.18</v>
      </c>
      <c r="F25" s="70"/>
      <c r="H25" s="114"/>
    </row>
    <row r="26" spans="2:8">
      <c r="B26" s="24" t="s">
        <v>28</v>
      </c>
      <c r="C26" s="25" t="s">
        <v>29</v>
      </c>
      <c r="D26" s="118">
        <v>3250</v>
      </c>
      <c r="E26" s="271">
        <v>18999.990000000002</v>
      </c>
      <c r="F26" s="70"/>
      <c r="G26" s="114"/>
    </row>
    <row r="27" spans="2:8">
      <c r="B27" s="26" t="s">
        <v>6</v>
      </c>
      <c r="C27" s="15" t="s">
        <v>30</v>
      </c>
      <c r="D27" s="197">
        <v>3250</v>
      </c>
      <c r="E27" s="272">
        <v>18999.990000000002</v>
      </c>
    </row>
    <row r="28" spans="2:8">
      <c r="B28" s="26" t="s">
        <v>8</v>
      </c>
      <c r="C28" s="15" t="s">
        <v>31</v>
      </c>
      <c r="D28" s="197"/>
      <c r="E28" s="272"/>
    </row>
    <row r="29" spans="2:8">
      <c r="B29" s="26" t="s">
        <v>10</v>
      </c>
      <c r="C29" s="15" t="s">
        <v>32</v>
      </c>
      <c r="D29" s="197"/>
      <c r="E29" s="272"/>
    </row>
    <row r="30" spans="2:8">
      <c r="B30" s="24" t="s">
        <v>33</v>
      </c>
      <c r="C30" s="27" t="s">
        <v>34</v>
      </c>
      <c r="D30" s="118"/>
      <c r="E30" s="271">
        <v>316.81</v>
      </c>
    </row>
    <row r="31" spans="2:8">
      <c r="B31" s="26" t="s">
        <v>6</v>
      </c>
      <c r="C31" s="15" t="s">
        <v>35</v>
      </c>
      <c r="D31" s="197"/>
      <c r="E31" s="272"/>
      <c r="G31" s="114"/>
    </row>
    <row r="32" spans="2:8">
      <c r="B32" s="26" t="s">
        <v>8</v>
      </c>
      <c r="C32" s="15" t="s">
        <v>36</v>
      </c>
      <c r="D32" s="197"/>
      <c r="E32" s="272"/>
    </row>
    <row r="33" spans="2:6">
      <c r="B33" s="26" t="s">
        <v>10</v>
      </c>
      <c r="C33" s="15" t="s">
        <v>37</v>
      </c>
      <c r="D33" s="197"/>
      <c r="E33" s="272">
        <v>56.14</v>
      </c>
    </row>
    <row r="34" spans="2:6">
      <c r="B34" s="26" t="s">
        <v>12</v>
      </c>
      <c r="C34" s="15" t="s">
        <v>38</v>
      </c>
      <c r="D34" s="197"/>
      <c r="E34" s="272"/>
    </row>
    <row r="35" spans="2:6" ht="25.5">
      <c r="B35" s="26" t="s">
        <v>39</v>
      </c>
      <c r="C35" s="15" t="s">
        <v>40</v>
      </c>
      <c r="D35" s="197"/>
      <c r="E35" s="272">
        <v>260.67</v>
      </c>
    </row>
    <row r="36" spans="2:6">
      <c r="B36" s="26" t="s">
        <v>41</v>
      </c>
      <c r="C36" s="15" t="s">
        <v>42</v>
      </c>
      <c r="D36" s="197"/>
      <c r="E36" s="272"/>
    </row>
    <row r="37" spans="2:6" ht="13.5" thickBot="1">
      <c r="B37" s="28" t="s">
        <v>43</v>
      </c>
      <c r="C37" s="29" t="s">
        <v>44</v>
      </c>
      <c r="D37" s="197"/>
      <c r="E37" s="272"/>
    </row>
    <row r="38" spans="2:6">
      <c r="B38" s="21" t="s">
        <v>45</v>
      </c>
      <c r="C38" s="22" t="s">
        <v>46</v>
      </c>
      <c r="D38" s="117">
        <v>-3.59</v>
      </c>
      <c r="E38" s="23">
        <v>-287.83</v>
      </c>
    </row>
    <row r="39" spans="2:6" ht="13.5" thickBot="1">
      <c r="B39" s="30" t="s">
        <v>47</v>
      </c>
      <c r="C39" s="31" t="s">
        <v>48</v>
      </c>
      <c r="D39" s="119">
        <v>3246.41</v>
      </c>
      <c r="E39" s="274">
        <f>E24+E25+E38</f>
        <v>21641.759999999998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0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>
        <v>25.667400000000001</v>
      </c>
    </row>
    <row r="45" spans="2:6" ht="13.5" thickBot="1">
      <c r="B45" s="41" t="s">
        <v>8</v>
      </c>
      <c r="C45" s="68" t="s">
        <v>53</v>
      </c>
      <c r="D45" s="165">
        <v>25.667400000000001</v>
      </c>
      <c r="E45" s="170">
        <v>172.00569999999999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>
        <v>126.48</v>
      </c>
    </row>
    <row r="48" spans="2:6">
      <c r="B48" s="39" t="s">
        <v>8</v>
      </c>
      <c r="C48" s="67" t="s">
        <v>55</v>
      </c>
      <c r="D48" s="182">
        <v>122.58</v>
      </c>
      <c r="E48" s="176">
        <v>125.05</v>
      </c>
    </row>
    <row r="49" spans="2:5">
      <c r="B49" s="39" t="s">
        <v>10</v>
      </c>
      <c r="C49" s="67" t="s">
        <v>56</v>
      </c>
      <c r="D49" s="182">
        <v>127.86</v>
      </c>
      <c r="E49" s="176">
        <v>129.59</v>
      </c>
    </row>
    <row r="50" spans="2:5" ht="13.5" thickBot="1">
      <c r="B50" s="41" t="s">
        <v>12</v>
      </c>
      <c r="C50" s="68" t="s">
        <v>53</v>
      </c>
      <c r="D50" s="165">
        <v>126.48</v>
      </c>
      <c r="E50" s="174">
        <v>125.82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21641.759999999998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21641.759999999998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21641.759999999998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21641.759999999998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47.xml><?xml version="1.0" encoding="utf-8"?>
<worksheet xmlns="http://schemas.openxmlformats.org/spreadsheetml/2006/main" xmlns:r="http://schemas.openxmlformats.org/officeDocument/2006/relationships">
  <dimension ref="A1:H78"/>
  <sheetViews>
    <sheetView topLeftCell="A4" workbookViewId="0">
      <selection activeCell="G24" sqref="G24:H40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8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93" t="s">
        <v>238</v>
      </c>
      <c r="C5" s="294"/>
      <c r="D5" s="294"/>
      <c r="E5" s="295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93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/>
      <c r="E9" s="23">
        <f>E10+E11+E12+E13</f>
        <v>39051.660000000003</v>
      </c>
    </row>
    <row r="10" spans="2:5">
      <c r="B10" s="14" t="s">
        <v>6</v>
      </c>
      <c r="C10" s="115" t="s">
        <v>7</v>
      </c>
      <c r="D10" s="197"/>
      <c r="E10" s="258">
        <v>39051.660000000003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8">
      <c r="B17" s="14" t="s">
        <v>6</v>
      </c>
      <c r="C17" s="115" t="s">
        <v>15</v>
      </c>
      <c r="D17" s="198"/>
      <c r="E17" s="259"/>
    </row>
    <row r="18" spans="2:8" ht="25.5">
      <c r="B18" s="14" t="s">
        <v>8</v>
      </c>
      <c r="C18" s="115" t="s">
        <v>20</v>
      </c>
      <c r="D18" s="197"/>
      <c r="E18" s="258"/>
    </row>
    <row r="19" spans="2:8" ht="13.5" thickBot="1">
      <c r="B19" s="16" t="s">
        <v>10</v>
      </c>
      <c r="C19" s="116" t="s">
        <v>21</v>
      </c>
      <c r="D19" s="199"/>
      <c r="E19" s="260"/>
    </row>
    <row r="20" spans="2:8" ht="13.5" thickBot="1">
      <c r="B20" s="275" t="s">
        <v>22</v>
      </c>
      <c r="C20" s="276"/>
      <c r="D20" s="200"/>
      <c r="E20" s="261">
        <f>E9-E16</f>
        <v>39051.660000000003</v>
      </c>
      <c r="F20" s="189"/>
      <c r="G20" s="127"/>
    </row>
    <row r="21" spans="2:8" ht="13.5" thickBot="1">
      <c r="B21" s="3"/>
      <c r="C21" s="17"/>
      <c r="D21" s="18"/>
      <c r="E21" s="18"/>
      <c r="G21" s="127"/>
    </row>
    <row r="22" spans="2:8" ht="16.5" thickBot="1">
      <c r="B22" s="4"/>
      <c r="C22" s="5" t="s">
        <v>23</v>
      </c>
      <c r="D22" s="19"/>
      <c r="E22" s="20"/>
    </row>
    <row r="23" spans="2:8" ht="13.5" thickBot="1">
      <c r="B23" s="193"/>
      <c r="C23" s="9" t="s">
        <v>3</v>
      </c>
      <c r="D23" s="120" t="s">
        <v>133</v>
      </c>
      <c r="E23" s="64" t="s">
        <v>261</v>
      </c>
    </row>
    <row r="24" spans="2:8" ht="13.5" thickBot="1">
      <c r="B24" s="21" t="s">
        <v>24</v>
      </c>
      <c r="C24" s="22" t="s">
        <v>25</v>
      </c>
      <c r="D24" s="117"/>
      <c r="E24" s="23"/>
    </row>
    <row r="25" spans="2:8">
      <c r="B25" s="21" t="s">
        <v>26</v>
      </c>
      <c r="C25" s="22" t="s">
        <v>27</v>
      </c>
      <c r="D25" s="117"/>
      <c r="E25" s="132">
        <v>41821.199999999997</v>
      </c>
      <c r="F25" s="70"/>
      <c r="G25" s="114"/>
      <c r="H25" s="114"/>
    </row>
    <row r="26" spans="2:8">
      <c r="B26" s="24" t="s">
        <v>28</v>
      </c>
      <c r="C26" s="25" t="s">
        <v>29</v>
      </c>
      <c r="D26" s="118"/>
      <c r="E26" s="133">
        <v>57894.1</v>
      </c>
      <c r="F26" s="70"/>
      <c r="G26" s="114"/>
    </row>
    <row r="27" spans="2:8">
      <c r="B27" s="26" t="s">
        <v>6</v>
      </c>
      <c r="C27" s="15" t="s">
        <v>30</v>
      </c>
      <c r="D27" s="197"/>
      <c r="E27" s="263">
        <v>42900.47</v>
      </c>
    </row>
    <row r="28" spans="2:8">
      <c r="B28" s="26" t="s">
        <v>8</v>
      </c>
      <c r="C28" s="15" t="s">
        <v>31</v>
      </c>
      <c r="D28" s="197"/>
      <c r="E28" s="263"/>
    </row>
    <row r="29" spans="2:8">
      <c r="B29" s="26" t="s">
        <v>10</v>
      </c>
      <c r="C29" s="15" t="s">
        <v>32</v>
      </c>
      <c r="D29" s="197"/>
      <c r="E29" s="263">
        <v>14993.63</v>
      </c>
    </row>
    <row r="30" spans="2:8">
      <c r="B30" s="24" t="s">
        <v>33</v>
      </c>
      <c r="C30" s="27" t="s">
        <v>34</v>
      </c>
      <c r="D30" s="118"/>
      <c r="E30" s="133">
        <v>16072.9</v>
      </c>
    </row>
    <row r="31" spans="2:8">
      <c r="B31" s="26" t="s">
        <v>6</v>
      </c>
      <c r="C31" s="15" t="s">
        <v>35</v>
      </c>
      <c r="D31" s="197"/>
      <c r="E31" s="263"/>
      <c r="G31" s="114"/>
    </row>
    <row r="32" spans="2:8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/>
      <c r="E33" s="263">
        <v>24.02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/>
      <c r="E35" s="263">
        <v>553.75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>
        <v>15495.13</v>
      </c>
    </row>
    <row r="38" spans="2:6">
      <c r="B38" s="21" t="s">
        <v>45</v>
      </c>
      <c r="C38" s="22" t="s">
        <v>46</v>
      </c>
      <c r="D38" s="117"/>
      <c r="E38" s="23">
        <v>-2769.54</v>
      </c>
    </row>
    <row r="39" spans="2:6" ht="13.5" thickBot="1">
      <c r="B39" s="30" t="s">
        <v>47</v>
      </c>
      <c r="C39" s="31" t="s">
        <v>48</v>
      </c>
      <c r="D39" s="119"/>
      <c r="E39" s="274">
        <f>E24+E25+E38</f>
        <v>39051.659999999996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3"/>
      <c r="C42" s="35" t="s">
        <v>50</v>
      </c>
      <c r="D42" s="12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/>
    </row>
    <row r="45" spans="2:6" ht="13.5" thickBot="1">
      <c r="B45" s="41" t="s">
        <v>8</v>
      </c>
      <c r="C45" s="68" t="s">
        <v>53</v>
      </c>
      <c r="D45" s="165"/>
      <c r="E45" s="170">
        <v>560.60379999999998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/>
    </row>
    <row r="48" spans="2:6">
      <c r="B48" s="39" t="s">
        <v>8</v>
      </c>
      <c r="C48" s="67" t="s">
        <v>55</v>
      </c>
      <c r="D48" s="182"/>
      <c r="E48" s="176">
        <v>65.37</v>
      </c>
    </row>
    <row r="49" spans="2:5">
      <c r="B49" s="39" t="s">
        <v>10</v>
      </c>
      <c r="C49" s="67" t="s">
        <v>56</v>
      </c>
      <c r="D49" s="182"/>
      <c r="E49" s="176">
        <v>76.16</v>
      </c>
    </row>
    <row r="50" spans="2:5" ht="13.5" thickBot="1">
      <c r="B50" s="41" t="s">
        <v>12</v>
      </c>
      <c r="C50" s="68" t="s">
        <v>53</v>
      </c>
      <c r="D50" s="165"/>
      <c r="E50" s="174">
        <v>69.66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39051.660000000003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39051.660000000003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39051.660000000003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39051.660000000003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48.xml><?xml version="1.0" encoding="utf-8"?>
<worksheet xmlns="http://schemas.openxmlformats.org/spreadsheetml/2006/main" xmlns:r="http://schemas.openxmlformats.org/officeDocument/2006/relationships">
  <dimension ref="A1:I78"/>
  <sheetViews>
    <sheetView workbookViewId="0">
      <selection activeCell="G25" sqref="G25:I37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13" customWidth="1"/>
    <col min="8" max="8" width="12.28515625" bestFit="1" customWidth="1"/>
    <col min="9" max="9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93" t="s">
        <v>181</v>
      </c>
      <c r="C5" s="294"/>
      <c r="D5" s="294"/>
      <c r="E5" s="295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60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9924.65</v>
      </c>
      <c r="E9" s="23">
        <f>E10+E11+E12+E13</f>
        <v>35000.78</v>
      </c>
    </row>
    <row r="10" spans="2:5">
      <c r="B10" s="14" t="s">
        <v>6</v>
      </c>
      <c r="C10" s="115" t="s">
        <v>7</v>
      </c>
      <c r="D10" s="197">
        <v>9924.65</v>
      </c>
      <c r="E10" s="258">
        <v>35000.78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9">
      <c r="B17" s="14" t="s">
        <v>6</v>
      </c>
      <c r="C17" s="115" t="s">
        <v>15</v>
      </c>
      <c r="D17" s="198"/>
      <c r="E17" s="259"/>
    </row>
    <row r="18" spans="2:9" ht="25.5">
      <c r="B18" s="14" t="s">
        <v>8</v>
      </c>
      <c r="C18" s="115" t="s">
        <v>20</v>
      </c>
      <c r="D18" s="197"/>
      <c r="E18" s="258"/>
    </row>
    <row r="19" spans="2:9" ht="13.5" thickBot="1">
      <c r="B19" s="16" t="s">
        <v>10</v>
      </c>
      <c r="C19" s="116" t="s">
        <v>21</v>
      </c>
      <c r="D19" s="199"/>
      <c r="E19" s="260"/>
    </row>
    <row r="20" spans="2:9" ht="13.5" thickBot="1">
      <c r="B20" s="275" t="s">
        <v>22</v>
      </c>
      <c r="C20" s="276"/>
      <c r="D20" s="200">
        <f>D9-D16</f>
        <v>9924.65</v>
      </c>
      <c r="E20" s="261">
        <f>E9-E16</f>
        <v>35000.78</v>
      </c>
      <c r="F20" s="189"/>
      <c r="G20" s="127"/>
    </row>
    <row r="21" spans="2:9" ht="13.5" thickBot="1">
      <c r="B21" s="3"/>
      <c r="C21" s="17"/>
      <c r="D21" s="18"/>
      <c r="E21" s="18"/>
      <c r="G21" s="127"/>
    </row>
    <row r="22" spans="2:9" ht="16.5" thickBot="1">
      <c r="B22" s="4"/>
      <c r="C22" s="5" t="s">
        <v>23</v>
      </c>
      <c r="D22" s="19"/>
      <c r="E22" s="20"/>
    </row>
    <row r="23" spans="2:9" ht="13.5" thickBot="1">
      <c r="B23" s="160"/>
      <c r="C23" s="9" t="s">
        <v>3</v>
      </c>
      <c r="D23" s="10" t="s">
        <v>133</v>
      </c>
      <c r="E23" s="64" t="s">
        <v>261</v>
      </c>
    </row>
    <row r="24" spans="2:9" ht="13.5" thickBot="1">
      <c r="B24" s="21" t="s">
        <v>24</v>
      </c>
      <c r="C24" s="22" t="s">
        <v>25</v>
      </c>
      <c r="D24" s="117"/>
      <c r="E24" s="23">
        <f>D20</f>
        <v>9924.65</v>
      </c>
    </row>
    <row r="25" spans="2:9">
      <c r="B25" s="21" t="s">
        <v>26</v>
      </c>
      <c r="C25" s="22" t="s">
        <v>27</v>
      </c>
      <c r="D25" s="117">
        <v>9599.1200000000008</v>
      </c>
      <c r="E25" s="132">
        <v>26840.42</v>
      </c>
      <c r="F25" s="70"/>
      <c r="H25" s="114"/>
    </row>
    <row r="26" spans="2:9">
      <c r="B26" s="24" t="s">
        <v>28</v>
      </c>
      <c r="C26" s="25" t="s">
        <v>29</v>
      </c>
      <c r="D26" s="118">
        <v>9599.1200000000008</v>
      </c>
      <c r="E26" s="133">
        <v>416259.11</v>
      </c>
      <c r="F26" s="70"/>
      <c r="G26" s="114"/>
    </row>
    <row r="27" spans="2:9">
      <c r="B27" s="26" t="s">
        <v>6</v>
      </c>
      <c r="C27" s="15" t="s">
        <v>30</v>
      </c>
      <c r="D27" s="197"/>
      <c r="E27" s="263">
        <v>3000</v>
      </c>
    </row>
    <row r="28" spans="2:9">
      <c r="B28" s="26" t="s">
        <v>8</v>
      </c>
      <c r="C28" s="15" t="s">
        <v>31</v>
      </c>
      <c r="D28" s="197"/>
      <c r="E28" s="263"/>
    </row>
    <row r="29" spans="2:9">
      <c r="B29" s="26" t="s">
        <v>10</v>
      </c>
      <c r="C29" s="15" t="s">
        <v>32</v>
      </c>
      <c r="D29" s="197">
        <v>9599.1200000000008</v>
      </c>
      <c r="E29" s="263">
        <v>413259.11</v>
      </c>
    </row>
    <row r="30" spans="2:9">
      <c r="B30" s="24" t="s">
        <v>33</v>
      </c>
      <c r="C30" s="27" t="s">
        <v>34</v>
      </c>
      <c r="D30" s="118"/>
      <c r="E30" s="133">
        <v>389418.69</v>
      </c>
    </row>
    <row r="31" spans="2:9">
      <c r="B31" s="26" t="s">
        <v>6</v>
      </c>
      <c r="C31" s="15" t="s">
        <v>35</v>
      </c>
      <c r="D31" s="197"/>
      <c r="E31" s="263">
        <v>956.57</v>
      </c>
      <c r="G31" s="114"/>
      <c r="I31" s="114"/>
    </row>
    <row r="32" spans="2:9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/>
      <c r="E33" s="263">
        <v>102.76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/>
      <c r="E35" s="263">
        <v>2211.81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>
        <v>386147.55</v>
      </c>
    </row>
    <row r="38" spans="2:6">
      <c r="B38" s="21" t="s">
        <v>45</v>
      </c>
      <c r="C38" s="22" t="s">
        <v>46</v>
      </c>
      <c r="D38" s="117">
        <v>325.52999999999997</v>
      </c>
      <c r="E38" s="23">
        <v>-1764.29</v>
      </c>
    </row>
    <row r="39" spans="2:6" ht="13.5" thickBot="1">
      <c r="B39" s="30" t="s">
        <v>47</v>
      </c>
      <c r="C39" s="31" t="s">
        <v>48</v>
      </c>
      <c r="D39" s="119">
        <v>9924.6500000000015</v>
      </c>
      <c r="E39" s="274">
        <f>E24+E25+E38</f>
        <v>35000.78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0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>
        <v>141.13550000000001</v>
      </c>
    </row>
    <row r="45" spans="2:6" ht="13.5" thickBot="1">
      <c r="B45" s="41" t="s">
        <v>8</v>
      </c>
      <c r="C45" s="68" t="s">
        <v>53</v>
      </c>
      <c r="D45" s="165">
        <v>141.13550000000001</v>
      </c>
      <c r="E45" s="170">
        <v>489.86399999999998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>
        <v>70.319999999999993</v>
      </c>
    </row>
    <row r="48" spans="2:6">
      <c r="B48" s="39" t="s">
        <v>8</v>
      </c>
      <c r="C48" s="67" t="s">
        <v>55</v>
      </c>
      <c r="D48" s="182">
        <v>61.05</v>
      </c>
      <c r="E48" s="176">
        <v>67.180000000000007</v>
      </c>
    </row>
    <row r="49" spans="2:5">
      <c r="B49" s="39" t="s">
        <v>10</v>
      </c>
      <c r="C49" s="67" t="s">
        <v>56</v>
      </c>
      <c r="D49" s="182">
        <v>71.39</v>
      </c>
      <c r="E49" s="176">
        <v>80.569999999999993</v>
      </c>
    </row>
    <row r="50" spans="2:5" ht="13.5" thickBot="1">
      <c r="B50" s="41" t="s">
        <v>12</v>
      </c>
      <c r="C50" s="68" t="s">
        <v>53</v>
      </c>
      <c r="D50" s="165">
        <v>70.319999999999993</v>
      </c>
      <c r="E50" s="174">
        <v>71.45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35000.78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35000.78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35000.78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35000.78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49.xml><?xml version="1.0" encoding="utf-8"?>
<worksheet xmlns="http://schemas.openxmlformats.org/spreadsheetml/2006/main" xmlns:r="http://schemas.openxmlformats.org/officeDocument/2006/relationships">
  <dimension ref="A1:H78"/>
  <sheetViews>
    <sheetView workbookViewId="0">
      <selection activeCell="G25" sqref="G25:H39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13.42578125" customWidth="1"/>
    <col min="8" max="8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93" t="s">
        <v>239</v>
      </c>
      <c r="C5" s="294"/>
      <c r="D5" s="294"/>
      <c r="E5" s="295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93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/>
      <c r="E9" s="23">
        <f>E10+E11+E12+E13</f>
        <v>140439.1</v>
      </c>
    </row>
    <row r="10" spans="2:5">
      <c r="B10" s="14" t="s">
        <v>6</v>
      </c>
      <c r="C10" s="115" t="s">
        <v>7</v>
      </c>
      <c r="D10" s="197"/>
      <c r="E10" s="258">
        <v>140439.1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8">
      <c r="B17" s="14" t="s">
        <v>6</v>
      </c>
      <c r="C17" s="115" t="s">
        <v>15</v>
      </c>
      <c r="D17" s="198"/>
      <c r="E17" s="259"/>
    </row>
    <row r="18" spans="2:8" ht="25.5">
      <c r="B18" s="14" t="s">
        <v>8</v>
      </c>
      <c r="C18" s="115" t="s">
        <v>20</v>
      </c>
      <c r="D18" s="197"/>
      <c r="E18" s="258"/>
    </row>
    <row r="19" spans="2:8" ht="13.5" thickBot="1">
      <c r="B19" s="16" t="s">
        <v>10</v>
      </c>
      <c r="C19" s="116" t="s">
        <v>21</v>
      </c>
      <c r="D19" s="199"/>
      <c r="E19" s="260"/>
    </row>
    <row r="20" spans="2:8" ht="13.5" thickBot="1">
      <c r="B20" s="275" t="s">
        <v>22</v>
      </c>
      <c r="C20" s="276"/>
      <c r="D20" s="200"/>
      <c r="E20" s="261">
        <f>E9-E16</f>
        <v>140439.1</v>
      </c>
      <c r="F20" s="189"/>
      <c r="G20" s="127"/>
    </row>
    <row r="21" spans="2:8" ht="13.5" thickBot="1">
      <c r="B21" s="3"/>
      <c r="C21" s="17"/>
      <c r="D21" s="18"/>
      <c r="E21" s="18"/>
      <c r="G21" s="127"/>
    </row>
    <row r="22" spans="2:8" ht="16.5" thickBot="1">
      <c r="B22" s="4"/>
      <c r="C22" s="5" t="s">
        <v>23</v>
      </c>
      <c r="D22" s="19"/>
      <c r="E22" s="20"/>
    </row>
    <row r="23" spans="2:8" ht="13.5" thickBot="1">
      <c r="B23" s="193"/>
      <c r="C23" s="9" t="s">
        <v>3</v>
      </c>
      <c r="D23" s="120" t="s">
        <v>133</v>
      </c>
      <c r="E23" s="64" t="s">
        <v>261</v>
      </c>
    </row>
    <row r="24" spans="2:8" ht="13.5" thickBot="1">
      <c r="B24" s="21" t="s">
        <v>24</v>
      </c>
      <c r="C24" s="22" t="s">
        <v>25</v>
      </c>
      <c r="D24" s="117"/>
      <c r="E24" s="23">
        <f>D20</f>
        <v>0</v>
      </c>
    </row>
    <row r="25" spans="2:8">
      <c r="B25" s="21" t="s">
        <v>26</v>
      </c>
      <c r="C25" s="22" t="s">
        <v>27</v>
      </c>
      <c r="D25" s="117"/>
      <c r="E25" s="132">
        <v>138540.18</v>
      </c>
      <c r="F25" s="70"/>
      <c r="H25" s="114"/>
    </row>
    <row r="26" spans="2:8">
      <c r="B26" s="24" t="s">
        <v>28</v>
      </c>
      <c r="C26" s="25" t="s">
        <v>29</v>
      </c>
      <c r="D26" s="118"/>
      <c r="E26" s="133">
        <v>182031.15</v>
      </c>
      <c r="F26" s="70"/>
      <c r="G26" s="114"/>
    </row>
    <row r="27" spans="2:8">
      <c r="B27" s="26" t="s">
        <v>6</v>
      </c>
      <c r="C27" s="15" t="s">
        <v>30</v>
      </c>
      <c r="D27" s="197"/>
      <c r="E27" s="263"/>
    </row>
    <row r="28" spans="2:8">
      <c r="B28" s="26" t="s">
        <v>8</v>
      </c>
      <c r="C28" s="15" t="s">
        <v>31</v>
      </c>
      <c r="D28" s="197"/>
      <c r="E28" s="263"/>
    </row>
    <row r="29" spans="2:8">
      <c r="B29" s="26" t="s">
        <v>10</v>
      </c>
      <c r="C29" s="15" t="s">
        <v>32</v>
      </c>
      <c r="D29" s="197"/>
      <c r="E29" s="263">
        <v>182031.15</v>
      </c>
    </row>
    <row r="30" spans="2:8">
      <c r="B30" s="24" t="s">
        <v>33</v>
      </c>
      <c r="C30" s="27" t="s">
        <v>34</v>
      </c>
      <c r="D30" s="118"/>
      <c r="E30" s="133">
        <v>43490.97</v>
      </c>
    </row>
    <row r="31" spans="2:8">
      <c r="B31" s="26" t="s">
        <v>6</v>
      </c>
      <c r="C31" s="15" t="s">
        <v>35</v>
      </c>
      <c r="D31" s="197"/>
      <c r="E31" s="263">
        <v>8142.64</v>
      </c>
      <c r="G31" s="114"/>
    </row>
    <row r="32" spans="2:8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/>
      <c r="E33" s="263">
        <v>79.27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/>
      <c r="E35" s="263">
        <v>937.31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>
        <v>34331.75</v>
      </c>
    </row>
    <row r="38" spans="2:6">
      <c r="B38" s="21" t="s">
        <v>45</v>
      </c>
      <c r="C38" s="22" t="s">
        <v>46</v>
      </c>
      <c r="D38" s="117"/>
      <c r="E38" s="23">
        <v>1898.92</v>
      </c>
    </row>
    <row r="39" spans="2:6" ht="13.5" thickBot="1">
      <c r="B39" s="30" t="s">
        <v>47</v>
      </c>
      <c r="C39" s="31" t="s">
        <v>48</v>
      </c>
      <c r="D39" s="119"/>
      <c r="E39" s="274">
        <f>E24+E25+E38</f>
        <v>140439.1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3"/>
      <c r="C42" s="35" t="s">
        <v>50</v>
      </c>
      <c r="D42" s="12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/>
    </row>
    <row r="45" spans="2:6" ht="13.5" thickBot="1">
      <c r="B45" s="41" t="s">
        <v>8</v>
      </c>
      <c r="C45" s="68" t="s">
        <v>53</v>
      </c>
      <c r="D45" s="165"/>
      <c r="E45" s="170">
        <v>1089.8579999999999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/>
    </row>
    <row r="48" spans="2:6">
      <c r="B48" s="39" t="s">
        <v>8</v>
      </c>
      <c r="C48" s="67" t="s">
        <v>55</v>
      </c>
      <c r="D48" s="182"/>
      <c r="E48" s="176">
        <v>116.55</v>
      </c>
    </row>
    <row r="49" spans="2:5">
      <c r="B49" s="39" t="s">
        <v>10</v>
      </c>
      <c r="C49" s="67" t="s">
        <v>56</v>
      </c>
      <c r="D49" s="182"/>
      <c r="E49" s="176">
        <v>132.72999999999999</v>
      </c>
    </row>
    <row r="50" spans="2:5" ht="13.5" thickBot="1">
      <c r="B50" s="41" t="s">
        <v>12</v>
      </c>
      <c r="C50" s="68" t="s">
        <v>53</v>
      </c>
      <c r="D50" s="165"/>
      <c r="E50" s="174">
        <v>128.86000000000001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140439.1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140439.1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140439.1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140439.1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78"/>
  <sheetViews>
    <sheetView zoomScaleNormal="100" workbookViewId="0">
      <selection activeCell="D68" sqref="D68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116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13634995.640000001</v>
      </c>
      <c r="E9" s="23">
        <f>E10+E11+E12+E13</f>
        <v>16817766.199999999</v>
      </c>
    </row>
    <row r="10" spans="2:5">
      <c r="B10" s="14" t="s">
        <v>6</v>
      </c>
      <c r="C10" s="115" t="s">
        <v>7</v>
      </c>
      <c r="D10" s="197">
        <f>12820295.77+799710.55</f>
        <v>13620006.32</v>
      </c>
      <c r="E10" s="258">
        <f>15596915.14+1219376.79</f>
        <v>16816291.93</v>
      </c>
    </row>
    <row r="11" spans="2:5">
      <c r="B11" s="14" t="s">
        <v>8</v>
      </c>
      <c r="C11" s="115" t="s">
        <v>9</v>
      </c>
      <c r="D11" s="197"/>
      <c r="E11" s="258">
        <v>105.06</v>
      </c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>
        <f>D14</f>
        <v>14989.32</v>
      </c>
      <c r="E13" s="258">
        <f>E14</f>
        <v>1369.21</v>
      </c>
    </row>
    <row r="14" spans="2:5">
      <c r="B14" s="14" t="s">
        <v>14</v>
      </c>
      <c r="C14" s="115" t="s">
        <v>15</v>
      </c>
      <c r="D14" s="197">
        <v>14989.32</v>
      </c>
      <c r="E14" s="258">
        <v>1369.21</v>
      </c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>
        <f>D17+D18+D19</f>
        <v>3154.53</v>
      </c>
      <c r="E16" s="23">
        <f>E17+E18+E19</f>
        <v>2913.46</v>
      </c>
    </row>
    <row r="17" spans="2:9">
      <c r="B17" s="14" t="s">
        <v>6</v>
      </c>
      <c r="C17" s="115" t="s">
        <v>15</v>
      </c>
      <c r="D17" s="198">
        <v>3154.53</v>
      </c>
      <c r="E17" s="259">
        <v>2913.46</v>
      </c>
    </row>
    <row r="18" spans="2:9" ht="25.5">
      <c r="B18" s="14" t="s">
        <v>8</v>
      </c>
      <c r="C18" s="115" t="s">
        <v>20</v>
      </c>
      <c r="D18" s="197"/>
      <c r="E18" s="258"/>
    </row>
    <row r="19" spans="2:9" ht="13.5" thickBot="1">
      <c r="B19" s="16" t="s">
        <v>10</v>
      </c>
      <c r="C19" s="116" t="s">
        <v>21</v>
      </c>
      <c r="D19" s="199"/>
      <c r="E19" s="260"/>
    </row>
    <row r="20" spans="2:9" ht="13.5" thickBot="1">
      <c r="B20" s="275" t="s">
        <v>22</v>
      </c>
      <c r="C20" s="276"/>
      <c r="D20" s="200">
        <f>D9-D16</f>
        <v>13631841.110000001</v>
      </c>
      <c r="E20" s="261">
        <f>E9-E16</f>
        <v>16814852.739999998</v>
      </c>
      <c r="F20" s="190"/>
      <c r="G20" s="127"/>
    </row>
    <row r="21" spans="2:9" ht="13.5" thickBot="1">
      <c r="B21" s="3"/>
      <c r="C21" s="17"/>
      <c r="D21" s="18"/>
      <c r="E21" s="18"/>
      <c r="G21" s="127"/>
    </row>
    <row r="22" spans="2:9" ht="16.5" thickBot="1">
      <c r="B22" s="4"/>
      <c r="C22" s="5" t="s">
        <v>23</v>
      </c>
      <c r="D22" s="19"/>
      <c r="E22" s="20"/>
    </row>
    <row r="23" spans="2:9" ht="13.5" thickBot="1">
      <c r="B23" s="8"/>
      <c r="C23" s="9" t="s">
        <v>3</v>
      </c>
      <c r="D23" s="10" t="s">
        <v>133</v>
      </c>
      <c r="E23" s="64" t="s">
        <v>261</v>
      </c>
    </row>
    <row r="24" spans="2:9" ht="13.5" thickBot="1">
      <c r="B24" s="21" t="s">
        <v>24</v>
      </c>
      <c r="C24" s="22" t="s">
        <v>25</v>
      </c>
      <c r="D24" s="117">
        <v>14584354.24</v>
      </c>
      <c r="E24" s="23">
        <f>D20</f>
        <v>13631841.110000001</v>
      </c>
      <c r="I24" s="268"/>
    </row>
    <row r="25" spans="2:9">
      <c r="B25" s="21" t="s">
        <v>26</v>
      </c>
      <c r="C25" s="22" t="s">
        <v>27</v>
      </c>
      <c r="D25" s="117">
        <v>-484044.34999999963</v>
      </c>
      <c r="E25" s="132">
        <v>4707127.1900000004</v>
      </c>
      <c r="G25" s="114"/>
      <c r="I25" s="268"/>
    </row>
    <row r="26" spans="2:9">
      <c r="B26" s="24" t="s">
        <v>28</v>
      </c>
      <c r="C26" s="25" t="s">
        <v>29</v>
      </c>
      <c r="D26" s="118">
        <v>6218902.25</v>
      </c>
      <c r="E26" s="133">
        <v>10206411.82</v>
      </c>
      <c r="I26" s="268"/>
    </row>
    <row r="27" spans="2:9">
      <c r="B27" s="26" t="s">
        <v>6</v>
      </c>
      <c r="C27" s="15" t="s">
        <v>30</v>
      </c>
      <c r="D27" s="197">
        <v>5501047.5600000005</v>
      </c>
      <c r="E27" s="263">
        <v>6712425.1099999994</v>
      </c>
      <c r="I27" s="268"/>
    </row>
    <row r="28" spans="2:9">
      <c r="B28" s="26" t="s">
        <v>8</v>
      </c>
      <c r="C28" s="15" t="s">
        <v>31</v>
      </c>
      <c r="D28" s="197"/>
      <c r="E28" s="263"/>
      <c r="I28" s="268"/>
    </row>
    <row r="29" spans="2:9">
      <c r="B29" s="26" t="s">
        <v>10</v>
      </c>
      <c r="C29" s="15" t="s">
        <v>32</v>
      </c>
      <c r="D29" s="197">
        <v>717854.69</v>
      </c>
      <c r="E29" s="263">
        <v>3493986.71</v>
      </c>
      <c r="I29" s="268"/>
    </row>
    <row r="30" spans="2:9">
      <c r="B30" s="24" t="s">
        <v>33</v>
      </c>
      <c r="C30" s="27" t="s">
        <v>34</v>
      </c>
      <c r="D30" s="118">
        <v>6702946.5999999996</v>
      </c>
      <c r="E30" s="133">
        <v>5499284.6299999999</v>
      </c>
      <c r="I30" s="268"/>
    </row>
    <row r="31" spans="2:9">
      <c r="B31" s="26" t="s">
        <v>6</v>
      </c>
      <c r="C31" s="15" t="s">
        <v>35</v>
      </c>
      <c r="D31" s="197">
        <v>1767716.7699999998</v>
      </c>
      <c r="E31" s="263">
        <v>1829201.86</v>
      </c>
      <c r="I31" s="268"/>
    </row>
    <row r="32" spans="2:9">
      <c r="B32" s="26" t="s">
        <v>8</v>
      </c>
      <c r="C32" s="15" t="s">
        <v>36</v>
      </c>
      <c r="D32" s="197"/>
      <c r="E32" s="263"/>
      <c r="I32" s="268"/>
    </row>
    <row r="33" spans="2:9">
      <c r="B33" s="26" t="s">
        <v>10</v>
      </c>
      <c r="C33" s="15" t="s">
        <v>37</v>
      </c>
      <c r="D33" s="197">
        <v>127287.04000000001</v>
      </c>
      <c r="E33" s="263">
        <v>140329.79</v>
      </c>
      <c r="I33" s="268"/>
    </row>
    <row r="34" spans="2:9">
      <c r="B34" s="26" t="s">
        <v>12</v>
      </c>
      <c r="C34" s="15" t="s">
        <v>38</v>
      </c>
      <c r="D34" s="197"/>
      <c r="E34" s="263"/>
      <c r="I34" s="268"/>
    </row>
    <row r="35" spans="2:9" ht="25.5">
      <c r="B35" s="26" t="s">
        <v>39</v>
      </c>
      <c r="C35" s="15" t="s">
        <v>40</v>
      </c>
      <c r="D35" s="197">
        <v>258468.76</v>
      </c>
      <c r="E35" s="263">
        <v>296066.33</v>
      </c>
      <c r="I35" s="268"/>
    </row>
    <row r="36" spans="2:9">
      <c r="B36" s="26" t="s">
        <v>41</v>
      </c>
      <c r="C36" s="15" t="s">
        <v>42</v>
      </c>
      <c r="D36" s="197"/>
      <c r="E36" s="263"/>
      <c r="I36" s="268"/>
    </row>
    <row r="37" spans="2:9" ht="13.5" thickBot="1">
      <c r="B37" s="28" t="s">
        <v>43</v>
      </c>
      <c r="C37" s="29" t="s">
        <v>44</v>
      </c>
      <c r="D37" s="197">
        <v>4549474.0299999993</v>
      </c>
      <c r="E37" s="263">
        <v>3233686.65</v>
      </c>
      <c r="I37" s="268"/>
    </row>
    <row r="38" spans="2:9">
      <c r="B38" s="21" t="s">
        <v>45</v>
      </c>
      <c r="C38" s="22" t="s">
        <v>46</v>
      </c>
      <c r="D38" s="117">
        <v>-468468.78</v>
      </c>
      <c r="E38" s="23">
        <v>-1524115.56</v>
      </c>
    </row>
    <row r="39" spans="2:9" ht="13.5" thickBot="1">
      <c r="B39" s="30" t="s">
        <v>47</v>
      </c>
      <c r="C39" s="31" t="s">
        <v>48</v>
      </c>
      <c r="D39" s="119">
        <v>13631841.110000001</v>
      </c>
      <c r="E39" s="274">
        <f>E24+E25+E38</f>
        <v>16814852.740000002</v>
      </c>
      <c r="F39" s="127"/>
    </row>
    <row r="40" spans="2:9" ht="13.5" thickBot="1">
      <c r="B40" s="32"/>
      <c r="C40" s="33"/>
      <c r="D40" s="2"/>
      <c r="E40" s="175"/>
    </row>
    <row r="41" spans="2:9" ht="16.5" thickBot="1">
      <c r="B41" s="4"/>
      <c r="C41" s="34" t="s">
        <v>49</v>
      </c>
      <c r="D41" s="6"/>
      <c r="E41" s="7"/>
    </row>
    <row r="42" spans="2:9" ht="13.5" thickBot="1">
      <c r="B42" s="8"/>
      <c r="C42" s="35" t="s">
        <v>50</v>
      </c>
      <c r="D42" s="10" t="s">
        <v>133</v>
      </c>
      <c r="E42" s="64" t="s">
        <v>261</v>
      </c>
    </row>
    <row r="43" spans="2:9">
      <c r="B43" s="36" t="s">
        <v>28</v>
      </c>
      <c r="C43" s="66" t="s">
        <v>51</v>
      </c>
      <c r="D43" s="38"/>
      <c r="E43" s="63"/>
    </row>
    <row r="44" spans="2:9">
      <c r="B44" s="39" t="s">
        <v>6</v>
      </c>
      <c r="C44" s="67" t="s">
        <v>52</v>
      </c>
      <c r="D44" s="182">
        <v>113045.1781</v>
      </c>
      <c r="E44" s="166">
        <v>109168.8523</v>
      </c>
    </row>
    <row r="45" spans="2:9" ht="13.5" thickBot="1">
      <c r="B45" s="41" t="s">
        <v>8</v>
      </c>
      <c r="C45" s="68" t="s">
        <v>53</v>
      </c>
      <c r="D45" s="165">
        <v>109168.8523</v>
      </c>
      <c r="E45" s="170">
        <v>144253.4406</v>
      </c>
    </row>
    <row r="46" spans="2:9">
      <c r="B46" s="36" t="s">
        <v>33</v>
      </c>
      <c r="C46" s="66" t="s">
        <v>54</v>
      </c>
      <c r="D46" s="223"/>
      <c r="E46" s="171"/>
    </row>
    <row r="47" spans="2:9">
      <c r="B47" s="39" t="s">
        <v>6</v>
      </c>
      <c r="C47" s="67" t="s">
        <v>52</v>
      </c>
      <c r="D47" s="182">
        <v>129.01349999999999</v>
      </c>
      <c r="E47" s="172">
        <v>124.869326944458</v>
      </c>
    </row>
    <row r="48" spans="2:9">
      <c r="B48" s="39" t="s">
        <v>8</v>
      </c>
      <c r="C48" s="67" t="s">
        <v>55</v>
      </c>
      <c r="D48" s="182">
        <v>121.1181</v>
      </c>
      <c r="E48" s="176">
        <v>111.03570000000001</v>
      </c>
    </row>
    <row r="49" spans="2:5">
      <c r="B49" s="39" t="s">
        <v>10</v>
      </c>
      <c r="C49" s="67" t="s">
        <v>56</v>
      </c>
      <c r="D49" s="182">
        <v>133.64750000000001</v>
      </c>
      <c r="E49" s="176">
        <v>138.5872</v>
      </c>
    </row>
    <row r="50" spans="2:5" ht="13.5" thickBot="1">
      <c r="B50" s="41" t="s">
        <v>12</v>
      </c>
      <c r="C50" s="68" t="s">
        <v>53</v>
      </c>
      <c r="D50" s="165">
        <v>124.869326944458</v>
      </c>
      <c r="E50" s="174">
        <v>116.56465641347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16816291.93</v>
      </c>
      <c r="E54" s="50">
        <f>E60+E65</f>
        <v>1.0000855904016679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v>15596915.140000001</v>
      </c>
      <c r="E60" s="216">
        <f>D60/E20</f>
        <v>0.9275677510334237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1219376.79</v>
      </c>
      <c r="E65" s="214">
        <f>D65/E20</f>
        <v>7.2517839368244158E-2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105.06</v>
      </c>
      <c r="E68" s="69">
        <f>D68/E20</f>
        <v>6.2480475817714487E-6</v>
      </c>
    </row>
    <row r="69" spans="2:5" ht="13.5" thickBot="1">
      <c r="B69" s="36" t="s">
        <v>82</v>
      </c>
      <c r="C69" s="37" t="s">
        <v>83</v>
      </c>
      <c r="D69" s="38">
        <f>E13</f>
        <v>1369.21</v>
      </c>
      <c r="E69" s="50">
        <f>D69/E20</f>
        <v>8.1428604887086282E-5</v>
      </c>
    </row>
    <row r="70" spans="2:5" ht="13.5" thickBot="1">
      <c r="B70" s="36" t="s">
        <v>84</v>
      </c>
      <c r="C70" s="37" t="s">
        <v>85</v>
      </c>
      <c r="D70" s="38">
        <f>E16</f>
        <v>2913.46</v>
      </c>
      <c r="E70" s="50">
        <f>D70/E20</f>
        <v>1.7326705413656809E-4</v>
      </c>
    </row>
    <row r="71" spans="2:5">
      <c r="B71" s="36" t="s">
        <v>86</v>
      </c>
      <c r="C71" s="37" t="s">
        <v>87</v>
      </c>
      <c r="D71" s="38">
        <f>D54+D68+D69-D70</f>
        <v>16814852.739999998</v>
      </c>
      <c r="E71" s="61">
        <f>E54+E69+E68-E70</f>
        <v>1.0000000000000002</v>
      </c>
    </row>
    <row r="72" spans="2:5">
      <c r="B72" s="39" t="s">
        <v>6</v>
      </c>
      <c r="C72" s="40" t="s">
        <v>88</v>
      </c>
      <c r="D72" s="213">
        <f>D71</f>
        <v>16814852.739999998</v>
      </c>
      <c r="E72" s="214">
        <f>E71</f>
        <v>1.0000000000000002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1.03" right="0.75" top="0.6" bottom="0.19" header="0.5" footer="0.5"/>
  <pageSetup paperSize="9" scale="70" orientation="portrait" r:id="rId1"/>
  <headerFooter alignWithMargins="0"/>
</worksheet>
</file>

<file path=xl/worksheets/sheet150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G24" sqref="G24:G38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202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61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34583.51</v>
      </c>
      <c r="E9" s="23">
        <f>E10+E11+E12+E13</f>
        <v>14959.2</v>
      </c>
    </row>
    <row r="10" spans="2:5">
      <c r="B10" s="14" t="s">
        <v>6</v>
      </c>
      <c r="C10" s="115" t="s">
        <v>7</v>
      </c>
      <c r="D10" s="197">
        <v>34583.51</v>
      </c>
      <c r="E10" s="258">
        <v>14959.2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34583.51</v>
      </c>
      <c r="E20" s="261">
        <f>E9-E16</f>
        <v>14959.2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61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34583.51</v>
      </c>
    </row>
    <row r="25" spans="2:7">
      <c r="B25" s="21" t="s">
        <v>26</v>
      </c>
      <c r="C25" s="22" t="s">
        <v>27</v>
      </c>
      <c r="D25" s="117">
        <v>36052.840000000004</v>
      </c>
      <c r="E25" s="132">
        <v>-10140.58</v>
      </c>
      <c r="F25" s="114"/>
    </row>
    <row r="26" spans="2:7">
      <c r="B26" s="24" t="s">
        <v>28</v>
      </c>
      <c r="C26" s="25" t="s">
        <v>29</v>
      </c>
      <c r="D26" s="118">
        <v>37333.79</v>
      </c>
      <c r="E26" s="133">
        <v>37893.839999999997</v>
      </c>
      <c r="F26" s="114"/>
      <c r="G26" s="114"/>
    </row>
    <row r="27" spans="2:7">
      <c r="B27" s="26" t="s">
        <v>6</v>
      </c>
      <c r="C27" s="15" t="s">
        <v>30</v>
      </c>
      <c r="D27" s="197"/>
      <c r="E27" s="263"/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37333.79</v>
      </c>
      <c r="E29" s="263">
        <v>37893.839999999997</v>
      </c>
      <c r="F29" s="114"/>
    </row>
    <row r="30" spans="2:7">
      <c r="B30" s="24" t="s">
        <v>33</v>
      </c>
      <c r="C30" s="27" t="s">
        <v>34</v>
      </c>
      <c r="D30" s="118">
        <v>1280.95</v>
      </c>
      <c r="E30" s="133">
        <v>48034.42</v>
      </c>
    </row>
    <row r="31" spans="2:7">
      <c r="B31" s="26" t="s">
        <v>6</v>
      </c>
      <c r="C31" s="15" t="s">
        <v>35</v>
      </c>
      <c r="D31" s="197"/>
      <c r="E31" s="263"/>
      <c r="G31" s="114"/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8.7899999999999991</v>
      </c>
      <c r="E33" s="263">
        <v>20.9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126.69</v>
      </c>
      <c r="E35" s="263">
        <v>613.75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1145.47</v>
      </c>
      <c r="E37" s="263">
        <v>47399.77</v>
      </c>
    </row>
    <row r="38" spans="2:6">
      <c r="B38" s="21" t="s">
        <v>45</v>
      </c>
      <c r="C38" s="22" t="s">
        <v>46</v>
      </c>
      <c r="D38" s="117">
        <v>-1469.33</v>
      </c>
      <c r="E38" s="23">
        <v>-9483.73</v>
      </c>
    </row>
    <row r="39" spans="2:6" ht="13.5" thickBot="1">
      <c r="B39" s="30" t="s">
        <v>47</v>
      </c>
      <c r="C39" s="31" t="s">
        <v>48</v>
      </c>
      <c r="D39" s="119">
        <v>34583.51</v>
      </c>
      <c r="E39" s="274">
        <f>E24+E25+E38</f>
        <v>14959.2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1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>
        <v>2454.4720000000002</v>
      </c>
    </row>
    <row r="45" spans="2:6" ht="13.5" thickBot="1">
      <c r="B45" s="41" t="s">
        <v>8</v>
      </c>
      <c r="C45" s="68" t="s">
        <v>53</v>
      </c>
      <c r="D45" s="165">
        <v>2454.4720000000002</v>
      </c>
      <c r="E45" s="170">
        <v>1450.941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>
        <v>14.09</v>
      </c>
    </row>
    <row r="48" spans="2:6">
      <c r="B48" s="39" t="s">
        <v>8</v>
      </c>
      <c r="C48" s="67" t="s">
        <v>55</v>
      </c>
      <c r="D48" s="182">
        <v>12.26</v>
      </c>
      <c r="E48" s="176">
        <v>9.9700000000000006</v>
      </c>
    </row>
    <row r="49" spans="2:5">
      <c r="B49" s="39" t="s">
        <v>10</v>
      </c>
      <c r="C49" s="67" t="s">
        <v>56</v>
      </c>
      <c r="D49" s="182">
        <v>15.41</v>
      </c>
      <c r="E49" s="176">
        <v>15.37</v>
      </c>
    </row>
    <row r="50" spans="2:5" ht="13.5" thickBot="1">
      <c r="B50" s="41" t="s">
        <v>12</v>
      </c>
      <c r="C50" s="68" t="s">
        <v>53</v>
      </c>
      <c r="D50" s="165">
        <v>14.09</v>
      </c>
      <c r="E50" s="174">
        <v>10.31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14959.2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14959.2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f>D65/E20</f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14959.2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3">
        <v>0</v>
      </c>
      <c r="E72" s="214">
        <v>0</v>
      </c>
    </row>
    <row r="73" spans="2:5">
      <c r="B73" s="39" t="s">
        <v>8</v>
      </c>
      <c r="C73" s="40" t="s">
        <v>89</v>
      </c>
      <c r="D73" s="213">
        <f>D71</f>
        <v>14959.2</v>
      </c>
      <c r="E73" s="214">
        <f>E71</f>
        <v>1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51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G25" sqref="G25:G37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203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63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/>
      <c r="E9" s="251"/>
    </row>
    <row r="10" spans="2:5">
      <c r="B10" s="14" t="s">
        <v>6</v>
      </c>
      <c r="C10" s="115" t="s">
        <v>7</v>
      </c>
      <c r="D10" s="197"/>
      <c r="E10" s="252"/>
    </row>
    <row r="11" spans="2:5">
      <c r="B11" s="14" t="s">
        <v>8</v>
      </c>
      <c r="C11" s="115" t="s">
        <v>9</v>
      </c>
      <c r="D11" s="197"/>
      <c r="E11" s="252"/>
    </row>
    <row r="12" spans="2:5" ht="25.5">
      <c r="B12" s="14" t="s">
        <v>10</v>
      </c>
      <c r="C12" s="115" t="s">
        <v>11</v>
      </c>
      <c r="D12" s="197"/>
      <c r="E12" s="252"/>
    </row>
    <row r="13" spans="2:5">
      <c r="B13" s="14" t="s">
        <v>12</v>
      </c>
      <c r="C13" s="115" t="s">
        <v>13</v>
      </c>
      <c r="D13" s="197"/>
      <c r="E13" s="252"/>
    </row>
    <row r="14" spans="2:5">
      <c r="B14" s="14" t="s">
        <v>14</v>
      </c>
      <c r="C14" s="115" t="s">
        <v>15</v>
      </c>
      <c r="D14" s="197"/>
      <c r="E14" s="252"/>
    </row>
    <row r="15" spans="2:5" ht="13.5" thickBot="1">
      <c r="B15" s="14" t="s">
        <v>16</v>
      </c>
      <c r="C15" s="115" t="s">
        <v>17</v>
      </c>
      <c r="D15" s="197"/>
      <c r="E15" s="252"/>
    </row>
    <row r="16" spans="2:5">
      <c r="B16" s="12" t="s">
        <v>18</v>
      </c>
      <c r="C16" s="13" t="s">
        <v>19</v>
      </c>
      <c r="D16" s="117"/>
      <c r="E16" s="251"/>
    </row>
    <row r="17" spans="2:7">
      <c r="B17" s="14" t="s">
        <v>6</v>
      </c>
      <c r="C17" s="115" t="s">
        <v>15</v>
      </c>
      <c r="D17" s="198"/>
      <c r="E17" s="253"/>
    </row>
    <row r="18" spans="2:7" ht="25.5">
      <c r="B18" s="14" t="s">
        <v>8</v>
      </c>
      <c r="C18" s="115" t="s">
        <v>20</v>
      </c>
      <c r="D18" s="197"/>
      <c r="E18" s="252"/>
    </row>
    <row r="19" spans="2:7" ht="13.5" thickBot="1">
      <c r="B19" s="16" t="s">
        <v>10</v>
      </c>
      <c r="C19" s="116" t="s">
        <v>21</v>
      </c>
      <c r="D19" s="199"/>
      <c r="E19" s="254"/>
    </row>
    <row r="20" spans="2:7" ht="13.5" thickBot="1">
      <c r="B20" s="275" t="s">
        <v>22</v>
      </c>
      <c r="C20" s="276"/>
      <c r="D20" s="200"/>
      <c r="E20" s="255"/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63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/>
    </row>
    <row r="25" spans="2:7">
      <c r="B25" s="21" t="s">
        <v>26</v>
      </c>
      <c r="C25" s="22" t="s">
        <v>27</v>
      </c>
      <c r="D25" s="117">
        <v>797.11999999999989</v>
      </c>
      <c r="E25" s="132">
        <v>908.64</v>
      </c>
      <c r="F25" s="114"/>
    </row>
    <row r="26" spans="2:7">
      <c r="B26" s="24" t="s">
        <v>28</v>
      </c>
      <c r="C26" s="25" t="s">
        <v>29</v>
      </c>
      <c r="D26" s="118">
        <v>7954.07</v>
      </c>
      <c r="E26" s="133">
        <v>9238.74</v>
      </c>
      <c r="F26" s="114"/>
      <c r="G26" s="114"/>
    </row>
    <row r="27" spans="2:7">
      <c r="B27" s="26" t="s">
        <v>6</v>
      </c>
      <c r="C27" s="15" t="s">
        <v>30</v>
      </c>
      <c r="D27" s="197"/>
      <c r="E27" s="263"/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7954.07</v>
      </c>
      <c r="E29" s="263">
        <v>9238.74</v>
      </c>
      <c r="F29" s="114"/>
    </row>
    <row r="30" spans="2:7">
      <c r="B30" s="24" t="s">
        <v>33</v>
      </c>
      <c r="C30" s="27" t="s">
        <v>34</v>
      </c>
      <c r="D30" s="118">
        <v>7156.95</v>
      </c>
      <c r="E30" s="133">
        <v>8330.1</v>
      </c>
    </row>
    <row r="31" spans="2:7">
      <c r="B31" s="26" t="s">
        <v>6</v>
      </c>
      <c r="C31" s="15" t="s">
        <v>35</v>
      </c>
      <c r="D31" s="197"/>
      <c r="E31" s="263"/>
      <c r="G31" s="114"/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2.21</v>
      </c>
      <c r="E33" s="263">
        <v>4.84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18.989999999999998</v>
      </c>
      <c r="E35" s="263">
        <v>16.04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7135.75</v>
      </c>
      <c r="E37" s="263">
        <v>8309.2199999999993</v>
      </c>
    </row>
    <row r="38" spans="2:6">
      <c r="B38" s="21" t="s">
        <v>45</v>
      </c>
      <c r="C38" s="22" t="s">
        <v>46</v>
      </c>
      <c r="D38" s="117">
        <v>-797.12</v>
      </c>
      <c r="E38" s="23">
        <v>-908.64</v>
      </c>
    </row>
    <row r="39" spans="2:6" ht="13.5" thickBot="1">
      <c r="B39" s="30" t="s">
        <v>47</v>
      </c>
      <c r="C39" s="31" t="s">
        <v>48</v>
      </c>
      <c r="D39" s="119"/>
      <c r="E39" s="274">
        <f>E24+E25+E38</f>
        <v>0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3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/>
    </row>
    <row r="45" spans="2:6" ht="13.5" thickBot="1">
      <c r="B45" s="41" t="s">
        <v>8</v>
      </c>
      <c r="C45" s="68" t="s">
        <v>53</v>
      </c>
      <c r="D45" s="165"/>
      <c r="E45" s="170"/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/>
    </row>
    <row r="48" spans="2:6">
      <c r="B48" s="39" t="s">
        <v>8</v>
      </c>
      <c r="C48" s="67" t="s">
        <v>55</v>
      </c>
      <c r="D48" s="182">
        <v>7.46</v>
      </c>
      <c r="E48" s="176">
        <v>6.4</v>
      </c>
    </row>
    <row r="49" spans="2:5">
      <c r="B49" s="39" t="s">
        <v>10</v>
      </c>
      <c r="C49" s="67" t="s">
        <v>56</v>
      </c>
      <c r="D49" s="182">
        <v>9.56</v>
      </c>
      <c r="E49" s="176">
        <v>9.08</v>
      </c>
    </row>
    <row r="50" spans="2:5" ht="13.5" thickBot="1">
      <c r="B50" s="41" t="s">
        <v>12</v>
      </c>
      <c r="C50" s="68" t="s">
        <v>53</v>
      </c>
      <c r="D50" s="165"/>
      <c r="E50" s="174"/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0</v>
      </c>
      <c r="E60" s="216">
        <v>0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D54+D69+D68-D70</f>
        <v>0</v>
      </c>
      <c r="E71" s="61">
        <v>0</v>
      </c>
    </row>
    <row r="72" spans="2:5">
      <c r="B72" s="39" t="s">
        <v>6</v>
      </c>
      <c r="C72" s="40" t="s">
        <v>88</v>
      </c>
      <c r="D72" s="213">
        <v>0</v>
      </c>
      <c r="E72" s="214">
        <v>0</v>
      </c>
    </row>
    <row r="73" spans="2:5">
      <c r="B73" s="39" t="s">
        <v>8</v>
      </c>
      <c r="C73" s="40" t="s">
        <v>89</v>
      </c>
      <c r="D73" s="213">
        <f>D71</f>
        <v>0</v>
      </c>
      <c r="E73" s="214">
        <f>E71</f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52.xml><?xml version="1.0" encoding="utf-8"?>
<worksheet xmlns="http://schemas.openxmlformats.org/spreadsheetml/2006/main" xmlns:r="http://schemas.openxmlformats.org/officeDocument/2006/relationships">
  <dimension ref="B1:H78"/>
  <sheetViews>
    <sheetView workbookViewId="0">
      <selection activeCell="G25" sqref="G25:H37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15" customWidth="1"/>
    <col min="8" max="8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200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13565108.82</v>
      </c>
      <c r="E9" s="23">
        <f>E10+E11+E12+E13</f>
        <v>7290340.7199999997</v>
      </c>
    </row>
    <row r="10" spans="2:5">
      <c r="B10" s="14" t="s">
        <v>6</v>
      </c>
      <c r="C10" s="115" t="s">
        <v>7</v>
      </c>
      <c r="D10" s="197">
        <v>13565108.82</v>
      </c>
      <c r="E10" s="258">
        <v>7290340.7199999997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8">
      <c r="B17" s="14" t="s">
        <v>6</v>
      </c>
      <c r="C17" s="115" t="s">
        <v>15</v>
      </c>
      <c r="D17" s="198"/>
      <c r="E17" s="259"/>
    </row>
    <row r="18" spans="2:8" ht="25.5">
      <c r="B18" s="14" t="s">
        <v>8</v>
      </c>
      <c r="C18" s="115" t="s">
        <v>20</v>
      </c>
      <c r="D18" s="197"/>
      <c r="E18" s="258"/>
    </row>
    <row r="19" spans="2:8" ht="13.5" thickBot="1">
      <c r="B19" s="16" t="s">
        <v>10</v>
      </c>
      <c r="C19" s="116" t="s">
        <v>21</v>
      </c>
      <c r="D19" s="199"/>
      <c r="E19" s="260"/>
    </row>
    <row r="20" spans="2:8" ht="13.5" thickBot="1">
      <c r="B20" s="275" t="s">
        <v>22</v>
      </c>
      <c r="C20" s="276"/>
      <c r="D20" s="200">
        <f>D9-D16</f>
        <v>13565108.82</v>
      </c>
      <c r="E20" s="261">
        <f>E9-E16</f>
        <v>7290340.7199999997</v>
      </c>
      <c r="F20" s="190"/>
      <c r="G20" s="127"/>
    </row>
    <row r="21" spans="2:8" ht="13.5" thickBot="1">
      <c r="B21" s="3"/>
      <c r="C21" s="17"/>
      <c r="D21" s="18"/>
      <c r="E21" s="18"/>
      <c r="G21" s="127"/>
    </row>
    <row r="22" spans="2:8" ht="16.5" thickBot="1">
      <c r="B22" s="4"/>
      <c r="C22" s="5" t="s">
        <v>23</v>
      </c>
      <c r="D22" s="19"/>
      <c r="E22" s="20"/>
    </row>
    <row r="23" spans="2:8" ht="13.5" thickBot="1">
      <c r="B23" s="8"/>
      <c r="C23" s="9" t="s">
        <v>3</v>
      </c>
      <c r="D23" s="10" t="s">
        <v>133</v>
      </c>
      <c r="E23" s="64" t="s">
        <v>261</v>
      </c>
    </row>
    <row r="24" spans="2:8" ht="13.5" thickBot="1">
      <c r="B24" s="21" t="s">
        <v>24</v>
      </c>
      <c r="C24" s="22" t="s">
        <v>25</v>
      </c>
      <c r="D24" s="117">
        <v>1462570.22</v>
      </c>
      <c r="E24" s="23">
        <f>D20</f>
        <v>13565108.82</v>
      </c>
    </row>
    <row r="25" spans="2:8">
      <c r="B25" s="21" t="s">
        <v>26</v>
      </c>
      <c r="C25" s="22" t="s">
        <v>27</v>
      </c>
      <c r="D25" s="117">
        <v>12216728.369999999</v>
      </c>
      <c r="E25" s="132">
        <v>-5842517.0099999998</v>
      </c>
      <c r="F25" s="114"/>
      <c r="H25" s="114"/>
    </row>
    <row r="26" spans="2:8">
      <c r="B26" s="24" t="s">
        <v>28</v>
      </c>
      <c r="C26" s="25" t="s">
        <v>29</v>
      </c>
      <c r="D26" s="118">
        <v>14706214.789999999</v>
      </c>
      <c r="E26" s="133">
        <v>3990119.25</v>
      </c>
      <c r="F26" s="114"/>
      <c r="G26" s="114"/>
    </row>
    <row r="27" spans="2:8">
      <c r="B27" s="26" t="s">
        <v>6</v>
      </c>
      <c r="C27" s="15" t="s">
        <v>30</v>
      </c>
      <c r="D27" s="197">
        <v>9243762.6999999993</v>
      </c>
      <c r="E27" s="263">
        <v>1284300.93</v>
      </c>
    </row>
    <row r="28" spans="2:8">
      <c r="B28" s="26" t="s">
        <v>8</v>
      </c>
      <c r="C28" s="15" t="s">
        <v>31</v>
      </c>
      <c r="D28" s="197"/>
      <c r="E28" s="263"/>
    </row>
    <row r="29" spans="2:8">
      <c r="B29" s="26" t="s">
        <v>10</v>
      </c>
      <c r="C29" s="15" t="s">
        <v>32</v>
      </c>
      <c r="D29" s="197">
        <v>5462452.0899999999</v>
      </c>
      <c r="E29" s="263">
        <v>2705818.32</v>
      </c>
      <c r="F29" s="114"/>
    </row>
    <row r="30" spans="2:8">
      <c r="B30" s="24" t="s">
        <v>33</v>
      </c>
      <c r="C30" s="27" t="s">
        <v>34</v>
      </c>
      <c r="D30" s="118">
        <v>2489486.4199999995</v>
      </c>
      <c r="E30" s="133">
        <v>9832636.2599999998</v>
      </c>
    </row>
    <row r="31" spans="2:8">
      <c r="B31" s="26" t="s">
        <v>6</v>
      </c>
      <c r="C31" s="15" t="s">
        <v>35</v>
      </c>
      <c r="D31" s="197">
        <v>2278372.86</v>
      </c>
      <c r="E31" s="263">
        <v>1928930.17</v>
      </c>
      <c r="G31" s="114"/>
    </row>
    <row r="32" spans="2:8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974.53</v>
      </c>
      <c r="E33" s="263">
        <v>5765.25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89177.88</v>
      </c>
      <c r="E35" s="263">
        <v>184500.89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120961.15</v>
      </c>
      <c r="E37" s="263">
        <v>7713439.9500000002</v>
      </c>
    </row>
    <row r="38" spans="2:6">
      <c r="B38" s="21" t="s">
        <v>45</v>
      </c>
      <c r="C38" s="22" t="s">
        <v>46</v>
      </c>
      <c r="D38" s="117">
        <v>-114189.77</v>
      </c>
      <c r="E38" s="23">
        <v>-432251.09</v>
      </c>
    </row>
    <row r="39" spans="2:6" ht="13.5" thickBot="1">
      <c r="B39" s="30" t="s">
        <v>47</v>
      </c>
      <c r="C39" s="31" t="s">
        <v>48</v>
      </c>
      <c r="D39" s="119">
        <v>13565108.82</v>
      </c>
      <c r="E39" s="274">
        <f>E24+E25+E38</f>
        <v>7290340.7200000007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107305.22500000001</v>
      </c>
      <c r="E44" s="166">
        <v>964801.48100000003</v>
      </c>
    </row>
    <row r="45" spans="2:6" ht="13.5" thickBot="1">
      <c r="B45" s="41" t="s">
        <v>8</v>
      </c>
      <c r="C45" s="68" t="s">
        <v>53</v>
      </c>
      <c r="D45" s="165">
        <v>964801.48100000003</v>
      </c>
      <c r="E45" s="170">
        <v>542839.96400000004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13.63</v>
      </c>
      <c r="E47" s="172">
        <v>14.06</v>
      </c>
    </row>
    <row r="48" spans="2:6">
      <c r="B48" s="39" t="s">
        <v>8</v>
      </c>
      <c r="C48" s="67" t="s">
        <v>55</v>
      </c>
      <c r="D48" s="182">
        <v>13.22</v>
      </c>
      <c r="E48" s="176">
        <v>12.8</v>
      </c>
    </row>
    <row r="49" spans="2:5">
      <c r="B49" s="39" t="s">
        <v>10</v>
      </c>
      <c r="C49" s="67" t="s">
        <v>56</v>
      </c>
      <c r="D49" s="182">
        <v>14.46</v>
      </c>
      <c r="E49" s="176">
        <v>14.46</v>
      </c>
    </row>
    <row r="50" spans="2:5" ht="13.5" thickBot="1">
      <c r="B50" s="41" t="s">
        <v>12</v>
      </c>
      <c r="C50" s="68" t="s">
        <v>53</v>
      </c>
      <c r="D50" s="165">
        <v>14.06</v>
      </c>
      <c r="E50" s="174">
        <v>13.43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7290340.7199999997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7290340.7199999997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f>D65/E20</f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7290340.7199999997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3">
        <v>0</v>
      </c>
      <c r="E72" s="214">
        <v>0</v>
      </c>
    </row>
    <row r="73" spans="2:5">
      <c r="B73" s="39" t="s">
        <v>8</v>
      </c>
      <c r="C73" s="40" t="s">
        <v>89</v>
      </c>
      <c r="D73" s="213">
        <f>D71</f>
        <v>7290340.7199999997</v>
      </c>
      <c r="E73" s="214">
        <f>E71</f>
        <v>1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53.xml><?xml version="1.0" encoding="utf-8"?>
<worksheet xmlns="http://schemas.openxmlformats.org/spreadsheetml/2006/main" xmlns:r="http://schemas.openxmlformats.org/officeDocument/2006/relationships">
  <dimension ref="B1:H78"/>
  <sheetViews>
    <sheetView tabSelected="1" workbookViewId="0">
      <selection activeCell="G29" sqref="G29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8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201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19854111.859999999</v>
      </c>
      <c r="E9" s="23">
        <f>E10+E11+E12+E13</f>
        <v>11898794.42</v>
      </c>
    </row>
    <row r="10" spans="2:5">
      <c r="B10" s="14" t="s">
        <v>6</v>
      </c>
      <c r="C10" s="115" t="s">
        <v>7</v>
      </c>
      <c r="D10" s="197">
        <v>19854111.859999999</v>
      </c>
      <c r="E10" s="258">
        <v>11898794.42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8">
      <c r="B17" s="14" t="s">
        <v>6</v>
      </c>
      <c r="C17" s="115" t="s">
        <v>15</v>
      </c>
      <c r="D17" s="198"/>
      <c r="E17" s="259"/>
    </row>
    <row r="18" spans="2:8" ht="25.5">
      <c r="B18" s="14" t="s">
        <v>8</v>
      </c>
      <c r="C18" s="115" t="s">
        <v>20</v>
      </c>
      <c r="D18" s="197"/>
      <c r="E18" s="258"/>
    </row>
    <row r="19" spans="2:8" ht="13.5" thickBot="1">
      <c r="B19" s="16" t="s">
        <v>10</v>
      </c>
      <c r="C19" s="116" t="s">
        <v>21</v>
      </c>
      <c r="D19" s="199"/>
      <c r="E19" s="260"/>
    </row>
    <row r="20" spans="2:8" ht="13.5" thickBot="1">
      <c r="B20" s="275" t="s">
        <v>22</v>
      </c>
      <c r="C20" s="276"/>
      <c r="D20" s="200">
        <f>D9-D16</f>
        <v>19854111.859999999</v>
      </c>
      <c r="E20" s="261">
        <f>E9-E16</f>
        <v>11898794.42</v>
      </c>
      <c r="F20" s="190"/>
      <c r="G20" s="127"/>
    </row>
    <row r="21" spans="2:8" ht="13.5" thickBot="1">
      <c r="B21" s="3"/>
      <c r="C21" s="17"/>
      <c r="D21" s="18"/>
      <c r="E21" s="18"/>
      <c r="G21" s="127"/>
    </row>
    <row r="22" spans="2:8" ht="16.5" thickBot="1">
      <c r="B22" s="4"/>
      <c r="C22" s="5" t="s">
        <v>23</v>
      </c>
      <c r="D22" s="19"/>
      <c r="E22" s="20"/>
    </row>
    <row r="23" spans="2:8" ht="13.5" thickBot="1">
      <c r="B23" s="8"/>
      <c r="C23" s="9" t="s">
        <v>3</v>
      </c>
      <c r="D23" s="10" t="s">
        <v>133</v>
      </c>
      <c r="E23" s="64" t="s">
        <v>261</v>
      </c>
    </row>
    <row r="24" spans="2:8" ht="13.5" thickBot="1">
      <c r="B24" s="21" t="s">
        <v>24</v>
      </c>
      <c r="C24" s="22" t="s">
        <v>25</v>
      </c>
      <c r="D24" s="117">
        <v>3373302.43</v>
      </c>
      <c r="E24" s="23">
        <f>D20</f>
        <v>19854111.859999999</v>
      </c>
      <c r="G24" s="114"/>
    </row>
    <row r="25" spans="2:8">
      <c r="B25" s="21" t="s">
        <v>26</v>
      </c>
      <c r="C25" s="22" t="s">
        <v>27</v>
      </c>
      <c r="D25" s="117">
        <v>16390850.610000003</v>
      </c>
      <c r="E25" s="132">
        <v>-7444212.7999999998</v>
      </c>
      <c r="F25" s="114"/>
      <c r="H25" s="114"/>
    </row>
    <row r="26" spans="2:8">
      <c r="B26" s="24" t="s">
        <v>28</v>
      </c>
      <c r="C26" s="25" t="s">
        <v>29</v>
      </c>
      <c r="D26" s="118">
        <v>17245935.900000002</v>
      </c>
      <c r="E26" s="133">
        <v>3317726.5</v>
      </c>
      <c r="F26" s="114"/>
      <c r="G26" s="114"/>
    </row>
    <row r="27" spans="2:8">
      <c r="B27" s="26" t="s">
        <v>6</v>
      </c>
      <c r="C27" s="15" t="s">
        <v>30</v>
      </c>
      <c r="D27" s="197">
        <v>15245177.550000001</v>
      </c>
      <c r="E27" s="263">
        <v>3102720.26</v>
      </c>
    </row>
    <row r="28" spans="2:8">
      <c r="B28" s="26" t="s">
        <v>8</v>
      </c>
      <c r="C28" s="15" t="s">
        <v>31</v>
      </c>
      <c r="D28" s="197"/>
      <c r="E28" s="263"/>
    </row>
    <row r="29" spans="2:8">
      <c r="B29" s="26" t="s">
        <v>10</v>
      </c>
      <c r="C29" s="15" t="s">
        <v>32</v>
      </c>
      <c r="D29" s="197">
        <v>2000758.3499999999</v>
      </c>
      <c r="E29" s="263">
        <v>215006.24</v>
      </c>
      <c r="F29" s="114"/>
    </row>
    <row r="30" spans="2:8">
      <c r="B30" s="24" t="s">
        <v>33</v>
      </c>
      <c r="C30" s="27" t="s">
        <v>34</v>
      </c>
      <c r="D30" s="118">
        <v>855085.29</v>
      </c>
      <c r="E30" s="133">
        <v>10761939.300000001</v>
      </c>
    </row>
    <row r="31" spans="2:8">
      <c r="B31" s="26" t="s">
        <v>6</v>
      </c>
      <c r="C31" s="15" t="s">
        <v>35</v>
      </c>
      <c r="D31" s="197"/>
      <c r="E31" s="263">
        <v>1891551.51</v>
      </c>
      <c r="G31" s="114"/>
    </row>
    <row r="32" spans="2:8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2135.0500000000002</v>
      </c>
      <c r="E33" s="263">
        <v>9174.01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177835.08</v>
      </c>
      <c r="E35" s="263">
        <v>237370.53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675115.16</v>
      </c>
      <c r="E37" s="263">
        <v>8623843.25</v>
      </c>
    </row>
    <row r="38" spans="2:6">
      <c r="B38" s="21" t="s">
        <v>45</v>
      </c>
      <c r="C38" s="22" t="s">
        <v>46</v>
      </c>
      <c r="D38" s="117">
        <v>89958.82</v>
      </c>
      <c r="E38" s="23">
        <v>-511104.64</v>
      </c>
    </row>
    <row r="39" spans="2:6" ht="13.5" thickBot="1">
      <c r="B39" s="30" t="s">
        <v>47</v>
      </c>
      <c r="C39" s="31" t="s">
        <v>48</v>
      </c>
      <c r="D39" s="119">
        <v>19854111.860000003</v>
      </c>
      <c r="E39" s="274">
        <f>E24+E25+E38</f>
        <v>11898794.419999998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40578.641000000003</v>
      </c>
      <c r="E44" s="166">
        <v>233522.84</v>
      </c>
    </row>
    <row r="45" spans="2:6" ht="13.5" thickBot="1">
      <c r="B45" s="41" t="s">
        <v>8</v>
      </c>
      <c r="C45" s="68" t="s">
        <v>53</v>
      </c>
      <c r="D45" s="165">
        <v>233522.84</v>
      </c>
      <c r="E45" s="170">
        <v>146230.72899999999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83.13</v>
      </c>
      <c r="E47" s="172">
        <v>85.02</v>
      </c>
    </row>
    <row r="48" spans="2:6">
      <c r="B48" s="39" t="s">
        <v>8</v>
      </c>
      <c r="C48" s="67" t="s">
        <v>55</v>
      </c>
      <c r="D48" s="182">
        <v>80.39</v>
      </c>
      <c r="E48" s="176">
        <v>77.489999999999995</v>
      </c>
    </row>
    <row r="49" spans="2:5">
      <c r="B49" s="39" t="s">
        <v>10</v>
      </c>
      <c r="C49" s="67" t="s">
        <v>56</v>
      </c>
      <c r="D49" s="182">
        <v>87.22</v>
      </c>
      <c r="E49" s="176">
        <v>87.2</v>
      </c>
    </row>
    <row r="50" spans="2:5" ht="13.5" thickBot="1">
      <c r="B50" s="41" t="s">
        <v>12</v>
      </c>
      <c r="C50" s="68" t="s">
        <v>53</v>
      </c>
      <c r="D50" s="165">
        <v>85.02</v>
      </c>
      <c r="E50" s="174">
        <v>81.37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11898794.42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11898794.42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f>D65/E20</f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11898794.42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3">
        <v>0</v>
      </c>
      <c r="E72" s="214">
        <v>0</v>
      </c>
    </row>
    <row r="73" spans="2:5">
      <c r="B73" s="39" t="s">
        <v>8</v>
      </c>
      <c r="C73" s="40" t="s">
        <v>89</v>
      </c>
      <c r="D73" s="213">
        <f>D71</f>
        <v>11898794.42</v>
      </c>
      <c r="E73" s="214">
        <f>E71</f>
        <v>1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54.xml><?xml version="1.0" encoding="utf-8"?>
<worksheet xmlns="http://schemas.openxmlformats.org/spreadsheetml/2006/main" xmlns:r="http://schemas.openxmlformats.org/officeDocument/2006/relationships">
  <dimension ref="B1:G78"/>
  <sheetViews>
    <sheetView topLeftCell="A34" workbookViewId="0">
      <selection activeCell="F20" sqref="F20:G36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8.7109375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244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93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/>
      <c r="E9" s="23">
        <f>E10</f>
        <v>40953.79</v>
      </c>
    </row>
    <row r="10" spans="2:5">
      <c r="B10" s="14" t="s">
        <v>6</v>
      </c>
      <c r="C10" s="115" t="s">
        <v>7</v>
      </c>
      <c r="D10" s="197"/>
      <c r="E10" s="258">
        <v>40953.79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/>
      <c r="E20" s="261">
        <f>E10</f>
        <v>40953.79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93"/>
      <c r="C23" s="9" t="s">
        <v>3</v>
      </c>
      <c r="D23" s="12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/>
    </row>
    <row r="25" spans="2:7">
      <c r="B25" s="21" t="s">
        <v>26</v>
      </c>
      <c r="C25" s="22" t="s">
        <v>27</v>
      </c>
      <c r="D25" s="117"/>
      <c r="E25" s="132">
        <v>49267.01</v>
      </c>
      <c r="F25" s="114"/>
    </row>
    <row r="26" spans="2:7">
      <c r="B26" s="24" t="s">
        <v>28</v>
      </c>
      <c r="C26" s="25" t="s">
        <v>29</v>
      </c>
      <c r="D26" s="118"/>
      <c r="E26" s="133">
        <v>51519.27</v>
      </c>
      <c r="F26" s="114"/>
      <c r="G26" s="114"/>
    </row>
    <row r="27" spans="2:7">
      <c r="B27" s="26" t="s">
        <v>6</v>
      </c>
      <c r="C27" s="15" t="s">
        <v>30</v>
      </c>
      <c r="D27" s="197"/>
      <c r="E27" s="263">
        <v>51519.27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/>
      <c r="F29" s="114"/>
    </row>
    <row r="30" spans="2:7">
      <c r="B30" s="24" t="s">
        <v>33</v>
      </c>
      <c r="C30" s="27" t="s">
        <v>34</v>
      </c>
      <c r="D30" s="118"/>
      <c r="E30" s="133">
        <v>2252.2600000000002</v>
      </c>
    </row>
    <row r="31" spans="2:7">
      <c r="B31" s="26" t="s">
        <v>6</v>
      </c>
      <c r="C31" s="15" t="s">
        <v>35</v>
      </c>
      <c r="D31" s="197"/>
      <c r="E31" s="263">
        <v>1976.48</v>
      </c>
      <c r="G31" s="114"/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/>
      <c r="E33" s="263">
        <v>67.67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/>
      <c r="E35" s="263">
        <v>208.11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/>
    </row>
    <row r="38" spans="2:6">
      <c r="B38" s="21" t="s">
        <v>45</v>
      </c>
      <c r="C38" s="22" t="s">
        <v>46</v>
      </c>
      <c r="D38" s="117"/>
      <c r="E38" s="23">
        <v>-8313.2199999999993</v>
      </c>
    </row>
    <row r="39" spans="2:6" ht="13.5" thickBot="1">
      <c r="B39" s="30" t="s">
        <v>47</v>
      </c>
      <c r="C39" s="31" t="s">
        <v>48</v>
      </c>
      <c r="D39" s="119"/>
      <c r="E39" s="274">
        <f>E24+E25+E38</f>
        <v>40953.79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3"/>
      <c r="C42" s="35" t="s">
        <v>50</v>
      </c>
      <c r="D42" s="12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/>
    </row>
    <row r="45" spans="2:6" ht="13.5" thickBot="1">
      <c r="B45" s="41" t="s">
        <v>8</v>
      </c>
      <c r="C45" s="68" t="s">
        <v>53</v>
      </c>
      <c r="D45" s="165"/>
      <c r="E45" s="170">
        <v>7800.7209999999995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/>
    </row>
    <row r="48" spans="2:6">
      <c r="B48" s="39" t="s">
        <v>8</v>
      </c>
      <c r="C48" s="67" t="s">
        <v>55</v>
      </c>
      <c r="D48" s="182"/>
      <c r="E48" s="176">
        <v>5.09</v>
      </c>
    </row>
    <row r="49" spans="2:5">
      <c r="B49" s="39" t="s">
        <v>10</v>
      </c>
      <c r="C49" s="67" t="s">
        <v>56</v>
      </c>
      <c r="D49" s="182"/>
      <c r="E49" s="176">
        <v>7.42</v>
      </c>
    </row>
    <row r="50" spans="2:5" ht="13.5" thickBot="1">
      <c r="B50" s="41" t="s">
        <v>12</v>
      </c>
      <c r="C50" s="68" t="s">
        <v>53</v>
      </c>
      <c r="D50" s="165"/>
      <c r="E50" s="174">
        <v>5.25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40953.79</v>
      </c>
      <c r="E54" s="50"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40953.79</v>
      </c>
      <c r="E60" s="216">
        <v>0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D54+D69+D68-D70</f>
        <v>40953.79</v>
      </c>
      <c r="E71" s="61">
        <v>0</v>
      </c>
    </row>
    <row r="72" spans="2:5">
      <c r="B72" s="39" t="s">
        <v>6</v>
      </c>
      <c r="C72" s="40" t="s">
        <v>88</v>
      </c>
      <c r="D72" s="213">
        <v>0</v>
      </c>
      <c r="E72" s="214">
        <v>0</v>
      </c>
    </row>
    <row r="73" spans="2:5">
      <c r="B73" s="39" t="s">
        <v>8</v>
      </c>
      <c r="C73" s="40" t="s">
        <v>89</v>
      </c>
      <c r="D73" s="213">
        <f>D71</f>
        <v>40953.79</v>
      </c>
      <c r="E73" s="214">
        <f>E71</f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55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F22" sqref="F22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13.7109375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241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93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/>
      <c r="E9" s="23">
        <f>E10+E11+E12+E13</f>
        <v>218590.81</v>
      </c>
    </row>
    <row r="10" spans="2:5">
      <c r="B10" s="14" t="s">
        <v>6</v>
      </c>
      <c r="C10" s="115" t="s">
        <v>7</v>
      </c>
      <c r="D10" s="197"/>
      <c r="E10" s="258">
        <v>218590.81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/>
      <c r="E20" s="261">
        <f>E9-E16</f>
        <v>218590.81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93"/>
      <c r="C23" s="9" t="s">
        <v>3</v>
      </c>
      <c r="D23" s="12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/>
    </row>
    <row r="25" spans="2:7">
      <c r="B25" s="21" t="s">
        <v>26</v>
      </c>
      <c r="C25" s="22" t="s">
        <v>27</v>
      </c>
      <c r="D25" s="117"/>
      <c r="E25" s="132">
        <v>233473.38</v>
      </c>
    </row>
    <row r="26" spans="2:7">
      <c r="B26" s="24" t="s">
        <v>28</v>
      </c>
      <c r="C26" s="25" t="s">
        <v>29</v>
      </c>
      <c r="D26" s="118"/>
      <c r="E26" s="133">
        <v>234894.14</v>
      </c>
      <c r="G26" s="114"/>
    </row>
    <row r="27" spans="2:7">
      <c r="B27" s="26" t="s">
        <v>6</v>
      </c>
      <c r="C27" s="15" t="s">
        <v>30</v>
      </c>
      <c r="D27" s="197"/>
      <c r="E27" s="263">
        <v>234894.14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/>
    </row>
    <row r="30" spans="2:7">
      <c r="B30" s="24" t="s">
        <v>33</v>
      </c>
      <c r="C30" s="27" t="s">
        <v>34</v>
      </c>
      <c r="D30" s="118"/>
      <c r="E30" s="133">
        <v>1420.76</v>
      </c>
    </row>
    <row r="31" spans="2:7">
      <c r="B31" s="26" t="s">
        <v>6</v>
      </c>
      <c r="C31" s="15" t="s">
        <v>35</v>
      </c>
      <c r="D31" s="197"/>
      <c r="E31" s="263"/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/>
      <c r="E33" s="263">
        <v>401.55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/>
      <c r="E35" s="263">
        <v>1019.21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/>
    </row>
    <row r="38" spans="2:6">
      <c r="B38" s="21" t="s">
        <v>45</v>
      </c>
      <c r="C38" s="22" t="s">
        <v>46</v>
      </c>
      <c r="D38" s="117"/>
      <c r="E38" s="23">
        <v>-14882.57</v>
      </c>
    </row>
    <row r="39" spans="2:6" ht="13.5" thickBot="1">
      <c r="B39" s="30" t="s">
        <v>47</v>
      </c>
      <c r="C39" s="31" t="s">
        <v>48</v>
      </c>
      <c r="D39" s="119"/>
      <c r="E39" s="274">
        <f>E24+E25+E38</f>
        <v>218590.81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3"/>
      <c r="C42" s="35" t="s">
        <v>50</v>
      </c>
      <c r="D42" s="12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/>
    </row>
    <row r="45" spans="2:6" ht="13.5" thickBot="1">
      <c r="B45" s="41" t="s">
        <v>8</v>
      </c>
      <c r="C45" s="68" t="s">
        <v>53</v>
      </c>
      <c r="D45" s="165"/>
      <c r="E45" s="170">
        <v>1979.9892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/>
    </row>
    <row r="48" spans="2:6">
      <c r="B48" s="39" t="s">
        <v>8</v>
      </c>
      <c r="C48" s="67" t="s">
        <v>55</v>
      </c>
      <c r="D48" s="182"/>
      <c r="E48" s="176">
        <v>105.78</v>
      </c>
    </row>
    <row r="49" spans="2:5">
      <c r="B49" s="39" t="s">
        <v>10</v>
      </c>
      <c r="C49" s="67" t="s">
        <v>56</v>
      </c>
      <c r="D49" s="182"/>
      <c r="E49" s="176">
        <v>129.35</v>
      </c>
    </row>
    <row r="50" spans="2:5" ht="13.5" thickBot="1">
      <c r="B50" s="41" t="s">
        <v>12</v>
      </c>
      <c r="C50" s="68" t="s">
        <v>53</v>
      </c>
      <c r="D50" s="165"/>
      <c r="E50" s="174">
        <v>110.4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218590.81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218590.81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218590.81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218590.81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56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F22" sqref="F22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8.42578125" style="62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183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45364.12</v>
      </c>
      <c r="E9" s="23">
        <f>E10+E11+E12+E13</f>
        <v>234940.21</v>
      </c>
    </row>
    <row r="10" spans="2:5">
      <c r="B10" s="14" t="s">
        <v>6</v>
      </c>
      <c r="C10" s="115" t="s">
        <v>7</v>
      </c>
      <c r="D10" s="197">
        <v>45364.12</v>
      </c>
      <c r="E10" s="258">
        <v>234940.21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45364.12</v>
      </c>
      <c r="E20" s="261">
        <f>E9-E16</f>
        <v>234940.21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32375.86</v>
      </c>
      <c r="E24" s="23">
        <f>D20</f>
        <v>45364.12</v>
      </c>
      <c r="G24" s="114"/>
    </row>
    <row r="25" spans="2:7">
      <c r="B25" s="21" t="s">
        <v>26</v>
      </c>
      <c r="C25" s="22" t="s">
        <v>27</v>
      </c>
      <c r="D25" s="117">
        <v>20391.830000000002</v>
      </c>
      <c r="E25" s="132">
        <v>206730.96</v>
      </c>
      <c r="F25" s="70"/>
    </row>
    <row r="26" spans="2:7">
      <c r="B26" s="24" t="s">
        <v>28</v>
      </c>
      <c r="C26" s="25" t="s">
        <v>29</v>
      </c>
      <c r="D26" s="118">
        <v>67455.94</v>
      </c>
      <c r="E26" s="133">
        <v>271171.56</v>
      </c>
      <c r="F26" s="70"/>
    </row>
    <row r="27" spans="2:7">
      <c r="B27" s="26" t="s">
        <v>6</v>
      </c>
      <c r="C27" s="15" t="s">
        <v>30</v>
      </c>
      <c r="D27" s="197">
        <v>23862.71</v>
      </c>
      <c r="E27" s="263">
        <v>162559.26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43593.23</v>
      </c>
      <c r="E29" s="263">
        <v>108612.3</v>
      </c>
    </row>
    <row r="30" spans="2:7">
      <c r="B30" s="24" t="s">
        <v>33</v>
      </c>
      <c r="C30" s="27" t="s">
        <v>34</v>
      </c>
      <c r="D30" s="118">
        <v>47064.11</v>
      </c>
      <c r="E30" s="133">
        <v>64440.6</v>
      </c>
    </row>
    <row r="31" spans="2:7">
      <c r="B31" s="26" t="s">
        <v>6</v>
      </c>
      <c r="C31" s="15" t="s">
        <v>35</v>
      </c>
      <c r="D31" s="197"/>
      <c r="E31" s="263">
        <v>16167.8</v>
      </c>
    </row>
    <row r="32" spans="2:7">
      <c r="B32" s="26" t="s">
        <v>8</v>
      </c>
      <c r="C32" s="15" t="s">
        <v>36</v>
      </c>
      <c r="D32" s="197"/>
      <c r="E32" s="263"/>
    </row>
    <row r="33" spans="2:7">
      <c r="B33" s="26" t="s">
        <v>10</v>
      </c>
      <c r="C33" s="15" t="s">
        <v>37</v>
      </c>
      <c r="D33" s="197">
        <v>200.8</v>
      </c>
      <c r="E33" s="263">
        <v>634.53</v>
      </c>
    </row>
    <row r="34" spans="2:7">
      <c r="B34" s="26" t="s">
        <v>12</v>
      </c>
      <c r="C34" s="15" t="s">
        <v>38</v>
      </c>
      <c r="D34" s="197"/>
      <c r="E34" s="263"/>
    </row>
    <row r="35" spans="2:7" ht="25.5">
      <c r="B35" s="26" t="s">
        <v>39</v>
      </c>
      <c r="C35" s="15" t="s">
        <v>40</v>
      </c>
      <c r="D35" s="197">
        <v>898.34</v>
      </c>
      <c r="E35" s="263">
        <v>2511.1</v>
      </c>
    </row>
    <row r="36" spans="2:7">
      <c r="B36" s="26" t="s">
        <v>41</v>
      </c>
      <c r="C36" s="15" t="s">
        <v>42</v>
      </c>
      <c r="D36" s="197"/>
      <c r="E36" s="263"/>
    </row>
    <row r="37" spans="2:7" ht="13.5" thickBot="1">
      <c r="B37" s="28" t="s">
        <v>43</v>
      </c>
      <c r="C37" s="29" t="s">
        <v>44</v>
      </c>
      <c r="D37" s="197">
        <v>45964.97</v>
      </c>
      <c r="E37" s="263">
        <v>45127.17</v>
      </c>
      <c r="F37" s="70"/>
      <c r="G37" s="114"/>
    </row>
    <row r="38" spans="2:7">
      <c r="B38" s="21" t="s">
        <v>45</v>
      </c>
      <c r="C38" s="22" t="s">
        <v>46</v>
      </c>
      <c r="D38" s="117">
        <v>-7403.57</v>
      </c>
      <c r="E38" s="23">
        <v>-17154.87</v>
      </c>
    </row>
    <row r="39" spans="2:7" ht="13.5" thickBot="1">
      <c r="B39" s="30" t="s">
        <v>47</v>
      </c>
      <c r="C39" s="31" t="s">
        <v>48</v>
      </c>
      <c r="D39" s="119">
        <v>45364.12</v>
      </c>
      <c r="E39" s="274">
        <f>E24+E25+E38</f>
        <v>234940.21</v>
      </c>
      <c r="F39" s="121"/>
    </row>
    <row r="40" spans="2:7" ht="13.5" thickBot="1">
      <c r="B40" s="32"/>
      <c r="C40" s="33"/>
      <c r="D40" s="2"/>
      <c r="E40" s="175"/>
    </row>
    <row r="41" spans="2:7" ht="16.5" thickBot="1">
      <c r="B41" s="4"/>
      <c r="C41" s="34" t="s">
        <v>49</v>
      </c>
      <c r="D41" s="6"/>
      <c r="E41" s="7"/>
    </row>
    <row r="42" spans="2:7" ht="13.5" thickBot="1">
      <c r="B42" s="8"/>
      <c r="C42" s="35" t="s">
        <v>50</v>
      </c>
      <c r="D42" s="10" t="s">
        <v>133</v>
      </c>
      <c r="E42" s="64" t="s">
        <v>261</v>
      </c>
    </row>
    <row r="43" spans="2:7">
      <c r="B43" s="36" t="s">
        <v>28</v>
      </c>
      <c r="C43" s="66" t="s">
        <v>51</v>
      </c>
      <c r="D43" s="38"/>
      <c r="E43" s="63"/>
    </row>
    <row r="44" spans="2:7">
      <c r="B44" s="39" t="s">
        <v>6</v>
      </c>
      <c r="C44" s="67" t="s">
        <v>52</v>
      </c>
      <c r="D44" s="182">
        <v>337.84679999999997</v>
      </c>
      <c r="E44" s="166">
        <v>519.8134</v>
      </c>
    </row>
    <row r="45" spans="2:7" ht="13.5" thickBot="1">
      <c r="B45" s="41" t="s">
        <v>8</v>
      </c>
      <c r="C45" s="68" t="s">
        <v>53</v>
      </c>
      <c r="D45" s="165">
        <v>519.8134</v>
      </c>
      <c r="E45" s="170">
        <v>2618.3017</v>
      </c>
    </row>
    <row r="46" spans="2:7">
      <c r="B46" s="36" t="s">
        <v>33</v>
      </c>
      <c r="C46" s="66" t="s">
        <v>54</v>
      </c>
      <c r="D46" s="223"/>
      <c r="E46" s="171"/>
    </row>
    <row r="47" spans="2:7">
      <c r="B47" s="39" t="s">
        <v>6</v>
      </c>
      <c r="C47" s="67" t="s">
        <v>52</v>
      </c>
      <c r="D47" s="182">
        <v>95.83</v>
      </c>
      <c r="E47" s="172">
        <v>87.27</v>
      </c>
    </row>
    <row r="48" spans="2:7">
      <c r="B48" s="39" t="s">
        <v>8</v>
      </c>
      <c r="C48" s="67" t="s">
        <v>55</v>
      </c>
      <c r="D48" s="182">
        <v>80.81</v>
      </c>
      <c r="E48" s="176">
        <v>85.44</v>
      </c>
    </row>
    <row r="49" spans="2:5">
      <c r="B49" s="39" t="s">
        <v>10</v>
      </c>
      <c r="C49" s="67" t="s">
        <v>56</v>
      </c>
      <c r="D49" s="182">
        <v>100.41</v>
      </c>
      <c r="E49" s="176">
        <v>101.23</v>
      </c>
    </row>
    <row r="50" spans="2:5" ht="13.5" thickBot="1">
      <c r="B50" s="41" t="s">
        <v>12</v>
      </c>
      <c r="C50" s="68" t="s">
        <v>53</v>
      </c>
      <c r="D50" s="165">
        <v>87.27</v>
      </c>
      <c r="E50" s="174">
        <v>89.73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234940.21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234940.21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234940.21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234940.21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1" right="0.75" top="0.56999999999999995" bottom="0.55000000000000004" header="0.5" footer="0.5"/>
  <pageSetup paperSize="9" scale="70" orientation="portrait" r:id="rId1"/>
  <headerFooter alignWithMargins="0"/>
</worksheet>
</file>

<file path=xl/worksheets/sheet157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F22" sqref="F22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9.28515625" style="62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221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78575.429999999993</v>
      </c>
      <c r="E9" s="23">
        <f>E10+E11+E12+E13</f>
        <v>93470.15</v>
      </c>
    </row>
    <row r="10" spans="2:5">
      <c r="B10" s="14" t="s">
        <v>6</v>
      </c>
      <c r="C10" s="115" t="s">
        <v>7</v>
      </c>
      <c r="D10" s="197">
        <v>78575.429999999993</v>
      </c>
      <c r="E10" s="258">
        <v>93470.15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78575.429999999993</v>
      </c>
      <c r="E20" s="261">
        <f>E9-E16</f>
        <v>93470.15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55638.17</v>
      </c>
      <c r="E24" s="23">
        <f>D20</f>
        <v>78575.429999999993</v>
      </c>
      <c r="G24" s="114"/>
    </row>
    <row r="25" spans="2:7">
      <c r="B25" s="21" t="s">
        <v>26</v>
      </c>
      <c r="C25" s="22" t="s">
        <v>27</v>
      </c>
      <c r="D25" s="117">
        <v>12638.18</v>
      </c>
      <c r="E25" s="132">
        <v>16523.59</v>
      </c>
    </row>
    <row r="26" spans="2:7">
      <c r="B26" s="24" t="s">
        <v>28</v>
      </c>
      <c r="C26" s="25" t="s">
        <v>29</v>
      </c>
      <c r="D26" s="118">
        <v>13976.84</v>
      </c>
      <c r="E26" s="133">
        <v>41916.57</v>
      </c>
    </row>
    <row r="27" spans="2:7">
      <c r="B27" s="26" t="s">
        <v>6</v>
      </c>
      <c r="C27" s="15" t="s">
        <v>30</v>
      </c>
      <c r="D27" s="197">
        <v>4938.8900000000003</v>
      </c>
      <c r="E27" s="263">
        <v>4800.12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9037.9500000000007</v>
      </c>
      <c r="E29" s="263">
        <v>37116.449999999997</v>
      </c>
    </row>
    <row r="30" spans="2:7">
      <c r="B30" s="24" t="s">
        <v>33</v>
      </c>
      <c r="C30" s="27" t="s">
        <v>34</v>
      </c>
      <c r="D30" s="118">
        <v>1338.66</v>
      </c>
      <c r="E30" s="133">
        <v>25392.98</v>
      </c>
    </row>
    <row r="31" spans="2:7">
      <c r="B31" s="26" t="s">
        <v>6</v>
      </c>
      <c r="C31" s="15" t="s">
        <v>35</v>
      </c>
      <c r="D31" s="197"/>
      <c r="E31" s="263">
        <v>1826.67</v>
      </c>
    </row>
    <row r="32" spans="2:7">
      <c r="B32" s="26" t="s">
        <v>8</v>
      </c>
      <c r="C32" s="15" t="s">
        <v>36</v>
      </c>
      <c r="D32" s="197"/>
      <c r="E32" s="263"/>
    </row>
    <row r="33" spans="2:7">
      <c r="B33" s="26" t="s">
        <v>10</v>
      </c>
      <c r="C33" s="15" t="s">
        <v>37</v>
      </c>
      <c r="D33" s="197">
        <v>104</v>
      </c>
      <c r="E33" s="263">
        <v>377.84</v>
      </c>
    </row>
    <row r="34" spans="2:7">
      <c r="B34" s="26" t="s">
        <v>12</v>
      </c>
      <c r="C34" s="15" t="s">
        <v>38</v>
      </c>
      <c r="D34" s="197"/>
      <c r="E34" s="263"/>
    </row>
    <row r="35" spans="2:7" ht="25.5">
      <c r="B35" s="26" t="s">
        <v>39</v>
      </c>
      <c r="C35" s="15" t="s">
        <v>40</v>
      </c>
      <c r="D35" s="197">
        <v>297.43</v>
      </c>
      <c r="E35" s="263">
        <v>728.37</v>
      </c>
    </row>
    <row r="36" spans="2:7">
      <c r="B36" s="26" t="s">
        <v>41</v>
      </c>
      <c r="C36" s="15" t="s">
        <v>42</v>
      </c>
      <c r="D36" s="197"/>
      <c r="E36" s="263"/>
    </row>
    <row r="37" spans="2:7" ht="13.5" thickBot="1">
      <c r="B37" s="28" t="s">
        <v>43</v>
      </c>
      <c r="C37" s="29" t="s">
        <v>44</v>
      </c>
      <c r="D37" s="197">
        <v>937.23</v>
      </c>
      <c r="E37" s="263">
        <v>22460.1</v>
      </c>
      <c r="G37" s="114"/>
    </row>
    <row r="38" spans="2:7">
      <c r="B38" s="21" t="s">
        <v>45</v>
      </c>
      <c r="C38" s="22" t="s">
        <v>46</v>
      </c>
      <c r="D38" s="117">
        <v>10299.08</v>
      </c>
      <c r="E38" s="23">
        <v>-1628.87</v>
      </c>
    </row>
    <row r="39" spans="2:7" ht="13.5" thickBot="1">
      <c r="B39" s="30" t="s">
        <v>47</v>
      </c>
      <c r="C39" s="31" t="s">
        <v>48</v>
      </c>
      <c r="D39" s="119">
        <v>78575.430000000008</v>
      </c>
      <c r="E39" s="274">
        <f>E24+E25+E38</f>
        <v>93470.15</v>
      </c>
      <c r="F39" s="121"/>
    </row>
    <row r="40" spans="2:7" ht="13.5" thickBot="1">
      <c r="B40" s="32"/>
      <c r="C40" s="33"/>
      <c r="D40" s="2"/>
      <c r="E40" s="175"/>
    </row>
    <row r="41" spans="2:7" ht="16.5" thickBot="1">
      <c r="B41" s="4"/>
      <c r="C41" s="34" t="s">
        <v>49</v>
      </c>
      <c r="D41" s="6"/>
      <c r="E41" s="7"/>
    </row>
    <row r="42" spans="2:7" ht="13.5" thickBot="1">
      <c r="B42" s="8"/>
      <c r="C42" s="35" t="s">
        <v>50</v>
      </c>
      <c r="D42" s="10" t="s">
        <v>133</v>
      </c>
      <c r="E42" s="64" t="s">
        <v>261</v>
      </c>
    </row>
    <row r="43" spans="2:7">
      <c r="B43" s="36" t="s">
        <v>28</v>
      </c>
      <c r="C43" s="66" t="s">
        <v>51</v>
      </c>
      <c r="D43" s="235"/>
      <c r="E43" s="63"/>
    </row>
    <row r="44" spans="2:7">
      <c r="B44" s="39" t="s">
        <v>6</v>
      </c>
      <c r="C44" s="67" t="s">
        <v>52</v>
      </c>
      <c r="D44" s="182">
        <v>636.81089999999995</v>
      </c>
      <c r="E44" s="166">
        <v>766.14110000000005</v>
      </c>
    </row>
    <row r="45" spans="2:7" ht="13.5" thickBot="1">
      <c r="B45" s="41" t="s">
        <v>8</v>
      </c>
      <c r="C45" s="68" t="s">
        <v>53</v>
      </c>
      <c r="D45" s="165">
        <v>766.14110000000005</v>
      </c>
      <c r="E45" s="170">
        <v>920.34410000000003</v>
      </c>
    </row>
    <row r="46" spans="2:7">
      <c r="B46" s="36" t="s">
        <v>33</v>
      </c>
      <c r="C46" s="66" t="s">
        <v>54</v>
      </c>
      <c r="D46" s="223"/>
      <c r="E46" s="171"/>
    </row>
    <row r="47" spans="2:7">
      <c r="B47" s="39" t="s">
        <v>6</v>
      </c>
      <c r="C47" s="67" t="s">
        <v>52</v>
      </c>
      <c r="D47" s="182">
        <v>87.37</v>
      </c>
      <c r="E47" s="172">
        <v>102.56</v>
      </c>
    </row>
    <row r="48" spans="2:7">
      <c r="B48" s="39" t="s">
        <v>8</v>
      </c>
      <c r="C48" s="67" t="s">
        <v>55</v>
      </c>
      <c r="D48" s="182">
        <v>78.69</v>
      </c>
      <c r="E48" s="176">
        <v>96.37</v>
      </c>
    </row>
    <row r="49" spans="2:5">
      <c r="B49" s="39" t="s">
        <v>10</v>
      </c>
      <c r="C49" s="67" t="s">
        <v>56</v>
      </c>
      <c r="D49" s="182">
        <v>105.31</v>
      </c>
      <c r="E49" s="176">
        <v>110.61</v>
      </c>
    </row>
    <row r="50" spans="2:5" ht="13.5" thickBot="1">
      <c r="B50" s="41" t="s">
        <v>12</v>
      </c>
      <c r="C50" s="68" t="s">
        <v>53</v>
      </c>
      <c r="D50" s="165">
        <v>102.56</v>
      </c>
      <c r="E50" s="174">
        <v>101.56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93470.15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93470.15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93470.15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93470.15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000000000000005" right="0.75" top="0.55000000000000004" bottom="0.52" header="0.5" footer="0.5"/>
  <pageSetup paperSize="9" scale="70" orientation="portrait" r:id="rId1"/>
  <headerFooter alignWithMargins="0"/>
</worksheet>
</file>

<file path=xl/worksheets/sheet158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G36" sqref="G36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9.5703125" style="62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188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39369.730000000003</v>
      </c>
      <c r="E9" s="23">
        <f>E10+E11+E12+E13</f>
        <v>55097.98</v>
      </c>
    </row>
    <row r="10" spans="2:5">
      <c r="B10" s="14" t="s">
        <v>6</v>
      </c>
      <c r="C10" s="115" t="s">
        <v>7</v>
      </c>
      <c r="D10" s="197">
        <v>39369.730000000003</v>
      </c>
      <c r="E10" s="258">
        <v>55097.98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39369.730000000003</v>
      </c>
      <c r="E20" s="261">
        <f>E9-E16</f>
        <v>55097.98</v>
      </c>
      <c r="F20" s="189">
        <f>E20-E39</f>
        <v>0</v>
      </c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11172.29</v>
      </c>
      <c r="E24" s="23">
        <f>D20</f>
        <v>39369.730000000003</v>
      </c>
    </row>
    <row r="25" spans="2:7">
      <c r="B25" s="21" t="s">
        <v>26</v>
      </c>
      <c r="C25" s="22" t="s">
        <v>27</v>
      </c>
      <c r="D25" s="117">
        <v>28351.37</v>
      </c>
      <c r="E25" s="132">
        <v>26152.46</v>
      </c>
      <c r="F25" s="70"/>
      <c r="G25" s="114"/>
    </row>
    <row r="26" spans="2:7">
      <c r="B26" s="24" t="s">
        <v>28</v>
      </c>
      <c r="C26" s="25" t="s">
        <v>29</v>
      </c>
      <c r="D26" s="118">
        <v>28920.21</v>
      </c>
      <c r="E26" s="133">
        <v>133743.60999999999</v>
      </c>
      <c r="G26" s="114"/>
    </row>
    <row r="27" spans="2:7">
      <c r="B27" s="26" t="s">
        <v>6</v>
      </c>
      <c r="C27" s="15" t="s">
        <v>30</v>
      </c>
      <c r="D27" s="197"/>
      <c r="E27" s="263">
        <v>133743.60999999999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28920.21</v>
      </c>
      <c r="E29" s="256"/>
    </row>
    <row r="30" spans="2:7">
      <c r="B30" s="24" t="s">
        <v>33</v>
      </c>
      <c r="C30" s="27" t="s">
        <v>34</v>
      </c>
      <c r="D30" s="118">
        <v>568.84</v>
      </c>
      <c r="E30" s="133">
        <v>107591.15</v>
      </c>
      <c r="G30" s="114"/>
    </row>
    <row r="31" spans="2:7">
      <c r="B31" s="26" t="s">
        <v>6</v>
      </c>
      <c r="C31" s="15" t="s">
        <v>35</v>
      </c>
      <c r="D31" s="197"/>
      <c r="E31" s="263">
        <v>84397.81</v>
      </c>
    </row>
    <row r="32" spans="2:7">
      <c r="B32" s="26" t="s">
        <v>8</v>
      </c>
      <c r="C32" s="15" t="s">
        <v>36</v>
      </c>
      <c r="D32" s="197"/>
      <c r="E32" s="263"/>
    </row>
    <row r="33" spans="2:7">
      <c r="B33" s="26" t="s">
        <v>10</v>
      </c>
      <c r="C33" s="15" t="s">
        <v>37</v>
      </c>
      <c r="D33" s="197">
        <v>93.98</v>
      </c>
      <c r="E33" s="263">
        <v>202.93</v>
      </c>
    </row>
    <row r="34" spans="2:7">
      <c r="B34" s="26" t="s">
        <v>12</v>
      </c>
      <c r="C34" s="15" t="s">
        <v>38</v>
      </c>
      <c r="D34" s="197"/>
      <c r="E34" s="263"/>
    </row>
    <row r="35" spans="2:7" ht="25.5">
      <c r="B35" s="26" t="s">
        <v>39</v>
      </c>
      <c r="C35" s="15" t="s">
        <v>40</v>
      </c>
      <c r="D35" s="197">
        <v>474.86</v>
      </c>
      <c r="E35" s="263">
        <v>905.3</v>
      </c>
    </row>
    <row r="36" spans="2:7">
      <c r="B36" s="26" t="s">
        <v>41</v>
      </c>
      <c r="C36" s="15" t="s">
        <v>42</v>
      </c>
      <c r="D36" s="197"/>
      <c r="E36" s="263"/>
    </row>
    <row r="37" spans="2:7" ht="13.5" thickBot="1">
      <c r="B37" s="28" t="s">
        <v>43</v>
      </c>
      <c r="C37" s="29" t="s">
        <v>44</v>
      </c>
      <c r="D37" s="197"/>
      <c r="E37" s="263">
        <v>22085.11</v>
      </c>
      <c r="G37" s="114"/>
    </row>
    <row r="38" spans="2:7">
      <c r="B38" s="21" t="s">
        <v>45</v>
      </c>
      <c r="C38" s="22" t="s">
        <v>46</v>
      </c>
      <c r="D38" s="117">
        <v>-153.93</v>
      </c>
      <c r="E38" s="23">
        <v>-10424.209999999999</v>
      </c>
    </row>
    <row r="39" spans="2:7" ht="13.5" thickBot="1">
      <c r="B39" s="30" t="s">
        <v>47</v>
      </c>
      <c r="C39" s="31" t="s">
        <v>48</v>
      </c>
      <c r="D39" s="119">
        <v>39369.730000000003</v>
      </c>
      <c r="E39" s="274">
        <f>E24+E25+E38</f>
        <v>55097.98</v>
      </c>
      <c r="F39" s="121"/>
    </row>
    <row r="40" spans="2:7" ht="13.5" thickBot="1">
      <c r="B40" s="32"/>
      <c r="C40" s="33"/>
      <c r="D40" s="2"/>
      <c r="E40" s="175"/>
    </row>
    <row r="41" spans="2:7" ht="16.5" thickBot="1">
      <c r="B41" s="4"/>
      <c r="C41" s="34" t="s">
        <v>49</v>
      </c>
      <c r="D41" s="6"/>
      <c r="E41" s="7"/>
    </row>
    <row r="42" spans="2:7" ht="13.5" thickBot="1">
      <c r="B42" s="8"/>
      <c r="C42" s="35" t="s">
        <v>50</v>
      </c>
      <c r="D42" s="10" t="s">
        <v>133</v>
      </c>
      <c r="E42" s="64" t="s">
        <v>261</v>
      </c>
    </row>
    <row r="43" spans="2:7">
      <c r="B43" s="36" t="s">
        <v>28</v>
      </c>
      <c r="C43" s="66" t="s">
        <v>51</v>
      </c>
      <c r="D43" s="38"/>
      <c r="E43" s="63"/>
    </row>
    <row r="44" spans="2:7">
      <c r="B44" s="39" t="s">
        <v>6</v>
      </c>
      <c r="C44" s="67" t="s">
        <v>52</v>
      </c>
      <c r="D44" s="182">
        <v>121.06950000000001</v>
      </c>
      <c r="E44" s="166">
        <v>422.19549999999998</v>
      </c>
    </row>
    <row r="45" spans="2:7" ht="13.5" thickBot="1">
      <c r="B45" s="41" t="s">
        <v>8</v>
      </c>
      <c r="C45" s="68" t="s">
        <v>53</v>
      </c>
      <c r="D45" s="165">
        <v>422.19549999999998</v>
      </c>
      <c r="E45" s="170">
        <v>623.35080000000005</v>
      </c>
    </row>
    <row r="46" spans="2:7">
      <c r="B46" s="36" t="s">
        <v>33</v>
      </c>
      <c r="C46" s="66" t="s">
        <v>54</v>
      </c>
      <c r="D46" s="223"/>
      <c r="E46" s="171"/>
    </row>
    <row r="47" spans="2:7">
      <c r="B47" s="39" t="s">
        <v>6</v>
      </c>
      <c r="C47" s="67" t="s">
        <v>52</v>
      </c>
      <c r="D47" s="182">
        <v>92.28</v>
      </c>
      <c r="E47" s="172">
        <v>93.25</v>
      </c>
    </row>
    <row r="48" spans="2:7">
      <c r="B48" s="39" t="s">
        <v>8</v>
      </c>
      <c r="C48" s="67" t="s">
        <v>55</v>
      </c>
      <c r="D48" s="182">
        <v>87.54</v>
      </c>
      <c r="E48" s="176">
        <v>83.89</v>
      </c>
    </row>
    <row r="49" spans="2:5">
      <c r="B49" s="39" t="s">
        <v>10</v>
      </c>
      <c r="C49" s="67" t="s">
        <v>56</v>
      </c>
      <c r="D49" s="182">
        <v>97.12</v>
      </c>
      <c r="E49" s="176">
        <v>103.02</v>
      </c>
    </row>
    <row r="50" spans="2:5" ht="13.5" thickBot="1">
      <c r="B50" s="41" t="s">
        <v>12</v>
      </c>
      <c r="C50" s="68" t="s">
        <v>53</v>
      </c>
      <c r="D50" s="165">
        <v>93.25</v>
      </c>
      <c r="E50" s="174">
        <v>88.39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55097.98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55097.98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55097.98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55097.98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3" right="0.75" top="0.52" bottom="0.68" header="0.5" footer="0.5"/>
  <pageSetup paperSize="9" scale="70" orientation="portrait" r:id="rId1"/>
  <headerFooter alignWithMargins="0"/>
</worksheet>
</file>

<file path=xl/worksheets/sheet159.xml><?xml version="1.0" encoding="utf-8"?>
<worksheet xmlns="http://schemas.openxmlformats.org/spreadsheetml/2006/main" xmlns:r="http://schemas.openxmlformats.org/officeDocument/2006/relationships">
  <dimension ref="B1:G78"/>
  <sheetViews>
    <sheetView zoomScaleNormal="100" workbookViewId="0">
      <selection activeCell="D26" sqref="D26:D28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10.28515625" customWidth="1"/>
    <col min="7" max="7" width="13.140625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182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54672.800000000003</v>
      </c>
      <c r="E9" s="23">
        <f>E10+E11+E12+E13</f>
        <v>392472.51</v>
      </c>
    </row>
    <row r="10" spans="2:5">
      <c r="B10" s="14" t="s">
        <v>6</v>
      </c>
      <c r="C10" s="115" t="s">
        <v>7</v>
      </c>
      <c r="D10" s="197">
        <v>54672.800000000003</v>
      </c>
      <c r="E10" s="258">
        <v>392472.51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customHeight="1" thickBot="1">
      <c r="B20" s="8" t="s">
        <v>22</v>
      </c>
      <c r="C20" s="185"/>
      <c r="D20" s="200">
        <f>D9-D16</f>
        <v>54672.800000000003</v>
      </c>
      <c r="E20" s="261">
        <f>E9-E16</f>
        <v>392472.51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247110.62</v>
      </c>
      <c r="E24" s="23">
        <f>D20</f>
        <v>54672.800000000003</v>
      </c>
    </row>
    <row r="25" spans="2:7">
      <c r="B25" s="21" t="s">
        <v>26</v>
      </c>
      <c r="C25" s="22" t="s">
        <v>27</v>
      </c>
      <c r="D25" s="117">
        <v>-184464.66999999995</v>
      </c>
      <c r="E25" s="132">
        <v>370077.09</v>
      </c>
      <c r="F25" s="114"/>
      <c r="G25" s="114"/>
    </row>
    <row r="26" spans="2:7">
      <c r="B26" s="24" t="s">
        <v>28</v>
      </c>
      <c r="C26" s="25" t="s">
        <v>29</v>
      </c>
      <c r="D26" s="118">
        <v>80395.62</v>
      </c>
      <c r="E26" s="133">
        <v>405894.91000000003</v>
      </c>
    </row>
    <row r="27" spans="2:7">
      <c r="B27" s="26" t="s">
        <v>6</v>
      </c>
      <c r="C27" s="15" t="s">
        <v>30</v>
      </c>
      <c r="D27" s="197">
        <v>37152.25</v>
      </c>
      <c r="E27" s="263">
        <v>187015.82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43243.37</v>
      </c>
      <c r="E29" s="263">
        <v>218879.09</v>
      </c>
    </row>
    <row r="30" spans="2:7">
      <c r="B30" s="24" t="s">
        <v>33</v>
      </c>
      <c r="C30" s="27" t="s">
        <v>34</v>
      </c>
      <c r="D30" s="118">
        <v>264860.28999999998</v>
      </c>
      <c r="E30" s="133">
        <v>35817.82</v>
      </c>
      <c r="F30" s="114"/>
    </row>
    <row r="31" spans="2:7">
      <c r="B31" s="26" t="s">
        <v>6</v>
      </c>
      <c r="C31" s="15" t="s">
        <v>35</v>
      </c>
      <c r="D31" s="197"/>
      <c r="E31" s="263">
        <v>19845.330000000002</v>
      </c>
    </row>
    <row r="32" spans="2:7">
      <c r="B32" s="26" t="s">
        <v>8</v>
      </c>
      <c r="C32" s="15" t="s">
        <v>36</v>
      </c>
      <c r="D32" s="197"/>
      <c r="E32" s="263"/>
    </row>
    <row r="33" spans="2:7">
      <c r="B33" s="26" t="s">
        <v>10</v>
      </c>
      <c r="C33" s="15" t="s">
        <v>37</v>
      </c>
      <c r="D33" s="197">
        <v>369.48</v>
      </c>
      <c r="E33" s="263">
        <v>509.53</v>
      </c>
    </row>
    <row r="34" spans="2:7">
      <c r="B34" s="26" t="s">
        <v>12</v>
      </c>
      <c r="C34" s="15" t="s">
        <v>38</v>
      </c>
      <c r="D34" s="197"/>
      <c r="E34" s="263"/>
    </row>
    <row r="35" spans="2:7" ht="25.5">
      <c r="B35" s="26" t="s">
        <v>39</v>
      </c>
      <c r="C35" s="15" t="s">
        <v>40</v>
      </c>
      <c r="D35" s="197">
        <v>2059.52</v>
      </c>
      <c r="E35" s="263">
        <v>2228.0100000000002</v>
      </c>
    </row>
    <row r="36" spans="2:7">
      <c r="B36" s="26" t="s">
        <v>41</v>
      </c>
      <c r="C36" s="15" t="s">
        <v>42</v>
      </c>
      <c r="D36" s="197"/>
      <c r="E36" s="263"/>
    </row>
    <row r="37" spans="2:7" ht="13.5" thickBot="1">
      <c r="B37" s="28" t="s">
        <v>43</v>
      </c>
      <c r="C37" s="29" t="s">
        <v>44</v>
      </c>
      <c r="D37" s="197">
        <v>262431.28999999998</v>
      </c>
      <c r="E37" s="263">
        <v>13234.95</v>
      </c>
      <c r="F37" s="114"/>
      <c r="G37" s="114"/>
    </row>
    <row r="38" spans="2:7">
      <c r="B38" s="21" t="s">
        <v>45</v>
      </c>
      <c r="C38" s="22" t="s">
        <v>46</v>
      </c>
      <c r="D38" s="117">
        <v>-7973.15</v>
      </c>
      <c r="E38" s="23">
        <v>-32277.38</v>
      </c>
    </row>
    <row r="39" spans="2:7" ht="13.5" thickBot="1">
      <c r="B39" s="30" t="s">
        <v>47</v>
      </c>
      <c r="C39" s="31" t="s">
        <v>48</v>
      </c>
      <c r="D39" s="119">
        <v>54672.800000000039</v>
      </c>
      <c r="E39" s="274">
        <f>E24+E25+E38</f>
        <v>392472.51</v>
      </c>
      <c r="F39" s="127"/>
    </row>
    <row r="40" spans="2:7" ht="13.5" thickBot="1">
      <c r="B40" s="32"/>
      <c r="C40" s="33"/>
      <c r="D40" s="2"/>
      <c r="E40" s="175"/>
    </row>
    <row r="41" spans="2:7" ht="16.5" thickBot="1">
      <c r="B41" s="4"/>
      <c r="C41" s="34" t="s">
        <v>49</v>
      </c>
      <c r="D41" s="6"/>
      <c r="E41" s="7"/>
    </row>
    <row r="42" spans="2:7" ht="13.5" thickBot="1">
      <c r="B42" s="8"/>
      <c r="C42" s="35" t="s">
        <v>50</v>
      </c>
      <c r="D42" s="10" t="s">
        <v>133</v>
      </c>
      <c r="E42" s="64" t="s">
        <v>261</v>
      </c>
    </row>
    <row r="43" spans="2:7">
      <c r="B43" s="36" t="s">
        <v>28</v>
      </c>
      <c r="C43" s="66" t="s">
        <v>51</v>
      </c>
      <c r="D43" s="38"/>
      <c r="E43" s="63"/>
    </row>
    <row r="44" spans="2:7">
      <c r="B44" s="39" t="s">
        <v>6</v>
      </c>
      <c r="C44" s="67" t="s">
        <v>52</v>
      </c>
      <c r="D44" s="182">
        <v>1253.0328999999999</v>
      </c>
      <c r="E44" s="166">
        <v>268.59640000000002</v>
      </c>
    </row>
    <row r="45" spans="2:7" ht="13.5" thickBot="1">
      <c r="B45" s="41" t="s">
        <v>8</v>
      </c>
      <c r="C45" s="68" t="s">
        <v>53</v>
      </c>
      <c r="D45" s="165">
        <v>268.59640000000002</v>
      </c>
      <c r="E45" s="170">
        <v>2161.4303</v>
      </c>
    </row>
    <row r="46" spans="2:7">
      <c r="B46" s="36" t="s">
        <v>33</v>
      </c>
      <c r="C46" s="66" t="s">
        <v>54</v>
      </c>
      <c r="D46" s="223"/>
      <c r="E46" s="171"/>
    </row>
    <row r="47" spans="2:7">
      <c r="B47" s="39" t="s">
        <v>6</v>
      </c>
      <c r="C47" s="67" t="s">
        <v>52</v>
      </c>
      <c r="D47" s="182">
        <v>197.21</v>
      </c>
      <c r="E47" s="172">
        <v>203.55</v>
      </c>
    </row>
    <row r="48" spans="2:7">
      <c r="B48" s="39" t="s">
        <v>8</v>
      </c>
      <c r="C48" s="67" t="s">
        <v>55</v>
      </c>
      <c r="D48" s="182">
        <v>189.37</v>
      </c>
      <c r="E48" s="176">
        <v>171.72</v>
      </c>
    </row>
    <row r="49" spans="2:5">
      <c r="B49" s="39" t="s">
        <v>10</v>
      </c>
      <c r="C49" s="67" t="s">
        <v>56</v>
      </c>
      <c r="D49" s="182">
        <v>216.21</v>
      </c>
      <c r="E49" s="176">
        <v>223.12</v>
      </c>
    </row>
    <row r="50" spans="2:5" ht="13.5" thickBot="1">
      <c r="B50" s="41" t="s">
        <v>12</v>
      </c>
      <c r="C50" s="68" t="s">
        <v>53</v>
      </c>
      <c r="D50" s="165">
        <v>203.55</v>
      </c>
      <c r="E50" s="174">
        <v>181.58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392472.51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392472.51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392472.51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392472.51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5">
    <mergeCell ref="B2:E2"/>
    <mergeCell ref="B3:E3"/>
    <mergeCell ref="B4:E4"/>
    <mergeCell ref="B5:E5"/>
    <mergeCell ref="B53:C5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I78"/>
  <sheetViews>
    <sheetView zoomScaleNormal="100" workbookViewId="0">
      <selection activeCell="D66" sqref="D66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10.42578125" customWidth="1"/>
    <col min="7" max="7" width="13.42578125" bestFit="1" customWidth="1"/>
    <col min="8" max="8" width="13.7109375" customWidth="1"/>
    <col min="9" max="9" width="11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115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30582460.899999999</v>
      </c>
      <c r="E9" s="23">
        <f>E10+E11+E12+E13</f>
        <v>37228129.150000006</v>
      </c>
    </row>
    <row r="10" spans="2:5">
      <c r="B10" s="14" t="s">
        <v>6</v>
      </c>
      <c r="C10" s="115" t="s">
        <v>7</v>
      </c>
      <c r="D10" s="197">
        <f>28055522.53+2507354.65</f>
        <v>30562877.18</v>
      </c>
      <c r="E10" s="258">
        <f>34660177.96+2565145.42</f>
        <v>37225323.380000003</v>
      </c>
    </row>
    <row r="11" spans="2:5">
      <c r="B11" s="14" t="s">
        <v>8</v>
      </c>
      <c r="C11" s="115" t="s">
        <v>9</v>
      </c>
      <c r="D11" s="197"/>
      <c r="E11" s="258">
        <v>101.06</v>
      </c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>
        <f>D14</f>
        <v>19583.72</v>
      </c>
      <c r="E13" s="258">
        <f>E14</f>
        <v>2704.71</v>
      </c>
    </row>
    <row r="14" spans="2:5">
      <c r="B14" s="14" t="s">
        <v>14</v>
      </c>
      <c r="C14" s="115" t="s">
        <v>15</v>
      </c>
      <c r="D14" s="197">
        <v>19583.72</v>
      </c>
      <c r="E14" s="258">
        <v>2704.71</v>
      </c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>
        <f>D17+D18+D19</f>
        <v>270034.77</v>
      </c>
      <c r="E16" s="23">
        <f>E17+E18+E19</f>
        <v>6884.66</v>
      </c>
    </row>
    <row r="17" spans="2:9">
      <c r="B17" s="14" t="s">
        <v>6</v>
      </c>
      <c r="C17" s="115" t="s">
        <v>15</v>
      </c>
      <c r="D17" s="198">
        <v>270034.77</v>
      </c>
      <c r="E17" s="259">
        <v>6884.66</v>
      </c>
    </row>
    <row r="18" spans="2:9" ht="25.5">
      <c r="B18" s="14" t="s">
        <v>8</v>
      </c>
      <c r="C18" s="115" t="s">
        <v>20</v>
      </c>
      <c r="D18" s="197"/>
      <c r="E18" s="258"/>
    </row>
    <row r="19" spans="2:9" ht="13.5" thickBot="1">
      <c r="B19" s="16" t="s">
        <v>10</v>
      </c>
      <c r="C19" s="116" t="s">
        <v>21</v>
      </c>
      <c r="D19" s="199"/>
      <c r="E19" s="260"/>
    </row>
    <row r="20" spans="2:9" ht="13.5" thickBot="1">
      <c r="B20" s="275" t="s">
        <v>22</v>
      </c>
      <c r="C20" s="276"/>
      <c r="D20" s="200">
        <f>D9-D16</f>
        <v>30312426.129999999</v>
      </c>
      <c r="E20" s="261">
        <f>E9-E16</f>
        <v>37221244.49000001</v>
      </c>
      <c r="F20" s="190"/>
      <c r="G20" s="127"/>
    </row>
    <row r="21" spans="2:9" ht="13.5" thickBot="1">
      <c r="B21" s="3"/>
      <c r="C21" s="17"/>
      <c r="D21" s="18"/>
      <c r="E21" s="18"/>
      <c r="G21" s="127"/>
    </row>
    <row r="22" spans="2:9" ht="16.5" thickBot="1">
      <c r="B22" s="4"/>
      <c r="C22" s="5" t="s">
        <v>23</v>
      </c>
      <c r="D22" s="19"/>
      <c r="E22" s="20"/>
    </row>
    <row r="23" spans="2:9" ht="13.5" thickBot="1">
      <c r="B23" s="8"/>
      <c r="C23" s="9" t="s">
        <v>3</v>
      </c>
      <c r="D23" s="10" t="s">
        <v>133</v>
      </c>
      <c r="E23" s="64" t="s">
        <v>261</v>
      </c>
    </row>
    <row r="24" spans="2:9" ht="13.5" thickBot="1">
      <c r="B24" s="21" t="s">
        <v>24</v>
      </c>
      <c r="C24" s="22" t="s">
        <v>25</v>
      </c>
      <c r="D24" s="117">
        <v>32355001.73</v>
      </c>
      <c r="E24" s="23">
        <f>D20</f>
        <v>30312426.129999999</v>
      </c>
      <c r="I24" s="268"/>
    </row>
    <row r="25" spans="2:9">
      <c r="B25" s="21" t="s">
        <v>26</v>
      </c>
      <c r="C25" s="22" t="s">
        <v>27</v>
      </c>
      <c r="D25" s="117">
        <v>-2423782.8900000006</v>
      </c>
      <c r="E25" s="132">
        <v>7702729.3300000001</v>
      </c>
      <c r="F25" s="127"/>
      <c r="G25" s="127"/>
      <c r="H25" s="127"/>
      <c r="I25" s="169"/>
    </row>
    <row r="26" spans="2:9">
      <c r="B26" s="24" t="s">
        <v>28</v>
      </c>
      <c r="C26" s="25" t="s">
        <v>29</v>
      </c>
      <c r="D26" s="118">
        <v>15482162.48</v>
      </c>
      <c r="E26" s="133">
        <v>16744516.889999999</v>
      </c>
      <c r="F26" s="127"/>
      <c r="G26" s="127"/>
      <c r="H26" s="127"/>
      <c r="I26" s="169"/>
    </row>
    <row r="27" spans="2:9">
      <c r="B27" s="26" t="s">
        <v>6</v>
      </c>
      <c r="C27" s="15" t="s">
        <v>30</v>
      </c>
      <c r="D27" s="197">
        <v>15081247.290000001</v>
      </c>
      <c r="E27" s="263">
        <v>13300824.380000001</v>
      </c>
      <c r="F27" s="127"/>
      <c r="G27" s="127"/>
      <c r="H27" s="127"/>
      <c r="I27" s="169"/>
    </row>
    <row r="28" spans="2:9">
      <c r="B28" s="26" t="s">
        <v>8</v>
      </c>
      <c r="C28" s="15" t="s">
        <v>31</v>
      </c>
      <c r="D28" s="197"/>
      <c r="E28" s="263"/>
      <c r="F28" s="127"/>
      <c r="G28" s="127"/>
      <c r="H28" s="127"/>
      <c r="I28" s="169"/>
    </row>
    <row r="29" spans="2:9">
      <c r="B29" s="26" t="s">
        <v>10</v>
      </c>
      <c r="C29" s="15" t="s">
        <v>32</v>
      </c>
      <c r="D29" s="197">
        <v>400915.19000000006</v>
      </c>
      <c r="E29" s="263">
        <v>3443692.5100000002</v>
      </c>
      <c r="F29" s="127"/>
      <c r="G29" s="127"/>
      <c r="H29" s="127"/>
      <c r="I29" s="169"/>
    </row>
    <row r="30" spans="2:9">
      <c r="B30" s="24" t="s">
        <v>33</v>
      </c>
      <c r="C30" s="27" t="s">
        <v>34</v>
      </c>
      <c r="D30" s="118">
        <v>17905945.370000001</v>
      </c>
      <c r="E30" s="133">
        <v>9041787.5600000005</v>
      </c>
      <c r="F30" s="127"/>
      <c r="G30" s="127"/>
      <c r="H30" s="127"/>
      <c r="I30" s="169"/>
    </row>
    <row r="31" spans="2:9">
      <c r="B31" s="26" t="s">
        <v>6</v>
      </c>
      <c r="C31" s="15" t="s">
        <v>35</v>
      </c>
      <c r="D31" s="197">
        <v>5106539.12</v>
      </c>
      <c r="E31" s="263">
        <v>5650279.4300000006</v>
      </c>
      <c r="F31" s="127"/>
      <c r="G31" s="127"/>
      <c r="H31" s="127"/>
      <c r="I31" s="169"/>
    </row>
    <row r="32" spans="2:9">
      <c r="B32" s="26" t="s">
        <v>8</v>
      </c>
      <c r="C32" s="15" t="s">
        <v>36</v>
      </c>
      <c r="D32" s="197"/>
      <c r="E32" s="263"/>
      <c r="F32" s="127"/>
      <c r="G32" s="127"/>
      <c r="H32" s="127"/>
      <c r="I32" s="169"/>
    </row>
    <row r="33" spans="2:9">
      <c r="B33" s="26" t="s">
        <v>10</v>
      </c>
      <c r="C33" s="15" t="s">
        <v>37</v>
      </c>
      <c r="D33" s="197">
        <v>107047.76999999999</v>
      </c>
      <c r="E33" s="263">
        <v>136251.53</v>
      </c>
      <c r="F33" s="127"/>
      <c r="G33" s="127"/>
      <c r="H33" s="127"/>
      <c r="I33" s="169"/>
    </row>
    <row r="34" spans="2:9">
      <c r="B34" s="26" t="s">
        <v>12</v>
      </c>
      <c r="C34" s="15" t="s">
        <v>38</v>
      </c>
      <c r="D34" s="197"/>
      <c r="E34" s="263"/>
      <c r="F34" s="127"/>
      <c r="G34" s="127"/>
      <c r="H34" s="127"/>
      <c r="I34" s="169"/>
    </row>
    <row r="35" spans="2:9" ht="25.5">
      <c r="B35" s="26" t="s">
        <v>39</v>
      </c>
      <c r="C35" s="15" t="s">
        <v>40</v>
      </c>
      <c r="D35" s="197">
        <v>552642.81000000006</v>
      </c>
      <c r="E35" s="263">
        <v>586936.78</v>
      </c>
      <c r="F35" s="127"/>
      <c r="G35" s="127"/>
      <c r="H35" s="127"/>
      <c r="I35" s="169"/>
    </row>
    <row r="36" spans="2:9">
      <c r="B36" s="26" t="s">
        <v>41</v>
      </c>
      <c r="C36" s="15" t="s">
        <v>42</v>
      </c>
      <c r="D36" s="197"/>
      <c r="E36" s="263"/>
      <c r="F36" s="127"/>
      <c r="G36" s="127"/>
      <c r="H36" s="127"/>
      <c r="I36" s="169"/>
    </row>
    <row r="37" spans="2:9" ht="13.5" thickBot="1">
      <c r="B37" s="28" t="s">
        <v>43</v>
      </c>
      <c r="C37" s="29" t="s">
        <v>44</v>
      </c>
      <c r="D37" s="197">
        <v>12139715.67</v>
      </c>
      <c r="E37" s="263">
        <v>2668319.8199999998</v>
      </c>
      <c r="F37" s="127"/>
      <c r="G37" s="127"/>
      <c r="H37" s="127"/>
      <c r="I37" s="169"/>
    </row>
    <row r="38" spans="2:9">
      <c r="B38" s="21" t="s">
        <v>45</v>
      </c>
      <c r="C38" s="22" t="s">
        <v>46</v>
      </c>
      <c r="D38" s="117">
        <v>381207.29</v>
      </c>
      <c r="E38" s="23">
        <v>-793910.97</v>
      </c>
    </row>
    <row r="39" spans="2:9" ht="13.5" thickBot="1">
      <c r="B39" s="30" t="s">
        <v>47</v>
      </c>
      <c r="C39" s="31" t="s">
        <v>48</v>
      </c>
      <c r="D39" s="119">
        <v>30312426.129999999</v>
      </c>
      <c r="E39" s="274">
        <f>E24+E25+E38</f>
        <v>37221244.490000002</v>
      </c>
      <c r="F39" s="127"/>
    </row>
    <row r="40" spans="2:9" ht="13.5" thickBot="1">
      <c r="B40" s="32"/>
      <c r="C40" s="33"/>
      <c r="D40" s="2"/>
      <c r="E40" s="175"/>
    </row>
    <row r="41" spans="2:9" ht="16.5" thickBot="1">
      <c r="B41" s="4"/>
      <c r="C41" s="34" t="s">
        <v>49</v>
      </c>
      <c r="D41" s="6"/>
      <c r="E41" s="7"/>
    </row>
    <row r="42" spans="2:9" ht="13.5" thickBot="1">
      <c r="B42" s="8"/>
      <c r="C42" s="35" t="s">
        <v>50</v>
      </c>
      <c r="D42" s="10" t="s">
        <v>133</v>
      </c>
      <c r="E42" s="64" t="s">
        <v>261</v>
      </c>
    </row>
    <row r="43" spans="2:9">
      <c r="B43" s="36" t="s">
        <v>28</v>
      </c>
      <c r="C43" s="66" t="s">
        <v>51</v>
      </c>
      <c r="D43" s="38"/>
      <c r="E43" s="63"/>
    </row>
    <row r="44" spans="2:9">
      <c r="B44" s="39" t="s">
        <v>6</v>
      </c>
      <c r="C44" s="67" t="s">
        <v>52</v>
      </c>
      <c r="D44" s="182">
        <v>257474.93429999999</v>
      </c>
      <c r="E44" s="166">
        <v>238041.51699999999</v>
      </c>
    </row>
    <row r="45" spans="2:9" ht="13.5" thickBot="1">
      <c r="B45" s="41" t="s">
        <v>8</v>
      </c>
      <c r="C45" s="68" t="s">
        <v>53</v>
      </c>
      <c r="D45" s="165">
        <v>238041.51699999999</v>
      </c>
      <c r="E45" s="170">
        <v>297099.30440000002</v>
      </c>
    </row>
    <row r="46" spans="2:9">
      <c r="B46" s="36" t="s">
        <v>33</v>
      </c>
      <c r="C46" s="66" t="s">
        <v>54</v>
      </c>
      <c r="D46" s="223"/>
      <c r="E46" s="171"/>
    </row>
    <row r="47" spans="2:9">
      <c r="B47" s="39" t="s">
        <v>6</v>
      </c>
      <c r="C47" s="67" t="s">
        <v>52</v>
      </c>
      <c r="D47" s="182">
        <v>125.6627</v>
      </c>
      <c r="E47" s="172">
        <v>127.34092149983999</v>
      </c>
    </row>
    <row r="48" spans="2:9">
      <c r="B48" s="39" t="s">
        <v>8</v>
      </c>
      <c r="C48" s="67" t="s">
        <v>55</v>
      </c>
      <c r="D48" s="182">
        <v>124.0459</v>
      </c>
      <c r="E48" s="176">
        <v>123.0069</v>
      </c>
    </row>
    <row r="49" spans="2:8">
      <c r="B49" s="39" t="s">
        <v>10</v>
      </c>
      <c r="C49" s="67" t="s">
        <v>56</v>
      </c>
      <c r="D49" s="182">
        <v>129.01519999999999</v>
      </c>
      <c r="E49" s="176">
        <v>132.59620000000001</v>
      </c>
    </row>
    <row r="50" spans="2:8" ht="13.5" thickBot="1">
      <c r="B50" s="41" t="s">
        <v>12</v>
      </c>
      <c r="C50" s="68" t="s">
        <v>53</v>
      </c>
      <c r="D50" s="165">
        <v>127.34092149983999</v>
      </c>
      <c r="E50" s="174">
        <v>125.282166396078</v>
      </c>
      <c r="H50" s="114"/>
    </row>
    <row r="51" spans="2:8" ht="13.5" thickBot="1">
      <c r="B51" s="32"/>
      <c r="C51" s="33"/>
      <c r="D51" s="175"/>
      <c r="E51" s="175"/>
    </row>
    <row r="52" spans="2:8" ht="16.5" thickBot="1">
      <c r="B52" s="43"/>
      <c r="C52" s="44" t="s">
        <v>57</v>
      </c>
      <c r="D52" s="45"/>
      <c r="E52" s="7"/>
    </row>
    <row r="53" spans="2:8" ht="23.25" thickBot="1">
      <c r="B53" s="277" t="s">
        <v>58</v>
      </c>
      <c r="C53" s="278"/>
      <c r="D53" s="46" t="s">
        <v>59</v>
      </c>
      <c r="E53" s="47" t="s">
        <v>60</v>
      </c>
    </row>
    <row r="54" spans="2:8" ht="13.5" thickBot="1">
      <c r="B54" s="48" t="s">
        <v>28</v>
      </c>
      <c r="C54" s="37" t="s">
        <v>61</v>
      </c>
      <c r="D54" s="49">
        <f>SUM(D55:D66)</f>
        <v>37225323.380000003</v>
      </c>
      <c r="E54" s="50">
        <f>E60+E65</f>
        <v>1.0001095849979194</v>
      </c>
    </row>
    <row r="55" spans="2:8" ht="25.5">
      <c r="B55" s="51" t="s">
        <v>6</v>
      </c>
      <c r="C55" s="52" t="s">
        <v>62</v>
      </c>
      <c r="D55" s="211">
        <v>0</v>
      </c>
      <c r="E55" s="212">
        <v>0</v>
      </c>
    </row>
    <row r="56" spans="2:8" ht="25.5">
      <c r="B56" s="39" t="s">
        <v>8</v>
      </c>
      <c r="C56" s="40" t="s">
        <v>63</v>
      </c>
      <c r="D56" s="213">
        <v>0</v>
      </c>
      <c r="E56" s="214">
        <v>0</v>
      </c>
    </row>
    <row r="57" spans="2:8">
      <c r="B57" s="39" t="s">
        <v>10</v>
      </c>
      <c r="C57" s="40" t="s">
        <v>64</v>
      </c>
      <c r="D57" s="213">
        <v>0</v>
      </c>
      <c r="E57" s="214">
        <v>0</v>
      </c>
    </row>
    <row r="58" spans="2:8">
      <c r="B58" s="39" t="s">
        <v>12</v>
      </c>
      <c r="C58" s="40" t="s">
        <v>65</v>
      </c>
      <c r="D58" s="213">
        <v>0</v>
      </c>
      <c r="E58" s="214">
        <v>0</v>
      </c>
    </row>
    <row r="59" spans="2:8">
      <c r="B59" s="39" t="s">
        <v>39</v>
      </c>
      <c r="C59" s="40" t="s">
        <v>66</v>
      </c>
      <c r="D59" s="213">
        <v>0</v>
      </c>
      <c r="E59" s="214">
        <v>0</v>
      </c>
    </row>
    <row r="60" spans="2:8">
      <c r="B60" s="53" t="s">
        <v>41</v>
      </c>
      <c r="C60" s="54" t="s">
        <v>67</v>
      </c>
      <c r="D60" s="215">
        <v>34660177.960000001</v>
      </c>
      <c r="E60" s="216">
        <f>D60/E20</f>
        <v>0.93119342018002449</v>
      </c>
    </row>
    <row r="61" spans="2:8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8">
      <c r="B62" s="53" t="s">
        <v>69</v>
      </c>
      <c r="C62" s="54" t="s">
        <v>70</v>
      </c>
      <c r="D62" s="215">
        <v>0</v>
      </c>
      <c r="E62" s="216">
        <v>0</v>
      </c>
    </row>
    <row r="63" spans="2:8">
      <c r="B63" s="39" t="s">
        <v>71</v>
      </c>
      <c r="C63" s="40" t="s">
        <v>72</v>
      </c>
      <c r="D63" s="213">
        <v>0</v>
      </c>
      <c r="E63" s="214">
        <v>0</v>
      </c>
    </row>
    <row r="64" spans="2:8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2565145.42</v>
      </c>
      <c r="E65" s="214">
        <f>D65/E20</f>
        <v>6.8916164817894809E-2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101.06</v>
      </c>
      <c r="E68" s="69">
        <f>D68/E20</f>
        <v>2.7151160952490756E-6</v>
      </c>
    </row>
    <row r="69" spans="2:5" ht="13.5" thickBot="1">
      <c r="B69" s="36" t="s">
        <v>82</v>
      </c>
      <c r="C69" s="37" t="s">
        <v>83</v>
      </c>
      <c r="D69" s="38">
        <f>E13</f>
        <v>2704.71</v>
      </c>
      <c r="E69" s="50">
        <f>D69/E20</f>
        <v>7.2665759489225481E-5</v>
      </c>
    </row>
    <row r="70" spans="2:5" ht="13.5" thickBot="1">
      <c r="B70" s="36" t="s">
        <v>84</v>
      </c>
      <c r="C70" s="37" t="s">
        <v>85</v>
      </c>
      <c r="D70" s="38">
        <f>E16</f>
        <v>6884.66</v>
      </c>
      <c r="E70" s="50">
        <f>D70/E20</f>
        <v>1.8496587350403228E-4</v>
      </c>
    </row>
    <row r="71" spans="2:5">
      <c r="B71" s="36" t="s">
        <v>86</v>
      </c>
      <c r="C71" s="37" t="s">
        <v>87</v>
      </c>
      <c r="D71" s="38">
        <f>D54+D69+D68-D70</f>
        <v>37221244.49000001</v>
      </c>
      <c r="E71" s="61">
        <f>E54+E69+E68-E70</f>
        <v>0.99999999999999978</v>
      </c>
    </row>
    <row r="72" spans="2:5">
      <c r="B72" s="39" t="s">
        <v>6</v>
      </c>
      <c r="C72" s="40" t="s">
        <v>88</v>
      </c>
      <c r="D72" s="213">
        <f>D71</f>
        <v>37221244.49000001</v>
      </c>
      <c r="E72" s="214">
        <f>E71</f>
        <v>0.99999999999999978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97" right="0.75" top="0.6" bottom="0.32" header="0.5" footer="0.5"/>
  <pageSetup paperSize="9" scale="70" orientation="portrait" r:id="rId1"/>
  <headerFooter alignWithMargins="0"/>
</worksheet>
</file>

<file path=xl/worksheets/sheet160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D26" sqref="D26:D28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9" style="62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187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1123440.3899999999</v>
      </c>
      <c r="E9" s="23">
        <f>E10+E11+E12+E13</f>
        <v>1290957.28</v>
      </c>
    </row>
    <row r="10" spans="2:5">
      <c r="B10" s="14" t="s">
        <v>6</v>
      </c>
      <c r="C10" s="115" t="s">
        <v>7</v>
      </c>
      <c r="D10" s="197">
        <v>1123440.3899999999</v>
      </c>
      <c r="E10" s="258">
        <v>1290957.28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1123440.3899999999</v>
      </c>
      <c r="E20" s="261">
        <f>E9-E16</f>
        <v>1290957.28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635517.93000000005</v>
      </c>
      <c r="E24" s="23">
        <f>D20</f>
        <v>1123440.3899999999</v>
      </c>
      <c r="G24" s="114"/>
    </row>
    <row r="25" spans="2:7">
      <c r="B25" s="21" t="s">
        <v>26</v>
      </c>
      <c r="C25" s="22" t="s">
        <v>27</v>
      </c>
      <c r="D25" s="117">
        <v>436446.11</v>
      </c>
      <c r="E25" s="132">
        <v>169903.25</v>
      </c>
      <c r="F25" s="70"/>
    </row>
    <row r="26" spans="2:7">
      <c r="B26" s="24" t="s">
        <v>28</v>
      </c>
      <c r="C26" s="25" t="s">
        <v>29</v>
      </c>
      <c r="D26" s="118">
        <v>584191.61</v>
      </c>
      <c r="E26" s="133">
        <v>433211.20999999996</v>
      </c>
      <c r="F26"/>
    </row>
    <row r="27" spans="2:7">
      <c r="B27" s="26" t="s">
        <v>6</v>
      </c>
      <c r="C27" s="15" t="s">
        <v>30</v>
      </c>
      <c r="D27" s="197">
        <v>564538.19999999995</v>
      </c>
      <c r="E27" s="263">
        <v>361601.11</v>
      </c>
      <c r="F27"/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19653.41</v>
      </c>
      <c r="E29" s="263">
        <v>71610.100000000006</v>
      </c>
    </row>
    <row r="30" spans="2:7">
      <c r="B30" s="24" t="s">
        <v>33</v>
      </c>
      <c r="C30" s="27" t="s">
        <v>34</v>
      </c>
      <c r="D30" s="118">
        <v>147745.5</v>
      </c>
      <c r="E30" s="133">
        <v>263307.96000000002</v>
      </c>
    </row>
    <row r="31" spans="2:7">
      <c r="B31" s="26" t="s">
        <v>6</v>
      </c>
      <c r="C31" s="15" t="s">
        <v>35</v>
      </c>
      <c r="D31" s="197">
        <v>72356.44</v>
      </c>
      <c r="E31" s="263">
        <v>64975.6</v>
      </c>
    </row>
    <row r="32" spans="2:7">
      <c r="B32" s="26" t="s">
        <v>8</v>
      </c>
      <c r="C32" s="15" t="s">
        <v>36</v>
      </c>
      <c r="D32" s="197"/>
      <c r="E32" s="263"/>
    </row>
    <row r="33" spans="2:7">
      <c r="B33" s="26" t="s">
        <v>10</v>
      </c>
      <c r="C33" s="15" t="s">
        <v>37</v>
      </c>
      <c r="D33" s="197">
        <v>816.82</v>
      </c>
      <c r="E33" s="263">
        <v>1909.87</v>
      </c>
    </row>
    <row r="34" spans="2:7">
      <c r="B34" s="26" t="s">
        <v>12</v>
      </c>
      <c r="C34" s="15" t="s">
        <v>38</v>
      </c>
      <c r="D34" s="197"/>
      <c r="E34" s="263"/>
    </row>
    <row r="35" spans="2:7" ht="25.5">
      <c r="B35" s="26" t="s">
        <v>39</v>
      </c>
      <c r="C35" s="15" t="s">
        <v>40</v>
      </c>
      <c r="D35" s="197">
        <v>12768.12</v>
      </c>
      <c r="E35" s="263">
        <v>20866.919999999998</v>
      </c>
    </row>
    <row r="36" spans="2:7">
      <c r="B36" s="26" t="s">
        <v>41</v>
      </c>
      <c r="C36" s="15" t="s">
        <v>42</v>
      </c>
      <c r="D36" s="197"/>
      <c r="E36" s="263"/>
    </row>
    <row r="37" spans="2:7" ht="13.5" thickBot="1">
      <c r="B37" s="28" t="s">
        <v>43</v>
      </c>
      <c r="C37" s="29" t="s">
        <v>44</v>
      </c>
      <c r="D37" s="197">
        <v>61804.12</v>
      </c>
      <c r="E37" s="263">
        <v>175555.57</v>
      </c>
      <c r="G37" s="114"/>
    </row>
    <row r="38" spans="2:7">
      <c r="B38" s="21" t="s">
        <v>45</v>
      </c>
      <c r="C38" s="22" t="s">
        <v>46</v>
      </c>
      <c r="D38" s="117">
        <v>51476.35</v>
      </c>
      <c r="E38" s="23">
        <v>-2386.36</v>
      </c>
    </row>
    <row r="39" spans="2:7" ht="13.5" thickBot="1">
      <c r="B39" s="30" t="s">
        <v>47</v>
      </c>
      <c r="C39" s="31" t="s">
        <v>48</v>
      </c>
      <c r="D39" s="119">
        <v>1123440.3900000001</v>
      </c>
      <c r="E39" s="274">
        <f>E24+E25+E38</f>
        <v>1290957.2799999998</v>
      </c>
      <c r="F39" s="121"/>
    </row>
    <row r="40" spans="2:7" ht="13.5" thickBot="1">
      <c r="B40" s="32"/>
      <c r="C40" s="33"/>
      <c r="D40" s="2"/>
      <c r="E40" s="175"/>
    </row>
    <row r="41" spans="2:7" ht="16.5" thickBot="1">
      <c r="B41" s="4"/>
      <c r="C41" s="34" t="s">
        <v>49</v>
      </c>
      <c r="D41" s="6"/>
      <c r="E41" s="7"/>
    </row>
    <row r="42" spans="2:7" ht="13.5" thickBot="1">
      <c r="B42" s="8"/>
      <c r="C42" s="35" t="s">
        <v>50</v>
      </c>
      <c r="D42" s="10" t="s">
        <v>133</v>
      </c>
      <c r="E42" s="64" t="s">
        <v>261</v>
      </c>
    </row>
    <row r="43" spans="2:7">
      <c r="B43" s="36" t="s">
        <v>28</v>
      </c>
      <c r="C43" s="66" t="s">
        <v>51</v>
      </c>
      <c r="D43" s="38"/>
      <c r="E43" s="63"/>
    </row>
    <row r="44" spans="2:7">
      <c r="B44" s="39" t="s">
        <v>6</v>
      </c>
      <c r="C44" s="67" t="s">
        <v>52</v>
      </c>
      <c r="D44" s="182">
        <v>2035.8072</v>
      </c>
      <c r="E44" s="166">
        <v>3375.6208999999999</v>
      </c>
    </row>
    <row r="45" spans="2:7" ht="13.5" thickBot="1">
      <c r="B45" s="41" t="s">
        <v>8</v>
      </c>
      <c r="C45" s="68" t="s">
        <v>53</v>
      </c>
      <c r="D45" s="165">
        <v>3375.6208999999999</v>
      </c>
      <c r="E45" s="170">
        <v>3876.8649999999998</v>
      </c>
    </row>
    <row r="46" spans="2:7">
      <c r="B46" s="36" t="s">
        <v>33</v>
      </c>
      <c r="C46" s="66" t="s">
        <v>54</v>
      </c>
      <c r="D46" s="223"/>
      <c r="E46" s="171"/>
    </row>
    <row r="47" spans="2:7">
      <c r="B47" s="39" t="s">
        <v>6</v>
      </c>
      <c r="C47" s="67" t="s">
        <v>52</v>
      </c>
      <c r="D47" s="182">
        <v>312.17</v>
      </c>
      <c r="E47" s="172">
        <v>332.81</v>
      </c>
    </row>
    <row r="48" spans="2:7">
      <c r="B48" s="39" t="s">
        <v>8</v>
      </c>
      <c r="C48" s="67" t="s">
        <v>55</v>
      </c>
      <c r="D48" s="182">
        <v>309.45</v>
      </c>
      <c r="E48" s="176">
        <v>328.82</v>
      </c>
    </row>
    <row r="49" spans="2:5">
      <c r="B49" s="39" t="s">
        <v>10</v>
      </c>
      <c r="C49" s="67" t="s">
        <v>56</v>
      </c>
      <c r="D49" s="182">
        <v>334.24</v>
      </c>
      <c r="E49" s="176">
        <v>338.31</v>
      </c>
    </row>
    <row r="50" spans="2:5" ht="13.5" thickBot="1">
      <c r="B50" s="41" t="s">
        <v>12</v>
      </c>
      <c r="C50" s="68" t="s">
        <v>53</v>
      </c>
      <c r="D50" s="165">
        <v>332.81</v>
      </c>
      <c r="E50" s="174">
        <v>332.99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1290957.28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1290957.28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1290957.28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1290957.28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000000000000004" right="0.75" top="0.61" bottom="0.6" header="0.5" footer="0.5"/>
  <pageSetup paperSize="9" scale="70" orientation="portrait" r:id="rId1"/>
  <headerFooter alignWithMargins="0"/>
</worksheet>
</file>

<file path=xl/worksheets/sheet161.xml><?xml version="1.0" encoding="utf-8"?>
<worksheet xmlns="http://schemas.openxmlformats.org/spreadsheetml/2006/main" xmlns:r="http://schemas.openxmlformats.org/officeDocument/2006/relationships">
  <dimension ref="A1:G78"/>
  <sheetViews>
    <sheetView topLeftCell="A22" zoomScaleNormal="100" workbookViewId="0">
      <selection activeCell="D26" sqref="D26:D28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185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743632.35</v>
      </c>
      <c r="E9" s="23">
        <f>E10+E11+E12+E13</f>
        <v>711193.63</v>
      </c>
    </row>
    <row r="10" spans="2:5">
      <c r="B10" s="14" t="s">
        <v>6</v>
      </c>
      <c r="C10" s="115" t="s">
        <v>7</v>
      </c>
      <c r="D10" s="197">
        <v>743632.35</v>
      </c>
      <c r="E10" s="258">
        <v>711193.63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743632.35</v>
      </c>
      <c r="E20" s="261">
        <f>E9-E16</f>
        <v>711193.63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4169.41</v>
      </c>
      <c r="E24" s="23">
        <f>D20</f>
        <v>743632.35</v>
      </c>
    </row>
    <row r="25" spans="2:7">
      <c r="B25" s="21" t="s">
        <v>26</v>
      </c>
      <c r="C25" s="22" t="s">
        <v>27</v>
      </c>
      <c r="D25" s="117">
        <v>735988.48</v>
      </c>
      <c r="E25" s="132">
        <v>-44051.94</v>
      </c>
      <c r="F25" s="70"/>
      <c r="G25" s="114"/>
    </row>
    <row r="26" spans="2:7">
      <c r="B26" s="24" t="s">
        <v>28</v>
      </c>
      <c r="C26" s="25" t="s">
        <v>29</v>
      </c>
      <c r="D26" s="118">
        <v>989132.12</v>
      </c>
      <c r="E26" s="133">
        <v>877763.93</v>
      </c>
    </row>
    <row r="27" spans="2:7">
      <c r="B27" s="26" t="s">
        <v>6</v>
      </c>
      <c r="C27" s="15" t="s">
        <v>30</v>
      </c>
      <c r="D27" s="197">
        <v>439299.99</v>
      </c>
      <c r="E27" s="263">
        <v>810814.77</v>
      </c>
      <c r="F27" s="70"/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549832.13</v>
      </c>
      <c r="E29" s="263">
        <v>66949.16</v>
      </c>
    </row>
    <row r="30" spans="2:7">
      <c r="B30" s="24" t="s">
        <v>33</v>
      </c>
      <c r="C30" s="27" t="s">
        <v>34</v>
      </c>
      <c r="D30" s="118">
        <v>253143.63999999998</v>
      </c>
      <c r="E30" s="133">
        <v>921815.87</v>
      </c>
    </row>
    <row r="31" spans="2:7">
      <c r="B31" s="26" t="s">
        <v>6</v>
      </c>
      <c r="C31" s="15" t="s">
        <v>35</v>
      </c>
      <c r="D31" s="197"/>
      <c r="E31" s="263">
        <v>24425.37</v>
      </c>
    </row>
    <row r="32" spans="2:7">
      <c r="B32" s="26" t="s">
        <v>8</v>
      </c>
      <c r="C32" s="15" t="s">
        <v>36</v>
      </c>
      <c r="D32" s="197"/>
      <c r="E32" s="263"/>
    </row>
    <row r="33" spans="2:7">
      <c r="B33" s="26" t="s">
        <v>10</v>
      </c>
      <c r="C33" s="15" t="s">
        <v>37</v>
      </c>
      <c r="D33" s="197">
        <v>205.61</v>
      </c>
      <c r="E33" s="263">
        <v>879.19</v>
      </c>
    </row>
    <row r="34" spans="2:7">
      <c r="B34" s="26" t="s">
        <v>12</v>
      </c>
      <c r="C34" s="15" t="s">
        <v>38</v>
      </c>
      <c r="D34" s="197"/>
      <c r="E34" s="263"/>
    </row>
    <row r="35" spans="2:7" ht="25.5">
      <c r="B35" s="26" t="s">
        <v>39</v>
      </c>
      <c r="C35" s="15" t="s">
        <v>40</v>
      </c>
      <c r="D35" s="197">
        <v>2700.51</v>
      </c>
      <c r="E35" s="263">
        <v>14547.62</v>
      </c>
    </row>
    <row r="36" spans="2:7">
      <c r="B36" s="26" t="s">
        <v>41</v>
      </c>
      <c r="C36" s="15" t="s">
        <v>42</v>
      </c>
      <c r="D36" s="197"/>
      <c r="E36" s="263"/>
    </row>
    <row r="37" spans="2:7" ht="13.5" thickBot="1">
      <c r="B37" s="28" t="s">
        <v>43</v>
      </c>
      <c r="C37" s="29" t="s">
        <v>44</v>
      </c>
      <c r="D37" s="197">
        <v>250237.52</v>
      </c>
      <c r="E37" s="263">
        <v>881963.69</v>
      </c>
      <c r="G37" s="114"/>
    </row>
    <row r="38" spans="2:7">
      <c r="B38" s="21" t="s">
        <v>45</v>
      </c>
      <c r="C38" s="22" t="s">
        <v>46</v>
      </c>
      <c r="D38" s="117">
        <v>3474.46</v>
      </c>
      <c r="E38" s="23">
        <v>11613.22</v>
      </c>
    </row>
    <row r="39" spans="2:7" ht="13.5" thickBot="1">
      <c r="B39" s="30" t="s">
        <v>47</v>
      </c>
      <c r="C39" s="31" t="s">
        <v>48</v>
      </c>
      <c r="D39" s="119">
        <v>743632.35</v>
      </c>
      <c r="E39" s="274">
        <f>E24+E25+E38</f>
        <v>711193.62999999989</v>
      </c>
      <c r="F39" s="121"/>
    </row>
    <row r="40" spans="2:7" ht="13.5" thickBot="1">
      <c r="B40" s="32"/>
      <c r="C40" s="33"/>
      <c r="D40" s="2"/>
      <c r="E40" s="175"/>
    </row>
    <row r="41" spans="2:7" ht="16.5" thickBot="1">
      <c r="B41" s="4"/>
      <c r="C41" s="34" t="s">
        <v>49</v>
      </c>
      <c r="D41" s="6"/>
      <c r="E41" s="7"/>
    </row>
    <row r="42" spans="2:7" ht="13.5" thickBot="1">
      <c r="B42" s="8"/>
      <c r="C42" s="35" t="s">
        <v>50</v>
      </c>
      <c r="D42" s="10" t="s">
        <v>133</v>
      </c>
      <c r="E42" s="64" t="s">
        <v>261</v>
      </c>
    </row>
    <row r="43" spans="2:7">
      <c r="B43" s="36" t="s">
        <v>28</v>
      </c>
      <c r="C43" s="66" t="s">
        <v>51</v>
      </c>
      <c r="D43" s="38"/>
      <c r="E43" s="63"/>
    </row>
    <row r="44" spans="2:7">
      <c r="B44" s="39" t="s">
        <v>6</v>
      </c>
      <c r="C44" s="67" t="s">
        <v>52</v>
      </c>
      <c r="D44" s="182">
        <v>21.712299999999999</v>
      </c>
      <c r="E44" s="166">
        <v>3723.5608999999999</v>
      </c>
    </row>
    <row r="45" spans="2:7" ht="13.5" thickBot="1">
      <c r="B45" s="41" t="s">
        <v>8</v>
      </c>
      <c r="C45" s="68" t="s">
        <v>53</v>
      </c>
      <c r="D45" s="165">
        <v>3723.5608999999999</v>
      </c>
      <c r="E45" s="170">
        <v>3504.9708000000001</v>
      </c>
    </row>
    <row r="46" spans="2:7">
      <c r="B46" s="36" t="s">
        <v>33</v>
      </c>
      <c r="C46" s="66" t="s">
        <v>54</v>
      </c>
      <c r="D46" s="223"/>
      <c r="E46" s="171"/>
    </row>
    <row r="47" spans="2:7">
      <c r="B47" s="39" t="s">
        <v>6</v>
      </c>
      <c r="C47" s="67" t="s">
        <v>52</v>
      </c>
      <c r="D47" s="182">
        <v>192.03</v>
      </c>
      <c r="E47" s="172">
        <v>199.71</v>
      </c>
    </row>
    <row r="48" spans="2:7">
      <c r="B48" s="39" t="s">
        <v>8</v>
      </c>
      <c r="C48" s="67" t="s">
        <v>55</v>
      </c>
      <c r="D48" s="182">
        <v>192.03</v>
      </c>
      <c r="E48" s="176">
        <v>199.8</v>
      </c>
    </row>
    <row r="49" spans="2:5">
      <c r="B49" s="39" t="s">
        <v>10</v>
      </c>
      <c r="C49" s="67" t="s">
        <v>56</v>
      </c>
      <c r="D49" s="182">
        <v>199.93</v>
      </c>
      <c r="E49" s="176">
        <v>203.6</v>
      </c>
    </row>
    <row r="50" spans="2:5" ht="13.5" thickBot="1">
      <c r="B50" s="41" t="s">
        <v>12</v>
      </c>
      <c r="C50" s="68" t="s">
        <v>53</v>
      </c>
      <c r="D50" s="165">
        <v>199.71</v>
      </c>
      <c r="E50" s="174">
        <v>202.91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711193.63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711193.63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711193.63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711193.63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" right="0.75" top="0.55000000000000004" bottom="0.5" header="0.5" footer="0.5"/>
  <pageSetup paperSize="9" scale="70" orientation="portrait" r:id="rId1"/>
  <headerFooter alignWithMargins="0"/>
</worksheet>
</file>

<file path=xl/worksheets/sheet162.xml><?xml version="1.0" encoding="utf-8"?>
<worksheet xmlns="http://schemas.openxmlformats.org/spreadsheetml/2006/main" xmlns:r="http://schemas.openxmlformats.org/officeDocument/2006/relationships">
  <dimension ref="A1:G78"/>
  <sheetViews>
    <sheetView topLeftCell="A25" zoomScaleNormal="100" workbookViewId="0">
      <selection activeCell="D26" sqref="D26:D28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186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137554.53</v>
      </c>
      <c r="E9" s="23">
        <f>E10+E11+E12+E13</f>
        <v>149352.82</v>
      </c>
    </row>
    <row r="10" spans="2:5">
      <c r="B10" s="14" t="s">
        <v>6</v>
      </c>
      <c r="C10" s="115" t="s">
        <v>7</v>
      </c>
      <c r="D10" s="197">
        <v>137554.53</v>
      </c>
      <c r="E10" s="258">
        <v>149352.82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137554.53</v>
      </c>
      <c r="E20" s="261">
        <f>E9-E16</f>
        <v>149352.82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46200.09</v>
      </c>
      <c r="E24" s="23">
        <f>D20</f>
        <v>137554.53</v>
      </c>
    </row>
    <row r="25" spans="2:7">
      <c r="B25" s="21" t="s">
        <v>26</v>
      </c>
      <c r="C25" s="22" t="s">
        <v>27</v>
      </c>
      <c r="D25" s="117">
        <v>91801.569999999992</v>
      </c>
      <c r="E25" s="132">
        <v>23099.26</v>
      </c>
      <c r="F25" s="70"/>
      <c r="G25" s="114"/>
    </row>
    <row r="26" spans="2:7">
      <c r="B26" s="24" t="s">
        <v>28</v>
      </c>
      <c r="C26" s="25" t="s">
        <v>29</v>
      </c>
      <c r="D26" s="118">
        <v>117853.98</v>
      </c>
      <c r="E26" s="133">
        <v>53606.77</v>
      </c>
    </row>
    <row r="27" spans="2:7">
      <c r="B27" s="26" t="s">
        <v>6</v>
      </c>
      <c r="C27" s="15" t="s">
        <v>30</v>
      </c>
      <c r="D27" s="197">
        <v>88956.62</v>
      </c>
      <c r="E27" s="263">
        <v>25878.02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28897.360000000001</v>
      </c>
      <c r="E29" s="263">
        <v>27728.75</v>
      </c>
    </row>
    <row r="30" spans="2:7">
      <c r="B30" s="24" t="s">
        <v>33</v>
      </c>
      <c r="C30" s="27" t="s">
        <v>34</v>
      </c>
      <c r="D30" s="118">
        <v>26052.41</v>
      </c>
      <c r="E30" s="133">
        <v>30507.510000000002</v>
      </c>
    </row>
    <row r="31" spans="2:7">
      <c r="B31" s="26" t="s">
        <v>6</v>
      </c>
      <c r="C31" s="15" t="s">
        <v>35</v>
      </c>
      <c r="D31" s="197"/>
      <c r="E31" s="263">
        <v>26267.49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170.27</v>
      </c>
      <c r="E33" s="263">
        <v>418.04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922.22</v>
      </c>
      <c r="E35" s="263">
        <v>2202.4299999999998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24959.919999999998</v>
      </c>
      <c r="E37" s="263">
        <v>1619.55</v>
      </c>
    </row>
    <row r="38" spans="2:6">
      <c r="B38" s="21" t="s">
        <v>45</v>
      </c>
      <c r="C38" s="22" t="s">
        <v>46</v>
      </c>
      <c r="D38" s="117">
        <v>-447.13</v>
      </c>
      <c r="E38" s="23">
        <v>-11300.97</v>
      </c>
    </row>
    <row r="39" spans="2:6" ht="13.5" thickBot="1">
      <c r="B39" s="30" t="s">
        <v>47</v>
      </c>
      <c r="C39" s="31" t="s">
        <v>48</v>
      </c>
      <c r="D39" s="119">
        <v>137554.52999999997</v>
      </c>
      <c r="E39" s="274">
        <f>E24+E25+E38</f>
        <v>149352.82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153.24430000000001</v>
      </c>
      <c r="E44" s="166">
        <v>447.41910000000001</v>
      </c>
    </row>
    <row r="45" spans="2:6" ht="13.5" thickBot="1">
      <c r="B45" s="41" t="s">
        <v>8</v>
      </c>
      <c r="C45" s="68" t="s">
        <v>53</v>
      </c>
      <c r="D45" s="165">
        <v>447.41910000000001</v>
      </c>
      <c r="E45" s="170">
        <v>522.39530000000002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301.48</v>
      </c>
      <c r="E47" s="172">
        <v>307.44</v>
      </c>
    </row>
    <row r="48" spans="2:6">
      <c r="B48" s="39" t="s">
        <v>8</v>
      </c>
      <c r="C48" s="67" t="s">
        <v>55</v>
      </c>
      <c r="D48" s="182">
        <v>294.87</v>
      </c>
      <c r="E48" s="176">
        <v>276.45</v>
      </c>
    </row>
    <row r="49" spans="2:5">
      <c r="B49" s="39" t="s">
        <v>10</v>
      </c>
      <c r="C49" s="67" t="s">
        <v>56</v>
      </c>
      <c r="D49" s="182">
        <v>316.33</v>
      </c>
      <c r="E49" s="176">
        <v>324.04000000000002</v>
      </c>
    </row>
    <row r="50" spans="2:5" ht="13.5" thickBot="1">
      <c r="B50" s="41" t="s">
        <v>12</v>
      </c>
      <c r="C50" s="68" t="s">
        <v>53</v>
      </c>
      <c r="D50" s="165">
        <v>307.44</v>
      </c>
      <c r="E50" s="174">
        <v>285.89999999999998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149352.82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149352.82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149352.82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149352.82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4" right="0.75" top="0.55000000000000004" bottom="0.59" header="0.5" footer="0.5"/>
  <pageSetup paperSize="9" scale="70" orientation="portrait" r:id="rId1"/>
  <headerFooter alignWithMargins="0"/>
</worksheet>
</file>

<file path=xl/worksheets/sheet163.xml><?xml version="1.0" encoding="utf-8"?>
<worksheet xmlns="http://schemas.openxmlformats.org/spreadsheetml/2006/main" xmlns:r="http://schemas.openxmlformats.org/officeDocument/2006/relationships">
  <dimension ref="B1:G78"/>
  <sheetViews>
    <sheetView topLeftCell="A28" zoomScaleNormal="100" workbookViewId="0">
      <selection activeCell="D26" sqref="D26:D28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189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7158.52</v>
      </c>
      <c r="E9" s="23">
        <f>E10+E11+E12+E13</f>
        <v>12093.85</v>
      </c>
    </row>
    <row r="10" spans="2:5">
      <c r="B10" s="14" t="s">
        <v>6</v>
      </c>
      <c r="C10" s="115" t="s">
        <v>7</v>
      </c>
      <c r="D10" s="197">
        <v>7158.52</v>
      </c>
      <c r="E10" s="258">
        <v>12093.85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7158.52</v>
      </c>
      <c r="E20" s="261">
        <f>E9-E16</f>
        <v>12093.85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2056.2800000000002</v>
      </c>
      <c r="E24" s="23">
        <f>D20</f>
        <v>7158.52</v>
      </c>
    </row>
    <row r="25" spans="2:7">
      <c r="B25" s="21" t="s">
        <v>26</v>
      </c>
      <c r="C25" s="22" t="s">
        <v>27</v>
      </c>
      <c r="D25" s="117">
        <v>4999.99</v>
      </c>
      <c r="E25" s="132">
        <v>4766.7299999999996</v>
      </c>
      <c r="G25" s="114"/>
    </row>
    <row r="26" spans="2:7">
      <c r="B26" s="24" t="s">
        <v>28</v>
      </c>
      <c r="C26" s="25" t="s">
        <v>29</v>
      </c>
      <c r="D26" s="118">
        <v>4999.99</v>
      </c>
      <c r="E26" s="133">
        <v>5000.01</v>
      </c>
    </row>
    <row r="27" spans="2:7">
      <c r="B27" s="26" t="s">
        <v>6</v>
      </c>
      <c r="C27" s="15" t="s">
        <v>30</v>
      </c>
      <c r="D27" s="197">
        <v>4999.99</v>
      </c>
      <c r="E27" s="263">
        <v>5000.01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/>
    </row>
    <row r="30" spans="2:7">
      <c r="B30" s="24" t="s">
        <v>33</v>
      </c>
      <c r="C30" s="27" t="s">
        <v>34</v>
      </c>
      <c r="D30" s="118"/>
      <c r="E30" s="133">
        <v>233.28</v>
      </c>
    </row>
    <row r="31" spans="2:7">
      <c r="B31" s="26" t="s">
        <v>6</v>
      </c>
      <c r="C31" s="15" t="s">
        <v>35</v>
      </c>
      <c r="D31" s="197"/>
      <c r="E31" s="263"/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/>
      <c r="E33" s="263">
        <v>47.66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/>
      <c r="E35" s="263">
        <v>185.62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/>
    </row>
    <row r="38" spans="2:6">
      <c r="B38" s="21" t="s">
        <v>45</v>
      </c>
      <c r="C38" s="22" t="s">
        <v>46</v>
      </c>
      <c r="D38" s="117">
        <v>102.25</v>
      </c>
      <c r="E38" s="23">
        <v>168.6</v>
      </c>
    </row>
    <row r="39" spans="2:6" ht="13.5" thickBot="1">
      <c r="B39" s="30" t="s">
        <v>47</v>
      </c>
      <c r="C39" s="31" t="s">
        <v>48</v>
      </c>
      <c r="D39" s="119">
        <v>7158.52</v>
      </c>
      <c r="E39" s="274">
        <f>E24+E25+E38</f>
        <v>12093.85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18.7788</v>
      </c>
      <c r="E44" s="166">
        <v>63.377800000000001</v>
      </c>
    </row>
    <row r="45" spans="2:6" ht="13.5" thickBot="1">
      <c r="B45" s="41" t="s">
        <v>8</v>
      </c>
      <c r="C45" s="68" t="s">
        <v>53</v>
      </c>
      <c r="D45" s="165">
        <v>63.377800000000001</v>
      </c>
      <c r="E45" s="170">
        <v>104.84480000000001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109.5</v>
      </c>
      <c r="E47" s="172">
        <v>112.95</v>
      </c>
    </row>
    <row r="48" spans="2:6">
      <c r="B48" s="39" t="s">
        <v>8</v>
      </c>
      <c r="C48" s="67" t="s">
        <v>55</v>
      </c>
      <c r="D48" s="182">
        <v>109.53</v>
      </c>
      <c r="E48" s="176">
        <v>112.98</v>
      </c>
    </row>
    <row r="49" spans="2:5">
      <c r="B49" s="39" t="s">
        <v>10</v>
      </c>
      <c r="C49" s="67" t="s">
        <v>56</v>
      </c>
      <c r="D49" s="182">
        <v>112.95</v>
      </c>
      <c r="E49" s="176">
        <v>115.35</v>
      </c>
    </row>
    <row r="50" spans="2:5" ht="13.5" thickBot="1">
      <c r="B50" s="41" t="s">
        <v>12</v>
      </c>
      <c r="C50" s="68" t="s">
        <v>53</v>
      </c>
      <c r="D50" s="165">
        <v>112.95</v>
      </c>
      <c r="E50" s="174">
        <v>115.35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12093.85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12093.85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12093.85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12093.85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64.xml><?xml version="1.0" encoding="utf-8"?>
<worksheet xmlns="http://schemas.openxmlformats.org/spreadsheetml/2006/main" xmlns:r="http://schemas.openxmlformats.org/officeDocument/2006/relationships">
  <dimension ref="A1:G78"/>
  <sheetViews>
    <sheetView topLeftCell="A7" zoomScaleNormal="100" workbookViewId="0">
      <selection activeCell="D26" sqref="D26:D28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4" width="17.85546875" style="221" customWidth="1"/>
    <col min="5" max="5" width="16.85546875" style="221" customWidth="1"/>
    <col min="6" max="6" width="7.85546875" style="62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240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13983.3</v>
      </c>
      <c r="E9" s="23">
        <f>E10+E11+E12+E13</f>
        <v>6687.24</v>
      </c>
    </row>
    <row r="10" spans="2:5">
      <c r="B10" s="14" t="s">
        <v>6</v>
      </c>
      <c r="C10" s="115" t="s">
        <v>7</v>
      </c>
      <c r="D10" s="197">
        <v>13983.3</v>
      </c>
      <c r="E10" s="258">
        <v>6687.24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13983.3</v>
      </c>
      <c r="E20" s="261">
        <f>E9-E16</f>
        <v>6687.24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8315.75</v>
      </c>
      <c r="E24" s="23">
        <f>D20</f>
        <v>13983.3</v>
      </c>
    </row>
    <row r="25" spans="2:7">
      <c r="B25" s="21" t="s">
        <v>26</v>
      </c>
      <c r="C25" s="22" t="s">
        <v>27</v>
      </c>
      <c r="D25" s="117">
        <v>3754.4</v>
      </c>
      <c r="E25" s="132">
        <v>-6737.58</v>
      </c>
      <c r="F25" s="70"/>
    </row>
    <row r="26" spans="2:7">
      <c r="B26" s="24" t="s">
        <v>28</v>
      </c>
      <c r="C26" s="25" t="s">
        <v>29</v>
      </c>
      <c r="D26" s="118">
        <v>3990.88</v>
      </c>
      <c r="E26" s="133">
        <v>3147</v>
      </c>
    </row>
    <row r="27" spans="2:7">
      <c r="B27" s="26" t="s">
        <v>6</v>
      </c>
      <c r="C27" s="15" t="s">
        <v>30</v>
      </c>
      <c r="D27" s="197">
        <v>3990.88</v>
      </c>
      <c r="E27" s="263">
        <v>3147</v>
      </c>
      <c r="F27" s="70"/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/>
    </row>
    <row r="30" spans="2:7">
      <c r="B30" s="24" t="s">
        <v>33</v>
      </c>
      <c r="C30" s="27" t="s">
        <v>34</v>
      </c>
      <c r="D30" s="118">
        <v>236.48</v>
      </c>
      <c r="E30" s="133">
        <v>9884.58</v>
      </c>
    </row>
    <row r="31" spans="2:7">
      <c r="B31" s="26" t="s">
        <v>6</v>
      </c>
      <c r="C31" s="15" t="s">
        <v>35</v>
      </c>
      <c r="D31" s="197"/>
      <c r="E31" s="263">
        <v>9599.8700000000008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49.44</v>
      </c>
      <c r="E33" s="263">
        <v>41.66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187.04</v>
      </c>
      <c r="E35" s="263">
        <v>243.05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/>
    </row>
    <row r="38" spans="2:6">
      <c r="B38" s="21" t="s">
        <v>45</v>
      </c>
      <c r="C38" s="22" t="s">
        <v>46</v>
      </c>
      <c r="D38" s="117">
        <v>1913.15</v>
      </c>
      <c r="E38" s="23">
        <v>-558.48</v>
      </c>
    </row>
    <row r="39" spans="2:6" ht="13.5" thickBot="1">
      <c r="B39" s="30" t="s">
        <v>47</v>
      </c>
      <c r="C39" s="31" t="s">
        <v>48</v>
      </c>
      <c r="D39" s="119">
        <v>13983.3</v>
      </c>
      <c r="E39" s="274">
        <f>E24+E25+E38</f>
        <v>6687.24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48.1877</v>
      </c>
      <c r="E44" s="166">
        <v>68.468400000000003</v>
      </c>
    </row>
    <row r="45" spans="2:6" ht="13.5" thickBot="1">
      <c r="B45" s="41" t="s">
        <v>8</v>
      </c>
      <c r="C45" s="68" t="s">
        <v>53</v>
      </c>
      <c r="D45" s="165">
        <v>68.468400000000003</v>
      </c>
      <c r="E45" s="170">
        <v>33.998899999999999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172.57</v>
      </c>
      <c r="E47" s="172">
        <v>204.23</v>
      </c>
    </row>
    <row r="48" spans="2:6">
      <c r="B48" s="39" t="s">
        <v>8</v>
      </c>
      <c r="C48" s="67" t="s">
        <v>55</v>
      </c>
      <c r="D48" s="182">
        <v>168.37</v>
      </c>
      <c r="E48" s="176">
        <v>187.86</v>
      </c>
    </row>
    <row r="49" spans="2:5">
      <c r="B49" s="39" t="s">
        <v>10</v>
      </c>
      <c r="C49" s="67" t="s">
        <v>56</v>
      </c>
      <c r="D49" s="182">
        <v>204.23</v>
      </c>
      <c r="E49" s="176">
        <v>212.6</v>
      </c>
    </row>
    <row r="50" spans="2:5" ht="13.5" thickBot="1">
      <c r="B50" s="41" t="s">
        <v>12</v>
      </c>
      <c r="C50" s="68" t="s">
        <v>53</v>
      </c>
      <c r="D50" s="165">
        <v>204.23</v>
      </c>
      <c r="E50" s="174">
        <v>196.69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6687.24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6687.24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6687.24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6687.24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9" right="0.75" top="0.56999999999999995" bottom="0.49" header="0.5" footer="0.5"/>
  <pageSetup paperSize="9" scale="70" orientation="portrait" r:id="rId1"/>
  <headerFooter alignWithMargins="0"/>
</worksheet>
</file>

<file path=xl/worksheets/sheet165.xml><?xml version="1.0" encoding="utf-8"?>
<worksheet xmlns="http://schemas.openxmlformats.org/spreadsheetml/2006/main" xmlns:r="http://schemas.openxmlformats.org/officeDocument/2006/relationships">
  <dimension ref="A1:H78"/>
  <sheetViews>
    <sheetView topLeftCell="A32" zoomScaleNormal="100" workbookViewId="0">
      <selection activeCell="D26" sqref="D26:D28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9.7109375" style="62" customWidth="1"/>
    <col min="7" max="7" width="12.28515625" bestFit="1" customWidth="1"/>
    <col min="8" max="8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184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76091.28</v>
      </c>
      <c r="E9" s="23">
        <f>E10+E11+E12+E13</f>
        <v>59956.92</v>
      </c>
    </row>
    <row r="10" spans="2:5">
      <c r="B10" s="14" t="s">
        <v>6</v>
      </c>
      <c r="C10" s="115" t="s">
        <v>7</v>
      </c>
      <c r="D10" s="197">
        <v>76091.28</v>
      </c>
      <c r="E10" s="258">
        <v>59956.92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76091.28</v>
      </c>
      <c r="E20" s="261">
        <f>E9-E16</f>
        <v>59956.92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69891.41</v>
      </c>
      <c r="E24" s="23">
        <f>D20</f>
        <v>76091.28</v>
      </c>
    </row>
    <row r="25" spans="2:7">
      <c r="B25" s="21" t="s">
        <v>26</v>
      </c>
      <c r="C25" s="22" t="s">
        <v>27</v>
      </c>
      <c r="D25" s="117">
        <v>2793.98</v>
      </c>
      <c r="E25" s="132">
        <v>-12961.9</v>
      </c>
      <c r="F25" s="70"/>
      <c r="G25" s="114"/>
    </row>
    <row r="26" spans="2:7">
      <c r="B26" s="24" t="s">
        <v>28</v>
      </c>
      <c r="C26" s="25" t="s">
        <v>29</v>
      </c>
      <c r="D26" s="118">
        <v>4248.5</v>
      </c>
      <c r="E26" s="133">
        <v>4434.78</v>
      </c>
    </row>
    <row r="27" spans="2:7">
      <c r="B27" s="26" t="s">
        <v>6</v>
      </c>
      <c r="C27" s="15" t="s">
        <v>30</v>
      </c>
      <c r="D27" s="197">
        <v>4248.5</v>
      </c>
      <c r="E27" s="263">
        <v>4434.78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/>
    </row>
    <row r="30" spans="2:7">
      <c r="B30" s="24" t="s">
        <v>33</v>
      </c>
      <c r="C30" s="27" t="s">
        <v>34</v>
      </c>
      <c r="D30" s="118">
        <v>1454.52</v>
      </c>
      <c r="E30" s="133">
        <v>17396.68</v>
      </c>
    </row>
    <row r="31" spans="2:7">
      <c r="B31" s="26" t="s">
        <v>6</v>
      </c>
      <c r="C31" s="15" t="s">
        <v>35</v>
      </c>
      <c r="D31" s="197"/>
      <c r="E31" s="263">
        <v>16097.38</v>
      </c>
    </row>
    <row r="32" spans="2:7">
      <c r="B32" s="26" t="s">
        <v>8</v>
      </c>
      <c r="C32" s="15" t="s">
        <v>36</v>
      </c>
      <c r="D32" s="197"/>
      <c r="E32" s="263"/>
    </row>
    <row r="33" spans="2:8">
      <c r="B33" s="26" t="s">
        <v>10</v>
      </c>
      <c r="C33" s="15" t="s">
        <v>37</v>
      </c>
      <c r="D33" s="197">
        <v>218.98</v>
      </c>
      <c r="E33" s="263">
        <v>142.85</v>
      </c>
    </row>
    <row r="34" spans="2:8">
      <c r="B34" s="26" t="s">
        <v>12</v>
      </c>
      <c r="C34" s="15" t="s">
        <v>38</v>
      </c>
      <c r="D34" s="197"/>
      <c r="E34" s="263"/>
    </row>
    <row r="35" spans="2:8" ht="25.5">
      <c r="B35" s="26" t="s">
        <v>39</v>
      </c>
      <c r="C35" s="15" t="s">
        <v>40</v>
      </c>
      <c r="D35" s="197">
        <v>1235.54</v>
      </c>
      <c r="E35" s="263">
        <v>1156.45</v>
      </c>
      <c r="H35" s="114"/>
    </row>
    <row r="36" spans="2:8">
      <c r="B36" s="26" t="s">
        <v>41</v>
      </c>
      <c r="C36" s="15" t="s">
        <v>42</v>
      </c>
      <c r="D36" s="197"/>
      <c r="E36" s="263"/>
    </row>
    <row r="37" spans="2:8" ht="13.5" thickBot="1">
      <c r="B37" s="28" t="s">
        <v>43</v>
      </c>
      <c r="C37" s="29" t="s">
        <v>44</v>
      </c>
      <c r="D37" s="197"/>
      <c r="E37" s="263"/>
    </row>
    <row r="38" spans="2:8">
      <c r="B38" s="21" t="s">
        <v>45</v>
      </c>
      <c r="C38" s="22" t="s">
        <v>46</v>
      </c>
      <c r="D38" s="117">
        <v>3405.89</v>
      </c>
      <c r="E38" s="23">
        <v>-3172.46</v>
      </c>
    </row>
    <row r="39" spans="2:8" ht="13.5" thickBot="1">
      <c r="B39" s="30" t="s">
        <v>47</v>
      </c>
      <c r="C39" s="31" t="s">
        <v>48</v>
      </c>
      <c r="D39" s="119">
        <v>76091.28</v>
      </c>
      <c r="E39" s="274">
        <f>E24+E25+E38</f>
        <v>59956.92</v>
      </c>
      <c r="F39" s="121"/>
    </row>
    <row r="40" spans="2:8" ht="13.5" thickBot="1">
      <c r="B40" s="32"/>
      <c r="C40" s="33"/>
      <c r="D40" s="2"/>
      <c r="E40" s="175"/>
    </row>
    <row r="41" spans="2:8" ht="16.5" thickBot="1">
      <c r="B41" s="4"/>
      <c r="C41" s="34" t="s">
        <v>49</v>
      </c>
      <c r="D41" s="6"/>
      <c r="E41" s="7"/>
    </row>
    <row r="42" spans="2:8" ht="13.5" thickBot="1">
      <c r="B42" s="8"/>
      <c r="C42" s="35" t="s">
        <v>50</v>
      </c>
      <c r="D42" s="10" t="s">
        <v>133</v>
      </c>
      <c r="E42" s="64" t="s">
        <v>261</v>
      </c>
    </row>
    <row r="43" spans="2:8">
      <c r="B43" s="36" t="s">
        <v>28</v>
      </c>
      <c r="C43" s="66" t="s">
        <v>51</v>
      </c>
      <c r="D43" s="38"/>
      <c r="E43" s="63"/>
    </row>
    <row r="44" spans="2:8">
      <c r="B44" s="39" t="s">
        <v>6</v>
      </c>
      <c r="C44" s="67" t="s">
        <v>52</v>
      </c>
      <c r="D44" s="182">
        <v>431.26870000000002</v>
      </c>
      <c r="E44" s="166">
        <v>448.0702</v>
      </c>
    </row>
    <row r="45" spans="2:8" ht="13.5" thickBot="1">
      <c r="B45" s="41" t="s">
        <v>8</v>
      </c>
      <c r="C45" s="68" t="s">
        <v>53</v>
      </c>
      <c r="D45" s="165">
        <v>448.0702</v>
      </c>
      <c r="E45" s="170">
        <v>372.2876</v>
      </c>
    </row>
    <row r="46" spans="2:8">
      <c r="B46" s="36" t="s">
        <v>33</v>
      </c>
      <c r="C46" s="66" t="s">
        <v>54</v>
      </c>
      <c r="D46" s="223"/>
      <c r="E46" s="171"/>
    </row>
    <row r="47" spans="2:8">
      <c r="B47" s="39" t="s">
        <v>6</v>
      </c>
      <c r="C47" s="67" t="s">
        <v>52</v>
      </c>
      <c r="D47" s="182">
        <v>162.06</v>
      </c>
      <c r="E47" s="172">
        <v>169.82</v>
      </c>
    </row>
    <row r="48" spans="2:8">
      <c r="B48" s="39" t="s">
        <v>8</v>
      </c>
      <c r="C48" s="67" t="s">
        <v>55</v>
      </c>
      <c r="D48" s="182">
        <v>159.57</v>
      </c>
      <c r="E48" s="176">
        <v>156.53</v>
      </c>
    </row>
    <row r="49" spans="2:5">
      <c r="B49" s="39" t="s">
        <v>10</v>
      </c>
      <c r="C49" s="67" t="s">
        <v>56</v>
      </c>
      <c r="D49" s="182">
        <v>173.15</v>
      </c>
      <c r="E49" s="176">
        <v>175.79</v>
      </c>
    </row>
    <row r="50" spans="2:5" ht="13.5" thickBot="1">
      <c r="B50" s="41" t="s">
        <v>12</v>
      </c>
      <c r="C50" s="68" t="s">
        <v>53</v>
      </c>
      <c r="D50" s="165">
        <v>169.82</v>
      </c>
      <c r="E50" s="174">
        <v>161.05000000000001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59956.92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59956.92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59956.92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59956.92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999999999999995" right="0.75" top="0.61" bottom="0.49" header="0.5" footer="0.5"/>
  <pageSetup paperSize="9" scale="70" orientation="portrait" r:id="rId1"/>
  <headerFooter alignWithMargins="0"/>
</worksheet>
</file>

<file path=xl/worksheets/sheet166.xml><?xml version="1.0" encoding="utf-8"?>
<worksheet xmlns="http://schemas.openxmlformats.org/spreadsheetml/2006/main" xmlns:r="http://schemas.openxmlformats.org/officeDocument/2006/relationships">
  <dimension ref="B1:G78"/>
  <sheetViews>
    <sheetView topLeftCell="A19" workbookViewId="0">
      <selection activeCell="I20" sqref="I20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15.140625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265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250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/>
      <c r="E9" s="23">
        <f>E10+E11+E12+E13</f>
        <v>1881555.09</v>
      </c>
    </row>
    <row r="10" spans="2:5">
      <c r="B10" s="14" t="s">
        <v>6</v>
      </c>
      <c r="C10" s="115" t="s">
        <v>7</v>
      </c>
      <c r="D10" s="197"/>
      <c r="E10" s="258">
        <v>1881555.09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/>
      <c r="E20" s="261">
        <f>E9-E16</f>
        <v>1881555.09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250"/>
      <c r="C23" s="9" t="s">
        <v>3</v>
      </c>
      <c r="D23" s="12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/>
    </row>
    <row r="25" spans="2:7">
      <c r="B25" s="21" t="s">
        <v>26</v>
      </c>
      <c r="C25" s="22" t="s">
        <v>27</v>
      </c>
      <c r="D25" s="117"/>
      <c r="E25" s="132">
        <v>1926726.48</v>
      </c>
    </row>
    <row r="26" spans="2:7">
      <c r="B26" s="24" t="s">
        <v>28</v>
      </c>
      <c r="C26" s="25" t="s">
        <v>29</v>
      </c>
      <c r="D26" s="118"/>
      <c r="E26" s="133">
        <v>1975682.84</v>
      </c>
      <c r="G26" s="114"/>
    </row>
    <row r="27" spans="2:7">
      <c r="B27" s="26" t="s">
        <v>6</v>
      </c>
      <c r="C27" s="15" t="s">
        <v>30</v>
      </c>
      <c r="D27" s="197"/>
      <c r="E27" s="263">
        <v>1950875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>
        <v>24807.84</v>
      </c>
      <c r="G29" s="114"/>
    </row>
    <row r="30" spans="2:7">
      <c r="B30" s="24" t="s">
        <v>33</v>
      </c>
      <c r="C30" s="27" t="s">
        <v>34</v>
      </c>
      <c r="D30" s="118"/>
      <c r="E30" s="133">
        <v>48956.36</v>
      </c>
    </row>
    <row r="31" spans="2:7">
      <c r="B31" s="26" t="s">
        <v>6</v>
      </c>
      <c r="C31" s="15" t="s">
        <v>35</v>
      </c>
      <c r="D31" s="197"/>
      <c r="E31" s="263"/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/>
      <c r="E33" s="263">
        <v>664.1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/>
      <c r="E35" s="263">
        <v>11959.07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>
        <v>36333.19</v>
      </c>
    </row>
    <row r="38" spans="2:6">
      <c r="B38" s="21" t="s">
        <v>45</v>
      </c>
      <c r="C38" s="22" t="s">
        <v>46</v>
      </c>
      <c r="D38" s="117"/>
      <c r="E38" s="23">
        <v>-45171.39</v>
      </c>
    </row>
    <row r="39" spans="2:6" ht="13.5" thickBot="1">
      <c r="B39" s="30" t="s">
        <v>47</v>
      </c>
      <c r="C39" s="31" t="s">
        <v>48</v>
      </c>
      <c r="D39" s="119"/>
      <c r="E39" s="274">
        <f>E24+E25+E38</f>
        <v>1881555.09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250"/>
      <c r="C42" s="35" t="s">
        <v>50</v>
      </c>
      <c r="D42" s="12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/>
    </row>
    <row r="45" spans="2:6" ht="13.5" thickBot="1">
      <c r="B45" s="41" t="s">
        <v>8</v>
      </c>
      <c r="C45" s="68" t="s">
        <v>53</v>
      </c>
      <c r="D45" s="165"/>
      <c r="E45" s="170">
        <v>18513.776300000001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/>
    </row>
    <row r="48" spans="2:6">
      <c r="B48" s="39" t="s">
        <v>8</v>
      </c>
      <c r="C48" s="67" t="s">
        <v>55</v>
      </c>
      <c r="D48" s="182"/>
      <c r="E48" s="176">
        <v>98.97</v>
      </c>
    </row>
    <row r="49" spans="2:5">
      <c r="B49" s="39" t="s">
        <v>10</v>
      </c>
      <c r="C49" s="67" t="s">
        <v>56</v>
      </c>
      <c r="D49" s="182"/>
      <c r="E49" s="176">
        <v>105.49</v>
      </c>
    </row>
    <row r="50" spans="2:5" ht="13.5" thickBot="1">
      <c r="B50" s="41" t="s">
        <v>12</v>
      </c>
      <c r="C50" s="68" t="s">
        <v>53</v>
      </c>
      <c r="D50" s="165"/>
      <c r="E50" s="174">
        <v>101.63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1881555.09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1881555.09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1881555.09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1881555.09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67.xml><?xml version="1.0" encoding="utf-8"?>
<worksheet xmlns="http://schemas.openxmlformats.org/spreadsheetml/2006/main" xmlns:r="http://schemas.openxmlformats.org/officeDocument/2006/relationships">
  <dimension ref="B1:G78"/>
  <sheetViews>
    <sheetView topLeftCell="A34" workbookViewId="0">
      <selection activeCell="I18" sqref="I18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15.140625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245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93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/>
      <c r="E9" s="23">
        <f>E10+E11+E12+E13</f>
        <v>2488485.1</v>
      </c>
    </row>
    <row r="10" spans="2:5">
      <c r="B10" s="14" t="s">
        <v>6</v>
      </c>
      <c r="C10" s="115" t="s">
        <v>7</v>
      </c>
      <c r="D10" s="197"/>
      <c r="E10" s="258">
        <v>2488485.1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/>
      <c r="E20" s="261">
        <f>E9-E16</f>
        <v>2488485.1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93"/>
      <c r="C23" s="9" t="s">
        <v>3</v>
      </c>
      <c r="D23" s="12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/>
    </row>
    <row r="25" spans="2:7">
      <c r="B25" s="21" t="s">
        <v>26</v>
      </c>
      <c r="C25" s="22" t="s">
        <v>27</v>
      </c>
      <c r="D25" s="117"/>
      <c r="E25" s="132">
        <v>2514996.04</v>
      </c>
    </row>
    <row r="26" spans="2:7">
      <c r="B26" s="24" t="s">
        <v>28</v>
      </c>
      <c r="C26" s="25" t="s">
        <v>29</v>
      </c>
      <c r="D26" s="118"/>
      <c r="E26" s="133">
        <v>2741284.77</v>
      </c>
      <c r="G26" s="114"/>
    </row>
    <row r="27" spans="2:7">
      <c r="B27" s="26" t="s">
        <v>6</v>
      </c>
      <c r="C27" s="15" t="s">
        <v>30</v>
      </c>
      <c r="D27" s="197"/>
      <c r="E27" s="263">
        <v>779212.28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>
        <v>1962072.49</v>
      </c>
    </row>
    <row r="30" spans="2:7">
      <c r="B30" s="24" t="s">
        <v>33</v>
      </c>
      <c r="C30" s="27" t="s">
        <v>34</v>
      </c>
      <c r="D30" s="118"/>
      <c r="E30" s="133">
        <v>226288.73</v>
      </c>
    </row>
    <row r="31" spans="2:7">
      <c r="B31" s="26" t="s">
        <v>6</v>
      </c>
      <c r="C31" s="15" t="s">
        <v>35</v>
      </c>
      <c r="D31" s="197"/>
      <c r="E31" s="263">
        <v>134063.6</v>
      </c>
    </row>
    <row r="32" spans="2:7">
      <c r="B32" s="26" t="s">
        <v>8</v>
      </c>
      <c r="C32" s="15" t="s">
        <v>36</v>
      </c>
      <c r="D32" s="197"/>
      <c r="E32" s="263"/>
    </row>
    <row r="33" spans="2:7">
      <c r="B33" s="26" t="s">
        <v>10</v>
      </c>
      <c r="C33" s="15" t="s">
        <v>37</v>
      </c>
      <c r="D33" s="197"/>
      <c r="E33" s="263">
        <v>2744.61</v>
      </c>
    </row>
    <row r="34" spans="2:7">
      <c r="B34" s="26" t="s">
        <v>12</v>
      </c>
      <c r="C34" s="15" t="s">
        <v>38</v>
      </c>
      <c r="D34" s="197"/>
      <c r="E34" s="263"/>
    </row>
    <row r="35" spans="2:7" ht="25.5">
      <c r="B35" s="26" t="s">
        <v>39</v>
      </c>
      <c r="C35" s="15" t="s">
        <v>40</v>
      </c>
      <c r="D35" s="197"/>
      <c r="E35" s="263">
        <v>14970.39</v>
      </c>
    </row>
    <row r="36" spans="2:7">
      <c r="B36" s="26" t="s">
        <v>41</v>
      </c>
      <c r="C36" s="15" t="s">
        <v>42</v>
      </c>
      <c r="D36" s="197"/>
      <c r="E36" s="263"/>
    </row>
    <row r="37" spans="2:7" ht="13.5" thickBot="1">
      <c r="B37" s="28" t="s">
        <v>43</v>
      </c>
      <c r="C37" s="29" t="s">
        <v>44</v>
      </c>
      <c r="D37" s="197"/>
      <c r="E37" s="263">
        <v>74510.13</v>
      </c>
      <c r="G37" s="114"/>
    </row>
    <row r="38" spans="2:7">
      <c r="B38" s="21" t="s">
        <v>45</v>
      </c>
      <c r="C38" s="22" t="s">
        <v>46</v>
      </c>
      <c r="D38" s="117"/>
      <c r="E38" s="23">
        <v>-26510.94</v>
      </c>
    </row>
    <row r="39" spans="2:7" ht="13.5" thickBot="1">
      <c r="B39" s="30" t="s">
        <v>47</v>
      </c>
      <c r="C39" s="31" t="s">
        <v>48</v>
      </c>
      <c r="D39" s="119"/>
      <c r="E39" s="274">
        <f>E24+E25+E38</f>
        <v>2488485.1</v>
      </c>
      <c r="F39" s="127"/>
    </row>
    <row r="40" spans="2:7" ht="13.5" thickBot="1">
      <c r="B40" s="32"/>
      <c r="C40" s="33"/>
      <c r="D40" s="2"/>
      <c r="E40" s="175"/>
    </row>
    <row r="41" spans="2:7" ht="16.5" thickBot="1">
      <c r="B41" s="4"/>
      <c r="C41" s="34" t="s">
        <v>49</v>
      </c>
      <c r="D41" s="6"/>
      <c r="E41" s="7"/>
    </row>
    <row r="42" spans="2:7" ht="13.5" thickBot="1">
      <c r="B42" s="193"/>
      <c r="C42" s="35" t="s">
        <v>50</v>
      </c>
      <c r="D42" s="120" t="s">
        <v>133</v>
      </c>
      <c r="E42" s="64" t="s">
        <v>261</v>
      </c>
    </row>
    <row r="43" spans="2:7">
      <c r="B43" s="36" t="s">
        <v>28</v>
      </c>
      <c r="C43" s="66" t="s">
        <v>51</v>
      </c>
      <c r="D43" s="38"/>
      <c r="E43" s="63"/>
    </row>
    <row r="44" spans="2:7">
      <c r="B44" s="39" t="s">
        <v>6</v>
      </c>
      <c r="C44" s="67" t="s">
        <v>52</v>
      </c>
      <c r="D44" s="182"/>
      <c r="E44" s="166"/>
    </row>
    <row r="45" spans="2:7" ht="13.5" thickBot="1">
      <c r="B45" s="41" t="s">
        <v>8</v>
      </c>
      <c r="C45" s="68" t="s">
        <v>53</v>
      </c>
      <c r="D45" s="165"/>
      <c r="E45" s="170">
        <v>16823.182100000002</v>
      </c>
    </row>
    <row r="46" spans="2:7">
      <c r="B46" s="36" t="s">
        <v>33</v>
      </c>
      <c r="C46" s="66" t="s">
        <v>54</v>
      </c>
      <c r="D46" s="223"/>
      <c r="E46" s="171"/>
    </row>
    <row r="47" spans="2:7">
      <c r="B47" s="39" t="s">
        <v>6</v>
      </c>
      <c r="C47" s="67" t="s">
        <v>52</v>
      </c>
      <c r="D47" s="182"/>
      <c r="E47" s="172"/>
    </row>
    <row r="48" spans="2:7">
      <c r="B48" s="39" t="s">
        <v>8</v>
      </c>
      <c r="C48" s="67" t="s">
        <v>55</v>
      </c>
      <c r="D48" s="182"/>
      <c r="E48" s="176">
        <v>145.47</v>
      </c>
    </row>
    <row r="49" spans="2:5">
      <c r="B49" s="39" t="s">
        <v>10</v>
      </c>
      <c r="C49" s="67" t="s">
        <v>56</v>
      </c>
      <c r="D49" s="182"/>
      <c r="E49" s="176">
        <v>152.46</v>
      </c>
    </row>
    <row r="50" spans="2:5" ht="13.5" thickBot="1">
      <c r="B50" s="41" t="s">
        <v>12</v>
      </c>
      <c r="C50" s="68" t="s">
        <v>53</v>
      </c>
      <c r="D50" s="165"/>
      <c r="E50" s="174">
        <v>147.91999999999999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2488485.1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2488485.1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2488485.1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2488485.1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68.xml><?xml version="1.0" encoding="utf-8"?>
<worksheet xmlns="http://schemas.openxmlformats.org/spreadsheetml/2006/main" xmlns:r="http://schemas.openxmlformats.org/officeDocument/2006/relationships">
  <dimension ref="A1:K49"/>
  <sheetViews>
    <sheetView zoomScaleNormal="100" workbookViewId="0">
      <selection activeCell="E18" sqref="E18"/>
    </sheetView>
  </sheetViews>
  <sheetFormatPr defaultRowHeight="12.75"/>
  <cols>
    <col min="3" max="3" width="13.85546875" customWidth="1"/>
    <col min="4" max="4" width="19" customWidth="1"/>
    <col min="5" max="5" width="16.7109375" customWidth="1"/>
    <col min="7" max="9" width="18.7109375" bestFit="1" customWidth="1"/>
    <col min="10" max="10" width="15.42578125" bestFit="1" customWidth="1"/>
    <col min="11" max="11" width="11.7109375" bestFit="1" customWidth="1"/>
  </cols>
  <sheetData>
    <row r="1" spans="1:10">
      <c r="A1" s="71"/>
      <c r="B1" s="72"/>
      <c r="C1" s="72" t="s">
        <v>117</v>
      </c>
      <c r="D1" s="73"/>
      <c r="E1" s="73"/>
      <c r="F1" s="73"/>
      <c r="G1" s="73"/>
      <c r="H1" s="72"/>
      <c r="I1" s="72"/>
      <c r="J1" s="71"/>
    </row>
    <row r="2" spans="1:10">
      <c r="A2" s="71"/>
      <c r="B2" s="72"/>
      <c r="C2" s="72" t="s">
        <v>118</v>
      </c>
      <c r="D2" s="73"/>
      <c r="E2" s="73"/>
      <c r="F2" s="73"/>
      <c r="G2" s="73"/>
      <c r="H2" s="72"/>
      <c r="I2" s="72"/>
      <c r="J2" s="71"/>
    </row>
    <row r="3" spans="1:10">
      <c r="A3" s="71"/>
      <c r="B3" s="72"/>
      <c r="C3" s="72" t="s">
        <v>119</v>
      </c>
      <c r="D3" s="73"/>
      <c r="E3" s="73"/>
      <c r="F3" s="73"/>
      <c r="G3" s="73"/>
      <c r="H3" s="72"/>
      <c r="I3" s="72"/>
      <c r="J3" s="71"/>
    </row>
    <row r="4" spans="1:10">
      <c r="A4" s="71"/>
      <c r="B4" s="72"/>
      <c r="C4" s="72" t="s">
        <v>120</v>
      </c>
      <c r="D4" s="73"/>
      <c r="E4" s="73"/>
      <c r="F4" s="73"/>
      <c r="G4" s="73"/>
      <c r="H4" s="72"/>
      <c r="I4" s="72"/>
      <c r="J4" s="71"/>
    </row>
    <row r="5" spans="1:10">
      <c r="A5" s="71"/>
      <c r="B5" s="72"/>
      <c r="C5" s="72" t="s">
        <v>267</v>
      </c>
      <c r="D5" s="73"/>
      <c r="E5" s="73"/>
      <c r="F5" s="73"/>
      <c r="G5" s="73"/>
      <c r="H5" s="72"/>
      <c r="I5" s="72"/>
      <c r="J5" s="71"/>
    </row>
    <row r="6" spans="1:10" ht="13.5" thickBot="1">
      <c r="A6" s="71"/>
      <c r="B6" s="72"/>
      <c r="C6" s="72"/>
      <c r="D6" s="73"/>
      <c r="E6" s="73"/>
      <c r="F6" s="73"/>
      <c r="G6" s="73"/>
      <c r="H6" s="72"/>
      <c r="I6" s="72"/>
      <c r="J6" s="71"/>
    </row>
    <row r="7" spans="1:10">
      <c r="A7" s="71"/>
      <c r="B7" s="74"/>
      <c r="C7" s="75"/>
      <c r="D7" s="76"/>
      <c r="E7" s="77"/>
      <c r="F7" s="78"/>
      <c r="G7" s="78"/>
      <c r="H7" s="79"/>
      <c r="I7" s="79"/>
      <c r="J7" s="71"/>
    </row>
    <row r="8" spans="1:10">
      <c r="A8" s="71"/>
      <c r="B8" s="80"/>
      <c r="C8" s="81"/>
      <c r="D8" s="82"/>
      <c r="E8" s="83"/>
      <c r="F8" s="78"/>
      <c r="G8" s="78"/>
      <c r="H8" s="79"/>
      <c r="I8" s="79"/>
      <c r="J8" s="71"/>
    </row>
    <row r="9" spans="1:10">
      <c r="A9" s="71"/>
      <c r="B9" s="80"/>
      <c r="C9" s="81"/>
      <c r="D9" s="82" t="s">
        <v>133</v>
      </c>
      <c r="E9" s="83" t="s">
        <v>261</v>
      </c>
      <c r="F9" s="78"/>
      <c r="G9" s="78"/>
      <c r="H9" s="79"/>
      <c r="I9" s="79"/>
      <c r="J9" s="71"/>
    </row>
    <row r="10" spans="1:10" ht="13.5" thickBot="1">
      <c r="A10" s="71"/>
      <c r="B10" s="84"/>
      <c r="C10" s="85"/>
      <c r="D10" s="86"/>
      <c r="E10" s="87"/>
      <c r="F10" s="78"/>
      <c r="G10" s="78"/>
      <c r="H10" s="79"/>
      <c r="I10" s="79"/>
      <c r="J10" s="71"/>
    </row>
    <row r="11" spans="1:10">
      <c r="A11" s="71"/>
      <c r="B11" s="80"/>
      <c r="C11" s="81"/>
      <c r="D11" s="82"/>
      <c r="E11" s="83"/>
      <c r="F11" s="78"/>
      <c r="G11" s="78"/>
      <c r="H11" s="79"/>
      <c r="I11" s="79"/>
      <c r="J11" s="71"/>
    </row>
    <row r="12" spans="1:10">
      <c r="A12" s="71"/>
      <c r="B12" s="80"/>
      <c r="C12" s="81"/>
      <c r="D12" s="88"/>
      <c r="E12" s="89"/>
      <c r="F12" s="78"/>
      <c r="G12" s="78"/>
      <c r="H12" s="79"/>
      <c r="I12" s="79"/>
      <c r="J12" s="71"/>
    </row>
    <row r="13" spans="1:10">
      <c r="A13" s="71"/>
      <c r="B13" s="90" t="s">
        <v>121</v>
      </c>
      <c r="C13" s="91"/>
      <c r="D13" s="92">
        <v>775548083.49000001</v>
      </c>
      <c r="E13" s="93">
        <v>808834518.60000002</v>
      </c>
      <c r="F13" s="78"/>
      <c r="G13" s="129"/>
      <c r="H13" s="169"/>
      <c r="I13" s="78"/>
      <c r="J13" s="71"/>
    </row>
    <row r="14" spans="1:10">
      <c r="A14" s="71"/>
      <c r="B14" s="90"/>
      <c r="C14" s="91"/>
      <c r="D14" s="94"/>
      <c r="E14" s="95"/>
      <c r="F14" s="78"/>
      <c r="G14" s="96"/>
      <c r="H14" s="194"/>
      <c r="I14" s="97"/>
      <c r="J14" s="71"/>
    </row>
    <row r="15" spans="1:10">
      <c r="A15" s="71"/>
      <c r="B15" s="90"/>
      <c r="C15" s="91"/>
      <c r="D15" s="94"/>
      <c r="E15" s="95"/>
      <c r="F15" s="78"/>
      <c r="G15" s="96"/>
      <c r="H15" s="79"/>
      <c r="I15" s="78"/>
      <c r="J15" s="71"/>
    </row>
    <row r="16" spans="1:10" ht="13.5" thickBot="1">
      <c r="A16" s="71"/>
      <c r="B16" s="90"/>
      <c r="C16" s="91"/>
      <c r="D16" s="94"/>
      <c r="E16" s="95"/>
      <c r="F16" s="78"/>
      <c r="G16" s="78"/>
      <c r="I16" s="97"/>
      <c r="J16" s="71"/>
    </row>
    <row r="17" spans="1:11">
      <c r="A17" s="71"/>
      <c r="B17" s="98"/>
      <c r="C17" s="99"/>
      <c r="D17" s="100"/>
      <c r="E17" s="101"/>
      <c r="F17" s="71"/>
      <c r="G17" s="128"/>
      <c r="H17" s="125"/>
      <c r="I17" s="71"/>
      <c r="J17" s="71"/>
    </row>
    <row r="18" spans="1:11">
      <c r="A18" s="71"/>
      <c r="B18" s="90" t="s">
        <v>122</v>
      </c>
      <c r="C18" s="91"/>
      <c r="D18" s="157">
        <f>SUM('Fundusz Gwarantowany:UniObligacje Aktywny'!D33)</f>
        <v>35722790.800000019</v>
      </c>
      <c r="E18" s="158">
        <f>SUM('Fundusz Gwarantowany:UniObligacje Aktywny'!E33)</f>
        <v>30357104.909999982</v>
      </c>
      <c r="F18" s="71"/>
      <c r="G18" s="129"/>
      <c r="H18" s="124"/>
      <c r="I18" s="125"/>
      <c r="J18" s="124"/>
      <c r="K18" s="114"/>
    </row>
    <row r="19" spans="1:11">
      <c r="A19" s="71"/>
      <c r="B19" s="90"/>
      <c r="C19" s="91"/>
      <c r="D19" s="94"/>
      <c r="E19" s="95"/>
      <c r="F19" s="71"/>
      <c r="G19" s="129"/>
      <c r="H19" s="71"/>
      <c r="I19" s="125"/>
      <c r="J19" s="71"/>
    </row>
    <row r="20" spans="1:11" ht="13.5" thickBot="1">
      <c r="A20" s="71"/>
      <c r="B20" s="102"/>
      <c r="C20" s="103"/>
      <c r="D20" s="104"/>
      <c r="E20" s="105"/>
      <c r="F20" s="71"/>
      <c r="G20" s="71"/>
      <c r="H20" s="71"/>
      <c r="I20" s="71"/>
      <c r="J20" s="71"/>
    </row>
    <row r="21" spans="1:11">
      <c r="A21" s="71"/>
      <c r="B21" s="90"/>
      <c r="C21" s="91"/>
      <c r="D21" s="94"/>
      <c r="E21" s="95"/>
      <c r="F21" s="71"/>
      <c r="G21" s="71"/>
      <c r="H21" s="71"/>
      <c r="I21" s="71"/>
      <c r="J21" s="71"/>
    </row>
    <row r="22" spans="1:11">
      <c r="A22" s="71"/>
      <c r="B22" s="90"/>
      <c r="C22" s="91"/>
      <c r="D22" s="94"/>
      <c r="E22" s="95"/>
      <c r="F22" s="71"/>
      <c r="G22" s="71"/>
      <c r="H22" s="71"/>
      <c r="I22" s="126"/>
      <c r="J22" s="71"/>
    </row>
    <row r="23" spans="1:11">
      <c r="A23" s="71"/>
      <c r="B23" s="90" t="s">
        <v>123</v>
      </c>
      <c r="C23" s="91"/>
      <c r="D23" s="94">
        <f>D13-D18</f>
        <v>739825292.68999994</v>
      </c>
      <c r="E23" s="95">
        <f>E13-E18</f>
        <v>778477413.69000006</v>
      </c>
      <c r="F23" s="71"/>
      <c r="G23" s="129"/>
      <c r="H23" s="71"/>
      <c r="I23" s="125"/>
      <c r="J23" s="125"/>
      <c r="K23" s="127"/>
    </row>
    <row r="24" spans="1:11">
      <c r="A24" s="71"/>
      <c r="B24" s="80"/>
      <c r="C24" s="81"/>
      <c r="D24" s="88"/>
      <c r="E24" s="89"/>
      <c r="F24" s="71"/>
      <c r="G24" s="71"/>
      <c r="H24" s="71"/>
      <c r="I24" s="125"/>
      <c r="J24" s="125"/>
      <c r="K24" s="127"/>
    </row>
    <row r="25" spans="1:11">
      <c r="A25" s="71"/>
      <c r="B25" s="80"/>
      <c r="C25" s="81"/>
      <c r="D25" s="88"/>
      <c r="E25" s="89"/>
      <c r="F25" s="71"/>
      <c r="G25" s="71"/>
      <c r="H25" s="71"/>
      <c r="I25" s="71"/>
      <c r="J25" s="71"/>
    </row>
    <row r="26" spans="1:11" ht="13.5" thickBot="1">
      <c r="A26" s="71"/>
      <c r="B26" s="84"/>
      <c r="C26" s="85"/>
      <c r="D26" s="106"/>
      <c r="E26" s="107"/>
      <c r="F26" s="71"/>
      <c r="G26" s="129"/>
      <c r="H26" s="71"/>
      <c r="I26" s="71"/>
      <c r="J26" s="71"/>
    </row>
    <row r="27" spans="1:11">
      <c r="G27" s="71"/>
    </row>
    <row r="28" spans="1:11">
      <c r="G28" s="71"/>
    </row>
    <row r="30" spans="1:11">
      <c r="G30" s="127"/>
      <c r="H30" s="127"/>
      <c r="I30" s="127"/>
      <c r="J30" s="114"/>
    </row>
    <row r="31" spans="1:11">
      <c r="G31" s="127"/>
      <c r="H31" s="127"/>
      <c r="I31" s="127"/>
    </row>
    <row r="32" spans="1:11">
      <c r="G32" s="127"/>
      <c r="H32" s="127"/>
      <c r="I32" s="127"/>
    </row>
    <row r="33" spans="4:8">
      <c r="G33" s="127"/>
      <c r="H33" s="114"/>
    </row>
    <row r="34" spans="4:8">
      <c r="G34" s="127"/>
    </row>
    <row r="35" spans="4:8">
      <c r="G35" s="127"/>
    </row>
    <row r="36" spans="4:8">
      <c r="G36" s="127"/>
    </row>
    <row r="37" spans="4:8">
      <c r="G37" s="127"/>
    </row>
    <row r="38" spans="4:8">
      <c r="E38" s="127"/>
      <c r="G38" s="127"/>
    </row>
    <row r="39" spans="4:8">
      <c r="E39" s="127"/>
      <c r="G39" s="127"/>
    </row>
    <row r="40" spans="4:8">
      <c r="E40" s="127"/>
      <c r="G40" s="127"/>
    </row>
    <row r="41" spans="4:8">
      <c r="E41" s="127"/>
      <c r="G41" s="127"/>
    </row>
    <row r="42" spans="4:8">
      <c r="E42" s="127"/>
      <c r="G42" s="127"/>
    </row>
    <row r="43" spans="4:8">
      <c r="E43" s="127"/>
      <c r="G43" s="127"/>
    </row>
    <row r="44" spans="4:8">
      <c r="E44" s="127"/>
    </row>
    <row r="45" spans="4:8">
      <c r="D45" s="127"/>
      <c r="E45" s="127"/>
    </row>
    <row r="46" spans="4:8">
      <c r="E46" s="127"/>
    </row>
    <row r="48" spans="4:8">
      <c r="E48" s="127"/>
    </row>
    <row r="49" spans="5:5">
      <c r="E49" s="127"/>
    </row>
  </sheetData>
  <phoneticPr fontId="10" type="noConversion"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B1:H78"/>
  <sheetViews>
    <sheetView topLeftCell="A7" zoomScaleNormal="100" workbookViewId="0">
      <selection activeCell="G72" sqref="G72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8.7109375" customWidth="1"/>
    <col min="7" max="7" width="16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127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6484403.4800000004</v>
      </c>
      <c r="E9" s="23">
        <f>E10+E11+E12+E13</f>
        <v>54627047.900000006</v>
      </c>
    </row>
    <row r="10" spans="2:5">
      <c r="B10" s="14" t="s">
        <v>6</v>
      </c>
      <c r="C10" s="115" t="s">
        <v>7</v>
      </c>
      <c r="D10" s="197">
        <f>4957071.17+1527332.31</f>
        <v>6484403.4800000004</v>
      </c>
      <c r="E10" s="258">
        <f>45729171.56+8897876.34</f>
        <v>54627047.900000006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>
        <f>D17+D18+D19</f>
        <v>342.36</v>
      </c>
      <c r="E16" s="23"/>
    </row>
    <row r="17" spans="2:7">
      <c r="B17" s="14" t="s">
        <v>6</v>
      </c>
      <c r="C17" s="115" t="s">
        <v>15</v>
      </c>
      <c r="D17" s="198">
        <v>342.36</v>
      </c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6484061.1200000001</v>
      </c>
      <c r="E20" s="261">
        <f>E9-E16</f>
        <v>54627047.900000006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472891.78</v>
      </c>
      <c r="E24" s="23">
        <f>D20</f>
        <v>6484061.1200000001</v>
      </c>
    </row>
    <row r="25" spans="2:7">
      <c r="B25" s="21" t="s">
        <v>26</v>
      </c>
      <c r="C25" s="22" t="s">
        <v>27</v>
      </c>
      <c r="D25" s="117">
        <v>5807585.0899999999</v>
      </c>
      <c r="E25" s="132">
        <v>47891758.850000001</v>
      </c>
      <c r="F25" s="127"/>
      <c r="G25" s="114"/>
    </row>
    <row r="26" spans="2:7">
      <c r="B26" s="24" t="s">
        <v>28</v>
      </c>
      <c r="C26" s="25" t="s">
        <v>29</v>
      </c>
      <c r="D26" s="118">
        <v>6173843.4299999997</v>
      </c>
      <c r="E26" s="133">
        <v>51910984.509999998</v>
      </c>
      <c r="F26" s="127"/>
    </row>
    <row r="27" spans="2:7">
      <c r="B27" s="26" t="s">
        <v>6</v>
      </c>
      <c r="C27" s="15" t="s">
        <v>30</v>
      </c>
      <c r="D27" s="197">
        <v>5376626.5599999996</v>
      </c>
      <c r="E27" s="263">
        <v>36425932.07</v>
      </c>
      <c r="F27" s="127"/>
    </row>
    <row r="28" spans="2:7">
      <c r="B28" s="26" t="s">
        <v>8</v>
      </c>
      <c r="C28" s="15" t="s">
        <v>31</v>
      </c>
      <c r="D28" s="197"/>
      <c r="E28" s="263"/>
      <c r="F28" s="127"/>
    </row>
    <row r="29" spans="2:7">
      <c r="B29" s="26" t="s">
        <v>10</v>
      </c>
      <c r="C29" s="15" t="s">
        <v>32</v>
      </c>
      <c r="D29" s="197">
        <v>797216.87</v>
      </c>
      <c r="E29" s="263">
        <v>15485052.439999999</v>
      </c>
      <c r="F29" s="127"/>
    </row>
    <row r="30" spans="2:7">
      <c r="B30" s="24" t="s">
        <v>33</v>
      </c>
      <c r="C30" s="27" t="s">
        <v>34</v>
      </c>
      <c r="D30" s="118">
        <v>366258.34</v>
      </c>
      <c r="E30" s="133">
        <v>4019225.66</v>
      </c>
      <c r="F30" s="127"/>
    </row>
    <row r="31" spans="2:7">
      <c r="B31" s="26" t="s">
        <v>6</v>
      </c>
      <c r="C31" s="15" t="s">
        <v>35</v>
      </c>
      <c r="D31" s="197">
        <v>171996.32</v>
      </c>
      <c r="E31" s="263">
        <v>1983005.26</v>
      </c>
      <c r="F31" s="127"/>
    </row>
    <row r="32" spans="2:7">
      <c r="B32" s="26" t="s">
        <v>8</v>
      </c>
      <c r="C32" s="15" t="s">
        <v>36</v>
      </c>
      <c r="D32" s="197"/>
      <c r="E32" s="263"/>
      <c r="F32" s="127"/>
    </row>
    <row r="33" spans="2:6">
      <c r="B33" s="26" t="s">
        <v>10</v>
      </c>
      <c r="C33" s="15" t="s">
        <v>37</v>
      </c>
      <c r="D33" s="197">
        <v>313.32</v>
      </c>
      <c r="E33" s="263">
        <v>22578.86</v>
      </c>
      <c r="F33" s="127"/>
    </row>
    <row r="34" spans="2:6">
      <c r="B34" s="26" t="s">
        <v>12</v>
      </c>
      <c r="C34" s="15" t="s">
        <v>38</v>
      </c>
      <c r="D34" s="197"/>
      <c r="E34" s="263"/>
      <c r="F34" s="127"/>
    </row>
    <row r="35" spans="2:6" ht="25.5">
      <c r="B35" s="26" t="s">
        <v>39</v>
      </c>
      <c r="C35" s="15" t="s">
        <v>40</v>
      </c>
      <c r="D35" s="197">
        <v>27353.53</v>
      </c>
      <c r="E35" s="263">
        <v>445690.8</v>
      </c>
      <c r="F35" s="127"/>
    </row>
    <row r="36" spans="2:6">
      <c r="B36" s="26" t="s">
        <v>41</v>
      </c>
      <c r="C36" s="15" t="s">
        <v>42</v>
      </c>
      <c r="D36" s="197"/>
      <c r="E36" s="263"/>
      <c r="F36" s="127"/>
    </row>
    <row r="37" spans="2:6" ht="13.5" thickBot="1">
      <c r="B37" s="28" t="s">
        <v>43</v>
      </c>
      <c r="C37" s="29" t="s">
        <v>44</v>
      </c>
      <c r="D37" s="197">
        <v>166595.17000000001</v>
      </c>
      <c r="E37" s="263">
        <v>1567950.74</v>
      </c>
      <c r="F37" s="127"/>
    </row>
    <row r="38" spans="2:6">
      <c r="B38" s="21" t="s">
        <v>45</v>
      </c>
      <c r="C38" s="22" t="s">
        <v>46</v>
      </c>
      <c r="D38" s="117">
        <v>203584.25</v>
      </c>
      <c r="E38" s="23">
        <v>251227.93</v>
      </c>
    </row>
    <row r="39" spans="2:6" ht="13.5" thickBot="1">
      <c r="B39" s="30" t="s">
        <v>47</v>
      </c>
      <c r="C39" s="31" t="s">
        <v>48</v>
      </c>
      <c r="D39" s="119">
        <v>6484061.1200000001</v>
      </c>
      <c r="E39" s="274">
        <f>E24+E25+E38</f>
        <v>54627047.899999999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4674.7190000000001</v>
      </c>
      <c r="E44" s="166">
        <v>58402.429400000001</v>
      </c>
    </row>
    <row r="45" spans="2:6" ht="13.5" thickBot="1">
      <c r="B45" s="41" t="s">
        <v>8</v>
      </c>
      <c r="C45" s="68" t="s">
        <v>53</v>
      </c>
      <c r="D45" s="165">
        <v>58402.429400000001</v>
      </c>
      <c r="E45" s="170">
        <v>459947.19439999998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101.15940000000001</v>
      </c>
      <c r="E47" s="172">
        <v>111.023825320526</v>
      </c>
    </row>
    <row r="48" spans="2:6">
      <c r="B48" s="39" t="s">
        <v>8</v>
      </c>
      <c r="C48" s="67" t="s">
        <v>55</v>
      </c>
      <c r="D48" s="182">
        <v>98.452200000000005</v>
      </c>
      <c r="E48" s="176">
        <v>109.0703</v>
      </c>
    </row>
    <row r="49" spans="2:8">
      <c r="B49" s="39" t="s">
        <v>10</v>
      </c>
      <c r="C49" s="67" t="s">
        <v>56</v>
      </c>
      <c r="D49" s="182">
        <v>111.79989999999999</v>
      </c>
      <c r="E49" s="176">
        <v>124.3875</v>
      </c>
    </row>
    <row r="50" spans="2:8" ht="13.5" thickBot="1">
      <c r="B50" s="41" t="s">
        <v>12</v>
      </c>
      <c r="C50" s="68" t="s">
        <v>53</v>
      </c>
      <c r="D50" s="165">
        <v>111.023825320526</v>
      </c>
      <c r="E50" s="174">
        <v>118.768085913124</v>
      </c>
      <c r="F50" s="156"/>
      <c r="H50" s="114"/>
    </row>
    <row r="51" spans="2:8" ht="13.5" thickBot="1">
      <c r="B51" s="32"/>
      <c r="C51" s="33"/>
      <c r="D51" s="175"/>
      <c r="E51" s="175"/>
    </row>
    <row r="52" spans="2:8" ht="16.5" thickBot="1">
      <c r="B52" s="43"/>
      <c r="C52" s="44" t="s">
        <v>57</v>
      </c>
      <c r="D52" s="45"/>
      <c r="E52" s="7"/>
    </row>
    <row r="53" spans="2:8" ht="23.25" thickBot="1">
      <c r="B53" s="277" t="s">
        <v>58</v>
      </c>
      <c r="C53" s="278"/>
      <c r="D53" s="46" t="s">
        <v>59</v>
      </c>
      <c r="E53" s="47" t="s">
        <v>60</v>
      </c>
    </row>
    <row r="54" spans="2:8" ht="13.5" thickBot="1">
      <c r="B54" s="48" t="s">
        <v>28</v>
      </c>
      <c r="C54" s="37" t="s">
        <v>61</v>
      </c>
      <c r="D54" s="49">
        <f>SUM(D55:D66)</f>
        <v>54627047.900000006</v>
      </c>
      <c r="E54" s="50">
        <f>E60+E65</f>
        <v>0.99999999999999989</v>
      </c>
    </row>
    <row r="55" spans="2:8" ht="25.5">
      <c r="B55" s="51" t="s">
        <v>6</v>
      </c>
      <c r="C55" s="52" t="s">
        <v>62</v>
      </c>
      <c r="D55" s="211">
        <v>0</v>
      </c>
      <c r="E55" s="212">
        <v>0</v>
      </c>
    </row>
    <row r="56" spans="2:8" ht="25.5">
      <c r="B56" s="39" t="s">
        <v>8</v>
      </c>
      <c r="C56" s="40" t="s">
        <v>63</v>
      </c>
      <c r="D56" s="213">
        <v>0</v>
      </c>
      <c r="E56" s="214">
        <v>0</v>
      </c>
    </row>
    <row r="57" spans="2:8">
      <c r="B57" s="39" t="s">
        <v>10</v>
      </c>
      <c r="C57" s="40" t="s">
        <v>64</v>
      </c>
      <c r="D57" s="213">
        <v>0</v>
      </c>
      <c r="E57" s="214">
        <v>0</v>
      </c>
    </row>
    <row r="58" spans="2:8">
      <c r="B58" s="39" t="s">
        <v>12</v>
      </c>
      <c r="C58" s="40" t="s">
        <v>65</v>
      </c>
      <c r="D58" s="213">
        <v>0</v>
      </c>
      <c r="E58" s="214">
        <v>0</v>
      </c>
    </row>
    <row r="59" spans="2:8">
      <c r="B59" s="39" t="s">
        <v>39</v>
      </c>
      <c r="C59" s="40" t="s">
        <v>66</v>
      </c>
      <c r="D59" s="213">
        <v>0</v>
      </c>
      <c r="E59" s="214">
        <v>0</v>
      </c>
    </row>
    <row r="60" spans="2:8">
      <c r="B60" s="53" t="s">
        <v>41</v>
      </c>
      <c r="C60" s="54" t="s">
        <v>67</v>
      </c>
      <c r="D60" s="215">
        <v>45729171.560000002</v>
      </c>
      <c r="E60" s="216">
        <f>D60/E20</f>
        <v>0.83711592183622274</v>
      </c>
    </row>
    <row r="61" spans="2:8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8">
      <c r="B62" s="53" t="s">
        <v>69</v>
      </c>
      <c r="C62" s="54" t="s">
        <v>70</v>
      </c>
      <c r="D62" s="215">
        <v>0</v>
      </c>
      <c r="E62" s="216">
        <v>0</v>
      </c>
    </row>
    <row r="63" spans="2:8">
      <c r="B63" s="39" t="s">
        <v>71</v>
      </c>
      <c r="C63" s="40" t="s">
        <v>72</v>
      </c>
      <c r="D63" s="213">
        <v>0</v>
      </c>
      <c r="E63" s="214">
        <v>0</v>
      </c>
    </row>
    <row r="64" spans="2:8">
      <c r="B64" s="39" t="s">
        <v>73</v>
      </c>
      <c r="C64" s="40" t="s">
        <v>74</v>
      </c>
      <c r="D64" s="213">
        <v>0</v>
      </c>
      <c r="E64" s="214">
        <v>0</v>
      </c>
    </row>
    <row r="65" spans="2:7">
      <c r="B65" s="39" t="s">
        <v>75</v>
      </c>
      <c r="C65" s="40" t="s">
        <v>76</v>
      </c>
      <c r="D65" s="213">
        <v>8897876.3399999999</v>
      </c>
      <c r="E65" s="214">
        <f>D65/E20</f>
        <v>0.16288407816377715</v>
      </c>
    </row>
    <row r="66" spans="2:7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7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7" ht="13.5" thickBot="1">
      <c r="B68" s="36" t="s">
        <v>80</v>
      </c>
      <c r="C68" s="37" t="s">
        <v>81</v>
      </c>
      <c r="D68" s="38">
        <f>E11</f>
        <v>0</v>
      </c>
      <c r="E68" s="69">
        <f>D68/E20</f>
        <v>0</v>
      </c>
    </row>
    <row r="69" spans="2:7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7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7">
      <c r="B71" s="36" t="s">
        <v>86</v>
      </c>
      <c r="C71" s="37" t="s">
        <v>87</v>
      </c>
      <c r="D71" s="38">
        <f>D54+D69+D68-D70</f>
        <v>54627047.900000006</v>
      </c>
      <c r="E71" s="61">
        <f>E54+E69+E68-E70</f>
        <v>0.99999999999999989</v>
      </c>
    </row>
    <row r="72" spans="2:7">
      <c r="B72" s="39" t="s">
        <v>6</v>
      </c>
      <c r="C72" s="40" t="s">
        <v>88</v>
      </c>
      <c r="D72" s="213">
        <v>4622272.97</v>
      </c>
      <c r="E72" s="214">
        <f>D72/E20</f>
        <v>8.461509724013476E-2</v>
      </c>
      <c r="G72" s="127"/>
    </row>
    <row r="73" spans="2:7">
      <c r="B73" s="39" t="s">
        <v>8</v>
      </c>
      <c r="C73" s="40" t="s">
        <v>89</v>
      </c>
      <c r="D73" s="213">
        <v>50004774.93</v>
      </c>
      <c r="E73" s="214">
        <f>D73/E20</f>
        <v>0.91538490275986517</v>
      </c>
    </row>
    <row r="74" spans="2:7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7">
      <c r="B75" s="1"/>
      <c r="C75" s="1"/>
      <c r="D75" s="2"/>
      <c r="E75" s="2"/>
    </row>
    <row r="76" spans="2:7">
      <c r="B76" s="1"/>
      <c r="C76" s="1"/>
      <c r="D76" s="2"/>
      <c r="E76" s="2"/>
    </row>
    <row r="77" spans="2:7">
      <c r="B77" s="1"/>
      <c r="C77" s="1"/>
      <c r="D77" s="2"/>
      <c r="E77" s="2"/>
    </row>
    <row r="78" spans="2:7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B1:H78"/>
  <sheetViews>
    <sheetView workbookViewId="0">
      <selection activeCell="G71" sqref="G71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6.8554687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128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2779827.36</v>
      </c>
      <c r="E9" s="23">
        <f>E10+E11+E12+E13</f>
        <v>4842874.79</v>
      </c>
    </row>
    <row r="10" spans="2:5">
      <c r="B10" s="14" t="s">
        <v>6</v>
      </c>
      <c r="C10" s="115" t="s">
        <v>7</v>
      </c>
      <c r="D10" s="197">
        <f>2448643.06+331184.3</f>
        <v>2779827.36</v>
      </c>
      <c r="E10" s="258">
        <f>4455971.41+386903.38</f>
        <v>4842874.79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>
        <f>D17+D18+D19</f>
        <v>361.6</v>
      </c>
      <c r="E16" s="23"/>
    </row>
    <row r="17" spans="2:7">
      <c r="B17" s="14" t="s">
        <v>6</v>
      </c>
      <c r="C17" s="115" t="s">
        <v>15</v>
      </c>
      <c r="D17" s="198">
        <v>361.6</v>
      </c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2779465.76</v>
      </c>
      <c r="E20" s="261">
        <f>E9-E16</f>
        <v>4842874.79</v>
      </c>
      <c r="F20" s="188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111165.29999999999</v>
      </c>
      <c r="E24" s="23">
        <f>D20</f>
        <v>2779465.76</v>
      </c>
    </row>
    <row r="25" spans="2:7">
      <c r="B25" s="21" t="s">
        <v>26</v>
      </c>
      <c r="C25" s="22" t="s">
        <v>27</v>
      </c>
      <c r="D25" s="117">
        <v>2681450.8600000003</v>
      </c>
      <c r="E25" s="132">
        <v>2585399.41</v>
      </c>
      <c r="F25" s="127"/>
      <c r="G25" s="114"/>
    </row>
    <row r="26" spans="2:7">
      <c r="B26" s="24" t="s">
        <v>28</v>
      </c>
      <c r="C26" s="25" t="s">
        <v>29</v>
      </c>
      <c r="D26" s="118">
        <v>2916272.95</v>
      </c>
      <c r="E26" s="133">
        <v>3733311.32</v>
      </c>
      <c r="F26" s="127"/>
    </row>
    <row r="27" spans="2:7">
      <c r="B27" s="26" t="s">
        <v>6</v>
      </c>
      <c r="C27" s="15" t="s">
        <v>30</v>
      </c>
      <c r="D27" s="197">
        <v>2563787.25</v>
      </c>
      <c r="E27" s="263">
        <v>3032574.29</v>
      </c>
      <c r="F27" s="127"/>
    </row>
    <row r="28" spans="2:7">
      <c r="B28" s="26" t="s">
        <v>8</v>
      </c>
      <c r="C28" s="15" t="s">
        <v>31</v>
      </c>
      <c r="D28" s="197"/>
      <c r="E28" s="263"/>
      <c r="F28" s="127"/>
    </row>
    <row r="29" spans="2:7">
      <c r="B29" s="26" t="s">
        <v>10</v>
      </c>
      <c r="C29" s="15" t="s">
        <v>32</v>
      </c>
      <c r="D29" s="197">
        <v>352485.7</v>
      </c>
      <c r="E29" s="263">
        <v>700737.03</v>
      </c>
      <c r="F29" s="127"/>
    </row>
    <row r="30" spans="2:7">
      <c r="B30" s="24" t="s">
        <v>33</v>
      </c>
      <c r="C30" s="27" t="s">
        <v>34</v>
      </c>
      <c r="D30" s="118">
        <v>234822.09000000003</v>
      </c>
      <c r="E30" s="133">
        <v>1147911.9100000001</v>
      </c>
      <c r="F30" s="127"/>
    </row>
    <row r="31" spans="2:7">
      <c r="B31" s="26" t="s">
        <v>6</v>
      </c>
      <c r="C31" s="15" t="s">
        <v>35</v>
      </c>
      <c r="D31" s="197">
        <v>113778.59</v>
      </c>
      <c r="E31" s="263">
        <v>324787.38</v>
      </c>
      <c r="F31" s="127"/>
    </row>
    <row r="32" spans="2:7">
      <c r="B32" s="26" t="s">
        <v>8</v>
      </c>
      <c r="C32" s="15" t="s">
        <v>36</v>
      </c>
      <c r="D32" s="197"/>
      <c r="E32" s="263"/>
      <c r="F32" s="127"/>
    </row>
    <row r="33" spans="2:6">
      <c r="B33" s="26" t="s">
        <v>10</v>
      </c>
      <c r="C33" s="15" t="s">
        <v>37</v>
      </c>
      <c r="D33" s="197">
        <v>154.38</v>
      </c>
      <c r="E33" s="263">
        <v>6160</v>
      </c>
      <c r="F33" s="127"/>
    </row>
    <row r="34" spans="2:6">
      <c r="B34" s="26" t="s">
        <v>12</v>
      </c>
      <c r="C34" s="15" t="s">
        <v>38</v>
      </c>
      <c r="D34" s="197"/>
      <c r="E34" s="263"/>
      <c r="F34" s="127"/>
    </row>
    <row r="35" spans="2:6" ht="25.5">
      <c r="B35" s="26" t="s">
        <v>39</v>
      </c>
      <c r="C35" s="15" t="s">
        <v>40</v>
      </c>
      <c r="D35" s="197">
        <v>11124.85</v>
      </c>
      <c r="E35" s="263">
        <v>76966.28</v>
      </c>
      <c r="F35" s="127"/>
    </row>
    <row r="36" spans="2:6">
      <c r="B36" s="26" t="s">
        <v>41</v>
      </c>
      <c r="C36" s="15" t="s">
        <v>42</v>
      </c>
      <c r="D36" s="197"/>
      <c r="E36" s="263"/>
      <c r="F36" s="127"/>
    </row>
    <row r="37" spans="2:6" ht="13.5" thickBot="1">
      <c r="B37" s="28" t="s">
        <v>43</v>
      </c>
      <c r="C37" s="29" t="s">
        <v>44</v>
      </c>
      <c r="D37" s="197">
        <v>109764.27</v>
      </c>
      <c r="E37" s="263">
        <v>739998.25</v>
      </c>
      <c r="F37" s="127"/>
    </row>
    <row r="38" spans="2:6">
      <c r="B38" s="21" t="s">
        <v>45</v>
      </c>
      <c r="C38" s="22" t="s">
        <v>46</v>
      </c>
      <c r="D38" s="117">
        <v>-13150.4</v>
      </c>
      <c r="E38" s="23">
        <v>-521990.38</v>
      </c>
    </row>
    <row r="39" spans="2:6" ht="13.5" thickBot="1">
      <c r="B39" s="30" t="s">
        <v>47</v>
      </c>
      <c r="C39" s="31" t="s">
        <v>48</v>
      </c>
      <c r="D39" s="119">
        <v>2779465.7600000002</v>
      </c>
      <c r="E39" s="274">
        <f>E24+E25+E38</f>
        <v>4842874.79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1100.4385</v>
      </c>
      <c r="E44" s="166">
        <v>25223.6767</v>
      </c>
    </row>
    <row r="45" spans="2:6" ht="13.5" thickBot="1">
      <c r="B45" s="41" t="s">
        <v>8</v>
      </c>
      <c r="C45" s="68" t="s">
        <v>53</v>
      </c>
      <c r="D45" s="165">
        <v>25223.6767</v>
      </c>
      <c r="E45" s="170">
        <v>47889.539799999999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101.01909999999999</v>
      </c>
      <c r="E47" s="172">
        <v>110.19272856442799</v>
      </c>
    </row>
    <row r="48" spans="2:6">
      <c r="B48" s="39" t="s">
        <v>8</v>
      </c>
      <c r="C48" s="67" t="s">
        <v>55</v>
      </c>
      <c r="D48" s="182">
        <v>97.820700000000002</v>
      </c>
      <c r="E48" s="176">
        <v>96.473600000000005</v>
      </c>
    </row>
    <row r="49" spans="2:8">
      <c r="B49" s="39" t="s">
        <v>10</v>
      </c>
      <c r="C49" s="67" t="s">
        <v>56</v>
      </c>
      <c r="D49" s="182">
        <v>112.9371</v>
      </c>
      <c r="E49" s="176">
        <v>119.289</v>
      </c>
    </row>
    <row r="50" spans="2:8" ht="13.5" thickBot="1">
      <c r="B50" s="41" t="s">
        <v>12</v>
      </c>
      <c r="C50" s="68" t="s">
        <v>53</v>
      </c>
      <c r="D50" s="165">
        <v>110.19272856442799</v>
      </c>
      <c r="E50" s="174">
        <v>101.125941285407</v>
      </c>
      <c r="H50" s="114"/>
    </row>
    <row r="51" spans="2:8" ht="13.5" thickBot="1">
      <c r="B51" s="32"/>
      <c r="C51" s="33"/>
      <c r="D51" s="175"/>
      <c r="E51" s="175"/>
    </row>
    <row r="52" spans="2:8" ht="16.5" thickBot="1">
      <c r="B52" s="43"/>
      <c r="C52" s="44" t="s">
        <v>57</v>
      </c>
      <c r="D52" s="45"/>
      <c r="E52" s="7"/>
    </row>
    <row r="53" spans="2:8" ht="23.25" thickBot="1">
      <c r="B53" s="277" t="s">
        <v>58</v>
      </c>
      <c r="C53" s="278"/>
      <c r="D53" s="46" t="s">
        <v>59</v>
      </c>
      <c r="E53" s="47" t="s">
        <v>60</v>
      </c>
    </row>
    <row r="54" spans="2:8" ht="13.5" thickBot="1">
      <c r="B54" s="48" t="s">
        <v>28</v>
      </c>
      <c r="C54" s="37" t="s">
        <v>61</v>
      </c>
      <c r="D54" s="49">
        <f>SUM(D55:D66)</f>
        <v>4842874.79</v>
      </c>
      <c r="E54" s="50">
        <f>E60+E65</f>
        <v>1</v>
      </c>
    </row>
    <row r="55" spans="2:8" ht="25.5">
      <c r="B55" s="51" t="s">
        <v>6</v>
      </c>
      <c r="C55" s="52" t="s">
        <v>62</v>
      </c>
      <c r="D55" s="211">
        <v>0</v>
      </c>
      <c r="E55" s="212">
        <v>0</v>
      </c>
    </row>
    <row r="56" spans="2:8" ht="25.5">
      <c r="B56" s="39" t="s">
        <v>8</v>
      </c>
      <c r="C56" s="40" t="s">
        <v>63</v>
      </c>
      <c r="D56" s="213">
        <v>0</v>
      </c>
      <c r="E56" s="214">
        <v>0</v>
      </c>
    </row>
    <row r="57" spans="2:8">
      <c r="B57" s="39" t="s">
        <v>10</v>
      </c>
      <c r="C57" s="40" t="s">
        <v>64</v>
      </c>
      <c r="D57" s="213">
        <v>0</v>
      </c>
      <c r="E57" s="214">
        <v>0</v>
      </c>
    </row>
    <row r="58" spans="2:8">
      <c r="B58" s="39" t="s">
        <v>12</v>
      </c>
      <c r="C58" s="40" t="s">
        <v>65</v>
      </c>
      <c r="D58" s="213">
        <v>0</v>
      </c>
      <c r="E58" s="214">
        <v>0</v>
      </c>
    </row>
    <row r="59" spans="2:8">
      <c r="B59" s="39" t="s">
        <v>39</v>
      </c>
      <c r="C59" s="40" t="s">
        <v>66</v>
      </c>
      <c r="D59" s="213">
        <v>0</v>
      </c>
      <c r="E59" s="214">
        <v>0</v>
      </c>
    </row>
    <row r="60" spans="2:8">
      <c r="B60" s="53" t="s">
        <v>41</v>
      </c>
      <c r="C60" s="54" t="s">
        <v>67</v>
      </c>
      <c r="D60" s="215">
        <v>4455971.41</v>
      </c>
      <c r="E60" s="216">
        <f>D60/E20</f>
        <v>0.92010873772765867</v>
      </c>
    </row>
    <row r="61" spans="2:8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8">
      <c r="B62" s="53" t="s">
        <v>69</v>
      </c>
      <c r="C62" s="54" t="s">
        <v>70</v>
      </c>
      <c r="D62" s="215">
        <v>0</v>
      </c>
      <c r="E62" s="216">
        <v>0</v>
      </c>
    </row>
    <row r="63" spans="2:8">
      <c r="B63" s="39" t="s">
        <v>71</v>
      </c>
      <c r="C63" s="40" t="s">
        <v>72</v>
      </c>
      <c r="D63" s="213">
        <v>0</v>
      </c>
      <c r="E63" s="214">
        <v>0</v>
      </c>
    </row>
    <row r="64" spans="2:8">
      <c r="B64" s="39" t="s">
        <v>73</v>
      </c>
      <c r="C64" s="40" t="s">
        <v>74</v>
      </c>
      <c r="D64" s="213">
        <v>0</v>
      </c>
      <c r="E64" s="214">
        <v>0</v>
      </c>
    </row>
    <row r="65" spans="2:7">
      <c r="B65" s="39" t="s">
        <v>75</v>
      </c>
      <c r="C65" s="40" t="s">
        <v>76</v>
      </c>
      <c r="D65" s="213">
        <v>386903.38</v>
      </c>
      <c r="E65" s="214">
        <f>D65/E20</f>
        <v>7.9891262272341348E-2</v>
      </c>
    </row>
    <row r="66" spans="2:7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7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7" ht="13.5" thickBot="1">
      <c r="B68" s="36" t="s">
        <v>80</v>
      </c>
      <c r="C68" s="37" t="s">
        <v>81</v>
      </c>
      <c r="D68" s="38">
        <f>E11</f>
        <v>0</v>
      </c>
      <c r="E68" s="69">
        <f>D68/E20</f>
        <v>0</v>
      </c>
    </row>
    <row r="69" spans="2:7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7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7">
      <c r="B71" s="36" t="s">
        <v>86</v>
      </c>
      <c r="C71" s="37" t="s">
        <v>87</v>
      </c>
      <c r="D71" s="38">
        <f>D54+D69+D68-D70</f>
        <v>4842874.79</v>
      </c>
      <c r="E71" s="61">
        <f>E54+E69+E68-E70</f>
        <v>1</v>
      </c>
      <c r="G71" s="127"/>
    </row>
    <row r="72" spans="2:7">
      <c r="B72" s="39" t="s">
        <v>6</v>
      </c>
      <c r="C72" s="40" t="s">
        <v>88</v>
      </c>
      <c r="D72" s="213">
        <v>99817.4</v>
      </c>
      <c r="E72" s="214">
        <f>D72/E20</f>
        <v>2.0611187430678957E-2</v>
      </c>
    </row>
    <row r="73" spans="2:7">
      <c r="B73" s="39" t="s">
        <v>8</v>
      </c>
      <c r="C73" s="40" t="s">
        <v>89</v>
      </c>
      <c r="D73" s="213">
        <v>4743057.3899999997</v>
      </c>
      <c r="E73" s="214">
        <f>D73/E20</f>
        <v>0.97938881256932098</v>
      </c>
    </row>
    <row r="74" spans="2:7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7">
      <c r="B75" s="1"/>
      <c r="C75" s="1"/>
      <c r="D75" s="2"/>
      <c r="E75" s="2"/>
    </row>
    <row r="76" spans="2:7">
      <c r="B76" s="1"/>
      <c r="C76" s="1"/>
      <c r="D76" s="2"/>
      <c r="E76" s="2"/>
    </row>
    <row r="77" spans="2:7">
      <c r="B77" s="1"/>
      <c r="C77" s="1"/>
      <c r="D77" s="2"/>
      <c r="E77" s="2"/>
    </row>
    <row r="78" spans="2:7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B1:H78"/>
  <sheetViews>
    <sheetView workbookViewId="0">
      <selection activeCell="D66" sqref="D66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8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129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25185867.210000001</v>
      </c>
      <c r="E9" s="23">
        <f>E10+E11+E12+E13</f>
        <v>27005240.68</v>
      </c>
    </row>
    <row r="10" spans="2:5">
      <c r="B10" s="14" t="s">
        <v>6</v>
      </c>
      <c r="C10" s="115" t="s">
        <v>7</v>
      </c>
      <c r="D10" s="197">
        <f>23569963.85+1615903.36</f>
        <v>25185867.210000001</v>
      </c>
      <c r="E10" s="258">
        <f>25757118.64+1248122.04</f>
        <v>27005240.68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>
        <f>D17+D18+D19</f>
        <v>1672.74</v>
      </c>
      <c r="E16" s="23"/>
    </row>
    <row r="17" spans="2:7">
      <c r="B17" s="14" t="s">
        <v>6</v>
      </c>
      <c r="C17" s="115" t="s">
        <v>15</v>
      </c>
      <c r="D17" s="198">
        <v>1672.74</v>
      </c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25184194.470000003</v>
      </c>
      <c r="E20" s="261">
        <f>E9-E16</f>
        <v>27005240.68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746675.86</v>
      </c>
      <c r="E24" s="23">
        <f>D20</f>
        <v>25184194.470000003</v>
      </c>
    </row>
    <row r="25" spans="2:7">
      <c r="B25" s="21" t="s">
        <v>26</v>
      </c>
      <c r="C25" s="22" t="s">
        <v>27</v>
      </c>
      <c r="D25" s="117">
        <v>24730402.91</v>
      </c>
      <c r="E25" s="132">
        <v>2449711.09</v>
      </c>
      <c r="F25" s="164"/>
      <c r="G25" s="114"/>
    </row>
    <row r="26" spans="2:7">
      <c r="B26" s="24" t="s">
        <v>28</v>
      </c>
      <c r="C26" s="25" t="s">
        <v>29</v>
      </c>
      <c r="D26" s="118">
        <v>25965094.66</v>
      </c>
      <c r="E26" s="133">
        <v>13464380.800000001</v>
      </c>
      <c r="F26" s="127"/>
    </row>
    <row r="27" spans="2:7">
      <c r="B27" s="26" t="s">
        <v>6</v>
      </c>
      <c r="C27" s="15" t="s">
        <v>30</v>
      </c>
      <c r="D27" s="197">
        <v>22923230.34</v>
      </c>
      <c r="E27" s="263">
        <v>10709386.17</v>
      </c>
      <c r="F27" s="164"/>
    </row>
    <row r="28" spans="2:7">
      <c r="B28" s="26" t="s">
        <v>8</v>
      </c>
      <c r="C28" s="15" t="s">
        <v>31</v>
      </c>
      <c r="D28" s="197"/>
      <c r="E28" s="263"/>
      <c r="F28" s="127"/>
    </row>
    <row r="29" spans="2:7">
      <c r="B29" s="26" t="s">
        <v>10</v>
      </c>
      <c r="C29" s="15" t="s">
        <v>32</v>
      </c>
      <c r="D29" s="197">
        <v>3041864.32</v>
      </c>
      <c r="E29" s="263">
        <v>2754994.63</v>
      </c>
      <c r="F29" s="127"/>
    </row>
    <row r="30" spans="2:7">
      <c r="B30" s="24" t="s">
        <v>33</v>
      </c>
      <c r="C30" s="27" t="s">
        <v>34</v>
      </c>
      <c r="D30" s="118">
        <v>1234691.75</v>
      </c>
      <c r="E30" s="133">
        <v>11014669.710000001</v>
      </c>
      <c r="F30" s="127"/>
    </row>
    <row r="31" spans="2:7">
      <c r="B31" s="26" t="s">
        <v>6</v>
      </c>
      <c r="C31" s="15" t="s">
        <v>35</v>
      </c>
      <c r="D31" s="197">
        <v>391280.62</v>
      </c>
      <c r="E31" s="263">
        <v>2641227.54</v>
      </c>
      <c r="F31" s="127"/>
    </row>
    <row r="32" spans="2:7">
      <c r="B32" s="26" t="s">
        <v>8</v>
      </c>
      <c r="C32" s="15" t="s">
        <v>36</v>
      </c>
      <c r="D32" s="197"/>
      <c r="E32" s="263"/>
      <c r="F32" s="127"/>
    </row>
    <row r="33" spans="2:6">
      <c r="B33" s="26" t="s">
        <v>10</v>
      </c>
      <c r="C33" s="15" t="s">
        <v>37</v>
      </c>
      <c r="D33" s="197">
        <v>4674.55</v>
      </c>
      <c r="E33" s="263">
        <v>28377.79</v>
      </c>
      <c r="F33" s="127"/>
    </row>
    <row r="34" spans="2:6">
      <c r="B34" s="26" t="s">
        <v>12</v>
      </c>
      <c r="C34" s="15" t="s">
        <v>38</v>
      </c>
      <c r="D34" s="197"/>
      <c r="E34" s="263"/>
      <c r="F34" s="127"/>
    </row>
    <row r="35" spans="2:6" ht="25.5">
      <c r="B35" s="26" t="s">
        <v>39</v>
      </c>
      <c r="C35" s="15" t="s">
        <v>40</v>
      </c>
      <c r="D35" s="197">
        <v>138456.35999999999</v>
      </c>
      <c r="E35" s="263">
        <v>469200.51</v>
      </c>
      <c r="F35" s="127"/>
    </row>
    <row r="36" spans="2:6">
      <c r="B36" s="26" t="s">
        <v>41</v>
      </c>
      <c r="C36" s="15" t="s">
        <v>42</v>
      </c>
      <c r="D36" s="197"/>
      <c r="E36" s="263"/>
      <c r="F36" s="127"/>
    </row>
    <row r="37" spans="2:6" ht="13.5" thickBot="1">
      <c r="B37" s="28" t="s">
        <v>43</v>
      </c>
      <c r="C37" s="29" t="s">
        <v>44</v>
      </c>
      <c r="D37" s="197">
        <v>700280.22000000009</v>
      </c>
      <c r="E37" s="263">
        <v>7875863.8700000001</v>
      </c>
      <c r="F37" s="127"/>
    </row>
    <row r="38" spans="2:6">
      <c r="B38" s="21" t="s">
        <v>45</v>
      </c>
      <c r="C38" s="22" t="s">
        <v>46</v>
      </c>
      <c r="D38" s="117">
        <v>-292884.3</v>
      </c>
      <c r="E38" s="23">
        <v>-628664.88</v>
      </c>
    </row>
    <row r="39" spans="2:6" ht="13.5" thickBot="1">
      <c r="B39" s="30" t="s">
        <v>47</v>
      </c>
      <c r="C39" s="31" t="s">
        <v>48</v>
      </c>
      <c r="D39" s="119">
        <v>25184194.469999999</v>
      </c>
      <c r="E39" s="274">
        <f>E24+E25+E38</f>
        <v>27005240.680000003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7416.5038000000004</v>
      </c>
      <c r="E44" s="166">
        <v>244615.86189999999</v>
      </c>
    </row>
    <row r="45" spans="2:6" ht="13.5" thickBot="1">
      <c r="B45" s="41" t="s">
        <v>8</v>
      </c>
      <c r="C45" s="68" t="s">
        <v>53</v>
      </c>
      <c r="D45" s="165">
        <v>244615.86189999999</v>
      </c>
      <c r="E45" s="170">
        <v>268132.79440000001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100.6776</v>
      </c>
      <c r="E47" s="172">
        <v>102.954053242448</v>
      </c>
    </row>
    <row r="48" spans="2:6">
      <c r="B48" s="39" t="s">
        <v>8</v>
      </c>
      <c r="C48" s="67" t="s">
        <v>55</v>
      </c>
      <c r="D48" s="182">
        <v>99.598700000000008</v>
      </c>
      <c r="E48" s="176">
        <v>99.872699999999995</v>
      </c>
    </row>
    <row r="49" spans="2:8">
      <c r="B49" s="39" t="s">
        <v>10</v>
      </c>
      <c r="C49" s="67" t="s">
        <v>56</v>
      </c>
      <c r="D49" s="182">
        <v>105.3626</v>
      </c>
      <c r="E49" s="176">
        <v>107.0307</v>
      </c>
    </row>
    <row r="50" spans="2:8" ht="13.5" thickBot="1">
      <c r="B50" s="41" t="s">
        <v>12</v>
      </c>
      <c r="C50" s="68" t="s">
        <v>53</v>
      </c>
      <c r="D50" s="165">
        <v>102.954053242448</v>
      </c>
      <c r="E50" s="174">
        <v>100.715918544874</v>
      </c>
      <c r="H50" s="114"/>
    </row>
    <row r="51" spans="2:8" ht="13.5" thickBot="1">
      <c r="B51" s="32"/>
      <c r="C51" s="33"/>
      <c r="D51" s="175"/>
      <c r="E51" s="175"/>
    </row>
    <row r="52" spans="2:8" ht="16.5" thickBot="1">
      <c r="B52" s="43"/>
      <c r="C52" s="44" t="s">
        <v>57</v>
      </c>
      <c r="D52" s="45"/>
      <c r="E52" s="7"/>
    </row>
    <row r="53" spans="2:8" ht="23.25" thickBot="1">
      <c r="B53" s="277" t="s">
        <v>58</v>
      </c>
      <c r="C53" s="278"/>
      <c r="D53" s="46" t="s">
        <v>59</v>
      </c>
      <c r="E53" s="47" t="s">
        <v>60</v>
      </c>
    </row>
    <row r="54" spans="2:8" ht="13.5" thickBot="1">
      <c r="B54" s="48" t="s">
        <v>28</v>
      </c>
      <c r="C54" s="37" t="s">
        <v>61</v>
      </c>
      <c r="D54" s="49">
        <f>SUM(D55:D66)</f>
        <v>27005240.68</v>
      </c>
      <c r="E54" s="50">
        <f>E60+E65</f>
        <v>1</v>
      </c>
    </row>
    <row r="55" spans="2:8" ht="25.5">
      <c r="B55" s="51" t="s">
        <v>6</v>
      </c>
      <c r="C55" s="52" t="s">
        <v>62</v>
      </c>
      <c r="D55" s="211">
        <v>0</v>
      </c>
      <c r="E55" s="212">
        <v>0</v>
      </c>
    </row>
    <row r="56" spans="2:8" ht="25.5">
      <c r="B56" s="39" t="s">
        <v>8</v>
      </c>
      <c r="C56" s="40" t="s">
        <v>63</v>
      </c>
      <c r="D56" s="213">
        <v>0</v>
      </c>
      <c r="E56" s="214">
        <v>0</v>
      </c>
    </row>
    <row r="57" spans="2:8">
      <c r="B57" s="39" t="s">
        <v>10</v>
      </c>
      <c r="C57" s="40" t="s">
        <v>64</v>
      </c>
      <c r="D57" s="213">
        <v>0</v>
      </c>
      <c r="E57" s="214">
        <v>0</v>
      </c>
    </row>
    <row r="58" spans="2:8">
      <c r="B58" s="39" t="s">
        <v>12</v>
      </c>
      <c r="C58" s="40" t="s">
        <v>65</v>
      </c>
      <c r="D58" s="213">
        <v>0</v>
      </c>
      <c r="E58" s="214">
        <v>0</v>
      </c>
    </row>
    <row r="59" spans="2:8">
      <c r="B59" s="39" t="s">
        <v>39</v>
      </c>
      <c r="C59" s="40" t="s">
        <v>66</v>
      </c>
      <c r="D59" s="213">
        <v>0</v>
      </c>
      <c r="E59" s="214">
        <v>0</v>
      </c>
    </row>
    <row r="60" spans="2:8">
      <c r="B60" s="53" t="s">
        <v>41</v>
      </c>
      <c r="C60" s="54" t="s">
        <v>67</v>
      </c>
      <c r="D60" s="215">
        <v>25757118.640000001</v>
      </c>
      <c r="E60" s="216">
        <f>D60/E20</f>
        <v>0.95378222861296869</v>
      </c>
    </row>
    <row r="61" spans="2:8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8">
      <c r="B62" s="53" t="s">
        <v>69</v>
      </c>
      <c r="C62" s="54" t="s">
        <v>70</v>
      </c>
      <c r="D62" s="215">
        <v>0</v>
      </c>
      <c r="E62" s="216">
        <v>0</v>
      </c>
    </row>
    <row r="63" spans="2:8">
      <c r="B63" s="39" t="s">
        <v>71</v>
      </c>
      <c r="C63" s="40" t="s">
        <v>72</v>
      </c>
      <c r="D63" s="213">
        <v>0</v>
      </c>
      <c r="E63" s="214">
        <v>0</v>
      </c>
    </row>
    <row r="64" spans="2:8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1248122.04</v>
      </c>
      <c r="E65" s="214">
        <f>D65/E20</f>
        <v>4.6217771387031391E-2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27005240.68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3">
        <v>0</v>
      </c>
      <c r="E72" s="214">
        <v>0</v>
      </c>
    </row>
    <row r="73" spans="2:5">
      <c r="B73" s="39" t="s">
        <v>8</v>
      </c>
      <c r="C73" s="40" t="s">
        <v>89</v>
      </c>
      <c r="D73" s="213">
        <f>D71</f>
        <v>27005240.68</v>
      </c>
      <c r="E73" s="214">
        <f>E71</f>
        <v>1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78"/>
  <sheetViews>
    <sheetView zoomScaleNormal="100" workbookViewId="0">
      <selection activeCell="D70" sqref="D70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10.7109375" customWidth="1"/>
    <col min="7" max="7" width="14.42578125" bestFit="1" customWidth="1"/>
    <col min="8" max="8" width="14.85546875" customWidth="1"/>
    <col min="9" max="9" width="13.85546875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108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187711057.84</v>
      </c>
      <c r="E9" s="23">
        <f>E10+E11+E12+E13</f>
        <v>181915887.59</v>
      </c>
    </row>
    <row r="10" spans="2:5">
      <c r="B10" s="14" t="s">
        <v>6</v>
      </c>
      <c r="C10" s="115" t="s">
        <v>7</v>
      </c>
      <c r="D10" s="197">
        <f>186816683.8+260034.06</f>
        <v>187076717.86000001</v>
      </c>
      <c r="E10" s="258">
        <f>180902633.97+543448.32</f>
        <v>181446082.28999999</v>
      </c>
    </row>
    <row r="11" spans="2:5">
      <c r="B11" s="14" t="s">
        <v>8</v>
      </c>
      <c r="C11" s="115" t="s">
        <v>9</v>
      </c>
      <c r="D11" s="197">
        <v>20.059999999999999</v>
      </c>
      <c r="E11" s="258">
        <v>14.75</v>
      </c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>
        <f>D14</f>
        <v>634319.92000000004</v>
      </c>
      <c r="E13" s="258">
        <f>E14</f>
        <v>469790.55</v>
      </c>
    </row>
    <row r="14" spans="2:5">
      <c r="B14" s="14" t="s">
        <v>14</v>
      </c>
      <c r="C14" s="115" t="s">
        <v>15</v>
      </c>
      <c r="D14" s="197">
        <v>634319.92000000004</v>
      </c>
      <c r="E14" s="258">
        <v>469790.55</v>
      </c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>
        <f>D17+D18+D19</f>
        <v>251937.64</v>
      </c>
      <c r="E16" s="23">
        <f>E17+E18+E19</f>
        <v>347772.53</v>
      </c>
    </row>
    <row r="17" spans="2:9">
      <c r="B17" s="14" t="s">
        <v>6</v>
      </c>
      <c r="C17" s="115" t="s">
        <v>15</v>
      </c>
      <c r="D17" s="198">
        <v>251937.64</v>
      </c>
      <c r="E17" s="259">
        <v>347772.53</v>
      </c>
    </row>
    <row r="18" spans="2:9" ht="25.5">
      <c r="B18" s="14" t="s">
        <v>8</v>
      </c>
      <c r="C18" s="115" t="s">
        <v>20</v>
      </c>
      <c r="D18" s="197"/>
      <c r="E18" s="258"/>
    </row>
    <row r="19" spans="2:9" ht="13.5" thickBot="1">
      <c r="B19" s="16" t="s">
        <v>10</v>
      </c>
      <c r="C19" s="116" t="s">
        <v>21</v>
      </c>
      <c r="D19" s="199"/>
      <c r="E19" s="260"/>
    </row>
    <row r="20" spans="2:9" ht="13.5" thickBot="1">
      <c r="B20" s="275" t="s">
        <v>22</v>
      </c>
      <c r="C20" s="276"/>
      <c r="D20" s="200">
        <f>D9-D16</f>
        <v>187459120.20000002</v>
      </c>
      <c r="E20" s="261">
        <f>E9-E16</f>
        <v>181568115.06</v>
      </c>
      <c r="F20" s="190"/>
      <c r="G20" s="127"/>
      <c r="H20" s="114"/>
    </row>
    <row r="21" spans="2:9" ht="13.5" thickBot="1">
      <c r="B21" s="3"/>
      <c r="C21" s="17"/>
      <c r="D21" s="18"/>
      <c r="E21" s="18"/>
      <c r="G21" s="127"/>
    </row>
    <row r="22" spans="2:9" ht="16.5" thickBot="1">
      <c r="B22" s="4"/>
      <c r="C22" s="5" t="s">
        <v>23</v>
      </c>
      <c r="D22" s="19"/>
      <c r="E22" s="20"/>
    </row>
    <row r="23" spans="2:9" ht="13.5" thickBot="1">
      <c r="B23" s="8"/>
      <c r="C23" s="9" t="s">
        <v>3</v>
      </c>
      <c r="D23" s="10" t="s">
        <v>133</v>
      </c>
      <c r="E23" s="64" t="s">
        <v>261</v>
      </c>
    </row>
    <row r="24" spans="2:9" ht="13.5" thickBot="1">
      <c r="B24" s="21" t="s">
        <v>24</v>
      </c>
      <c r="C24" s="22" t="s">
        <v>25</v>
      </c>
      <c r="D24" s="117">
        <v>184965206.13999999</v>
      </c>
      <c r="E24" s="23">
        <f>D20</f>
        <v>187459120.20000002</v>
      </c>
      <c r="G24" s="169"/>
      <c r="I24" s="268"/>
    </row>
    <row r="25" spans="2:9">
      <c r="B25" s="21" t="s">
        <v>26</v>
      </c>
      <c r="C25" s="22" t="s">
        <v>27</v>
      </c>
      <c r="D25" s="117">
        <v>-558073.91999999806</v>
      </c>
      <c r="E25" s="132">
        <v>-328378.36000000313</v>
      </c>
      <c r="F25" s="127"/>
      <c r="G25" s="169"/>
      <c r="H25" s="127"/>
      <c r="I25" s="169"/>
    </row>
    <row r="26" spans="2:9">
      <c r="B26" s="24" t="s">
        <v>28</v>
      </c>
      <c r="C26" s="25" t="s">
        <v>29</v>
      </c>
      <c r="D26" s="118">
        <v>32671291.98</v>
      </c>
      <c r="E26" s="133">
        <v>30381410.84</v>
      </c>
      <c r="F26" s="127"/>
      <c r="G26" s="127"/>
      <c r="H26" s="127"/>
      <c r="I26" s="169"/>
    </row>
    <row r="27" spans="2:9">
      <c r="B27" s="26" t="s">
        <v>6</v>
      </c>
      <c r="C27" s="15" t="s">
        <v>30</v>
      </c>
      <c r="D27" s="197">
        <v>31735917.460000001</v>
      </c>
      <c r="E27" s="263">
        <v>29058441.559999999</v>
      </c>
      <c r="F27" s="127"/>
      <c r="G27" s="127"/>
      <c r="H27" s="127"/>
      <c r="I27" s="169"/>
    </row>
    <row r="28" spans="2:9">
      <c r="B28" s="26" t="s">
        <v>8</v>
      </c>
      <c r="C28" s="15" t="s">
        <v>31</v>
      </c>
      <c r="D28" s="197"/>
      <c r="E28" s="263"/>
      <c r="F28" s="127"/>
      <c r="G28" s="127"/>
      <c r="H28" s="127"/>
      <c r="I28" s="169"/>
    </row>
    <row r="29" spans="2:9">
      <c r="B29" s="26" t="s">
        <v>10</v>
      </c>
      <c r="C29" s="15" t="s">
        <v>32</v>
      </c>
      <c r="D29" s="197">
        <v>935374.52</v>
      </c>
      <c r="E29" s="263">
        <v>1322969.28</v>
      </c>
      <c r="F29" s="127"/>
      <c r="G29" s="127"/>
      <c r="H29" s="127"/>
      <c r="I29" s="169"/>
    </row>
    <row r="30" spans="2:9">
      <c r="B30" s="24" t="s">
        <v>33</v>
      </c>
      <c r="C30" s="27" t="s">
        <v>34</v>
      </c>
      <c r="D30" s="118">
        <v>33229365.899999999</v>
      </c>
      <c r="E30" s="133">
        <v>30709789.200000003</v>
      </c>
      <c r="F30" s="127"/>
      <c r="G30" s="127"/>
      <c r="H30" s="127"/>
      <c r="I30" s="169"/>
    </row>
    <row r="31" spans="2:9">
      <c r="B31" s="26" t="s">
        <v>6</v>
      </c>
      <c r="C31" s="15" t="s">
        <v>35</v>
      </c>
      <c r="D31" s="197">
        <v>24806760.859999999</v>
      </c>
      <c r="E31" s="263">
        <v>23526301.289999999</v>
      </c>
      <c r="F31" s="127"/>
      <c r="G31" s="127"/>
      <c r="H31" s="127"/>
      <c r="I31" s="169"/>
    </row>
    <row r="32" spans="2:9">
      <c r="B32" s="26" t="s">
        <v>8</v>
      </c>
      <c r="C32" s="15" t="s">
        <v>36</v>
      </c>
      <c r="D32" s="197"/>
      <c r="E32" s="263"/>
      <c r="F32" s="127"/>
      <c r="G32" s="127"/>
      <c r="H32" s="127"/>
      <c r="I32" s="169"/>
    </row>
    <row r="33" spans="2:9">
      <c r="B33" s="26" t="s">
        <v>10</v>
      </c>
      <c r="C33" s="15" t="s">
        <v>37</v>
      </c>
      <c r="D33" s="197">
        <v>5700992.2000000002</v>
      </c>
      <c r="E33" s="263">
        <v>4935405.92</v>
      </c>
      <c r="F33" s="127"/>
      <c r="G33" s="127"/>
      <c r="H33" s="127"/>
      <c r="I33" s="169"/>
    </row>
    <row r="34" spans="2:9">
      <c r="B34" s="26" t="s">
        <v>12</v>
      </c>
      <c r="C34" s="15" t="s">
        <v>38</v>
      </c>
      <c r="D34" s="197"/>
      <c r="E34" s="263"/>
      <c r="F34" s="127"/>
      <c r="G34" s="127"/>
      <c r="H34" s="127"/>
      <c r="I34" s="169"/>
    </row>
    <row r="35" spans="2:9" ht="25.5">
      <c r="B35" s="26" t="s">
        <v>39</v>
      </c>
      <c r="C35" s="15" t="s">
        <v>40</v>
      </c>
      <c r="D35" s="197"/>
      <c r="E35" s="263"/>
      <c r="F35" s="127"/>
      <c r="G35" s="127"/>
      <c r="H35" s="127"/>
      <c r="I35" s="169"/>
    </row>
    <row r="36" spans="2:9">
      <c r="B36" s="26" t="s">
        <v>41</v>
      </c>
      <c r="C36" s="15" t="s">
        <v>42</v>
      </c>
      <c r="D36" s="197"/>
      <c r="E36" s="263"/>
      <c r="F36" s="127"/>
      <c r="G36" s="127"/>
      <c r="H36" s="127"/>
      <c r="I36" s="169"/>
    </row>
    <row r="37" spans="2:9">
      <c r="B37" s="28" t="s">
        <v>43</v>
      </c>
      <c r="C37" s="29" t="s">
        <v>44</v>
      </c>
      <c r="D37" s="197">
        <v>2721612.84</v>
      </c>
      <c r="E37" s="263">
        <v>2248081.9900000002</v>
      </c>
      <c r="F37" s="127"/>
      <c r="G37" s="127"/>
      <c r="H37" s="127"/>
      <c r="I37" s="169"/>
    </row>
    <row r="38" spans="2:9">
      <c r="B38" s="21" t="s">
        <v>45</v>
      </c>
      <c r="C38" s="22" t="s">
        <v>46</v>
      </c>
      <c r="D38" s="117">
        <v>3051987.98</v>
      </c>
      <c r="E38" s="23">
        <v>-5562626.7800000003</v>
      </c>
      <c r="G38" s="169"/>
    </row>
    <row r="39" spans="2:9" ht="13.5" thickBot="1">
      <c r="B39" s="30" t="s">
        <v>47</v>
      </c>
      <c r="C39" s="31" t="s">
        <v>48</v>
      </c>
      <c r="D39" s="119">
        <v>187459120.19999999</v>
      </c>
      <c r="E39" s="274">
        <v>181568115.06</v>
      </c>
      <c r="F39" s="188"/>
      <c r="G39" s="127"/>
    </row>
    <row r="40" spans="2:9" ht="13.5" thickBot="1">
      <c r="B40" s="32"/>
      <c r="C40" s="33"/>
      <c r="D40" s="2"/>
      <c r="E40" s="175"/>
    </row>
    <row r="41" spans="2:9" ht="16.5" thickBot="1">
      <c r="B41" s="4"/>
      <c r="C41" s="34" t="s">
        <v>49</v>
      </c>
      <c r="D41" s="6"/>
      <c r="E41" s="7"/>
    </row>
    <row r="42" spans="2:9" ht="13.5" thickBot="1">
      <c r="B42" s="8"/>
      <c r="C42" s="65" t="s">
        <v>50</v>
      </c>
      <c r="D42" s="10" t="s">
        <v>133</v>
      </c>
      <c r="E42" s="64" t="s">
        <v>261</v>
      </c>
    </row>
    <row r="43" spans="2:9">
      <c r="B43" s="36" t="s">
        <v>28</v>
      </c>
      <c r="C43" s="37" t="s">
        <v>51</v>
      </c>
      <c r="D43" s="122"/>
      <c r="E43" s="63"/>
    </row>
    <row r="44" spans="2:9">
      <c r="B44" s="39" t="s">
        <v>6</v>
      </c>
      <c r="C44" s="40" t="s">
        <v>52</v>
      </c>
      <c r="D44" s="206">
        <v>9992906.7964999992</v>
      </c>
      <c r="E44" s="166">
        <v>9962316.2189000007</v>
      </c>
    </row>
    <row r="45" spans="2:9" ht="13.5" thickBot="1">
      <c r="B45" s="41" t="s">
        <v>8</v>
      </c>
      <c r="C45" s="42" t="s">
        <v>53</v>
      </c>
      <c r="D45" s="207">
        <v>9962316.2189000007</v>
      </c>
      <c r="E45" s="170">
        <v>9943050.125</v>
      </c>
    </row>
    <row r="46" spans="2:9">
      <c r="B46" s="36" t="s">
        <v>33</v>
      </c>
      <c r="C46" s="37" t="s">
        <v>54</v>
      </c>
      <c r="D46" s="222"/>
      <c r="E46" s="171"/>
    </row>
    <row r="47" spans="2:9">
      <c r="B47" s="39" t="s">
        <v>6</v>
      </c>
      <c r="C47" s="40" t="s">
        <v>52</v>
      </c>
      <c r="D47" s="206">
        <v>18.509599999999999</v>
      </c>
      <c r="E47" s="172">
        <v>18.816820916039699</v>
      </c>
      <c r="H47" s="114"/>
    </row>
    <row r="48" spans="2:9">
      <c r="B48" s="39" t="s">
        <v>8</v>
      </c>
      <c r="C48" s="40" t="s">
        <v>55</v>
      </c>
      <c r="D48" s="206">
        <v>18.279399999999999</v>
      </c>
      <c r="E48" s="172">
        <v>17.806899999999999</v>
      </c>
    </row>
    <row r="49" spans="2:8">
      <c r="B49" s="39" t="s">
        <v>10</v>
      </c>
      <c r="C49" s="40" t="s">
        <v>56</v>
      </c>
      <c r="D49" s="206">
        <v>19.1493</v>
      </c>
      <c r="E49" s="172">
        <v>19.678699999999999</v>
      </c>
    </row>
    <row r="50" spans="2:8" ht="13.5" thickBot="1">
      <c r="B50" s="41" t="s">
        <v>12</v>
      </c>
      <c r="C50" s="42" t="s">
        <v>53</v>
      </c>
      <c r="D50" s="207">
        <v>18.816820916039699</v>
      </c>
      <c r="E50" s="174">
        <v>18.2608065711626</v>
      </c>
      <c r="H50" s="114"/>
    </row>
    <row r="51" spans="2:8" ht="13.5" thickBot="1">
      <c r="B51" s="32"/>
      <c r="C51" s="33"/>
      <c r="D51" s="175"/>
      <c r="E51" s="175"/>
    </row>
    <row r="52" spans="2:8" ht="16.5" thickBot="1">
      <c r="B52" s="43"/>
      <c r="C52" s="44" t="s">
        <v>57</v>
      </c>
      <c r="D52" s="45"/>
      <c r="E52" s="7"/>
    </row>
    <row r="53" spans="2:8" ht="23.25" thickBot="1">
      <c r="B53" s="277" t="s">
        <v>58</v>
      </c>
      <c r="C53" s="278"/>
      <c r="D53" s="46" t="s">
        <v>59</v>
      </c>
      <c r="E53" s="47" t="s">
        <v>60</v>
      </c>
    </row>
    <row r="54" spans="2:8" ht="13.5" thickBot="1">
      <c r="B54" s="48" t="s">
        <v>28</v>
      </c>
      <c r="C54" s="37" t="s">
        <v>61</v>
      </c>
      <c r="D54" s="49">
        <f>SUM(D55:D66)</f>
        <v>181446082.28999999</v>
      </c>
      <c r="E54" s="50">
        <f>E60+E65</f>
        <v>0.99932789537436306</v>
      </c>
    </row>
    <row r="55" spans="2:8" ht="25.5">
      <c r="B55" s="51" t="s">
        <v>6</v>
      </c>
      <c r="C55" s="52" t="s">
        <v>62</v>
      </c>
      <c r="D55" s="211">
        <v>0</v>
      </c>
      <c r="E55" s="212">
        <v>0</v>
      </c>
    </row>
    <row r="56" spans="2:8" ht="25.5">
      <c r="B56" s="39" t="s">
        <v>8</v>
      </c>
      <c r="C56" s="40" t="s">
        <v>63</v>
      </c>
      <c r="D56" s="213">
        <v>0</v>
      </c>
      <c r="E56" s="214">
        <v>0</v>
      </c>
    </row>
    <row r="57" spans="2:8">
      <c r="B57" s="39" t="s">
        <v>10</v>
      </c>
      <c r="C57" s="40" t="s">
        <v>64</v>
      </c>
      <c r="D57" s="213">
        <v>0</v>
      </c>
      <c r="E57" s="214">
        <v>0</v>
      </c>
    </row>
    <row r="58" spans="2:8">
      <c r="B58" s="39" t="s">
        <v>12</v>
      </c>
      <c r="C58" s="40" t="s">
        <v>65</v>
      </c>
      <c r="D58" s="213">
        <v>0</v>
      </c>
      <c r="E58" s="214">
        <v>0</v>
      </c>
    </row>
    <row r="59" spans="2:8">
      <c r="B59" s="39" t="s">
        <v>39</v>
      </c>
      <c r="C59" s="40" t="s">
        <v>66</v>
      </c>
      <c r="D59" s="213">
        <v>0</v>
      </c>
      <c r="E59" s="214">
        <v>0</v>
      </c>
    </row>
    <row r="60" spans="2:8">
      <c r="B60" s="53" t="s">
        <v>41</v>
      </c>
      <c r="C60" s="54" t="s">
        <v>67</v>
      </c>
      <c r="D60" s="215">
        <v>180902633.97</v>
      </c>
      <c r="E60" s="216">
        <f>D60/E20</f>
        <v>0.99633481302716564</v>
      </c>
      <c r="G60" s="127"/>
      <c r="H60" s="127"/>
    </row>
    <row r="61" spans="2:8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8">
      <c r="B62" s="53" t="s">
        <v>69</v>
      </c>
      <c r="C62" s="54" t="s">
        <v>70</v>
      </c>
      <c r="D62" s="215">
        <v>0</v>
      </c>
      <c r="E62" s="216">
        <v>0</v>
      </c>
    </row>
    <row r="63" spans="2:8">
      <c r="B63" s="39" t="s">
        <v>71</v>
      </c>
      <c r="C63" s="40" t="s">
        <v>72</v>
      </c>
      <c r="D63" s="213">
        <v>0</v>
      </c>
      <c r="E63" s="214">
        <v>0</v>
      </c>
    </row>
    <row r="64" spans="2:8">
      <c r="B64" s="39" t="s">
        <v>73</v>
      </c>
      <c r="C64" s="40" t="s">
        <v>74</v>
      </c>
      <c r="D64" s="213">
        <v>0</v>
      </c>
      <c r="E64" s="214">
        <v>0</v>
      </c>
    </row>
    <row r="65" spans="2:8">
      <c r="B65" s="39" t="s">
        <v>75</v>
      </c>
      <c r="C65" s="40" t="s">
        <v>76</v>
      </c>
      <c r="D65" s="213">
        <v>543448.31999999995</v>
      </c>
      <c r="E65" s="214">
        <f>D65/E20</f>
        <v>2.9930823471974416E-3</v>
      </c>
      <c r="G65" s="127"/>
      <c r="H65" s="127"/>
    </row>
    <row r="66" spans="2:8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8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8" ht="13.5" thickBot="1">
      <c r="B68" s="36" t="s">
        <v>80</v>
      </c>
      <c r="C68" s="37" t="s">
        <v>81</v>
      </c>
      <c r="D68" s="38">
        <f>E11</f>
        <v>14.75</v>
      </c>
      <c r="E68" s="69">
        <v>0</v>
      </c>
      <c r="G68" s="127"/>
      <c r="H68" s="127"/>
    </row>
    <row r="69" spans="2:8" ht="13.5" thickBot="1">
      <c r="B69" s="36" t="s">
        <v>82</v>
      </c>
      <c r="C69" s="37" t="s">
        <v>83</v>
      </c>
      <c r="D69" s="38">
        <f>E13</f>
        <v>469790.55</v>
      </c>
      <c r="E69" s="50">
        <f>D69/E20</f>
        <v>2.587406659174468E-3</v>
      </c>
      <c r="G69" s="127"/>
      <c r="H69" s="127"/>
    </row>
    <row r="70" spans="2:8" ht="13.5" thickBot="1">
      <c r="B70" s="36" t="s">
        <v>84</v>
      </c>
      <c r="C70" s="37" t="s">
        <v>85</v>
      </c>
      <c r="D70" s="38">
        <f>E16</f>
        <v>347772.53</v>
      </c>
      <c r="E70" s="50">
        <f>D70/E20</f>
        <v>1.9153832702678939E-3</v>
      </c>
      <c r="G70" s="127"/>
      <c r="H70" s="127"/>
    </row>
    <row r="71" spans="2:8">
      <c r="B71" s="36" t="s">
        <v>86</v>
      </c>
      <c r="C71" s="37" t="s">
        <v>87</v>
      </c>
      <c r="D71" s="38">
        <f>D54+D69+D68-D70</f>
        <v>181568115.06</v>
      </c>
      <c r="E71" s="61">
        <f>E54+E69-E70</f>
        <v>0.99999991876326977</v>
      </c>
      <c r="G71" s="114"/>
    </row>
    <row r="72" spans="2:8">
      <c r="B72" s="39" t="s">
        <v>6</v>
      </c>
      <c r="C72" s="40" t="s">
        <v>88</v>
      </c>
      <c r="D72" s="213">
        <f>D71</f>
        <v>181568115.06</v>
      </c>
      <c r="E72" s="214">
        <f>E71</f>
        <v>0.99999991876326977</v>
      </c>
      <c r="G72" s="114"/>
    </row>
    <row r="73" spans="2:8">
      <c r="B73" s="39" t="s">
        <v>8</v>
      </c>
      <c r="C73" s="40" t="s">
        <v>89</v>
      </c>
      <c r="D73" s="213">
        <v>0</v>
      </c>
      <c r="E73" s="214">
        <v>0</v>
      </c>
    </row>
    <row r="74" spans="2:8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8">
      <c r="B75" s="1"/>
      <c r="C75" s="1"/>
      <c r="D75" s="2"/>
      <c r="E75" s="2"/>
    </row>
    <row r="76" spans="2:8">
      <c r="B76" s="1"/>
      <c r="C76" s="1"/>
      <c r="D76" s="2"/>
      <c r="E76" s="2"/>
    </row>
    <row r="77" spans="2:8">
      <c r="B77" s="1"/>
      <c r="C77" s="1"/>
      <c r="D77" s="2"/>
      <c r="E77" s="2"/>
    </row>
    <row r="78" spans="2:8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" right="0.75" top="0.56999999999999995" bottom="0.51" header="0.5" footer="0.5"/>
  <pageSetup paperSize="9" scale="7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D61" sqref="D61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8.7109375" customWidth="1"/>
    <col min="7" max="7" width="15" bestFit="1" customWidth="1"/>
    <col min="8" max="8" width="12.85546875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91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29745631.940000001</v>
      </c>
      <c r="E9" s="23">
        <f>E10+E11+E12+E13</f>
        <v>25268547.350000001</v>
      </c>
    </row>
    <row r="10" spans="2:5">
      <c r="B10" s="14" t="s">
        <v>6</v>
      </c>
      <c r="C10" s="115" t="s">
        <v>7</v>
      </c>
      <c r="D10" s="197">
        <v>29745165.690000001</v>
      </c>
      <c r="E10" s="258">
        <v>25268459.43</v>
      </c>
    </row>
    <row r="11" spans="2:5">
      <c r="B11" s="14" t="s">
        <v>8</v>
      </c>
      <c r="C11" s="115" t="s">
        <v>9</v>
      </c>
      <c r="D11" s="197">
        <v>466.25</v>
      </c>
      <c r="E11" s="258">
        <v>87.92</v>
      </c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>
        <f>D17+D18+D19</f>
        <v>59801.68</v>
      </c>
      <c r="E16" s="23">
        <f>E17+E18+E19</f>
        <v>65206.49</v>
      </c>
    </row>
    <row r="17" spans="2:8">
      <c r="B17" s="14" t="s">
        <v>6</v>
      </c>
      <c r="C17" s="115" t="s">
        <v>15</v>
      </c>
      <c r="D17" s="198">
        <v>59801.68</v>
      </c>
      <c r="E17" s="259">
        <v>65206.49</v>
      </c>
    </row>
    <row r="18" spans="2:8" ht="25.5">
      <c r="B18" s="14" t="s">
        <v>8</v>
      </c>
      <c r="C18" s="115" t="s">
        <v>20</v>
      </c>
      <c r="D18" s="197"/>
      <c r="E18" s="258"/>
    </row>
    <row r="19" spans="2:8" ht="13.5" thickBot="1">
      <c r="B19" s="16" t="s">
        <v>10</v>
      </c>
      <c r="C19" s="116" t="s">
        <v>21</v>
      </c>
      <c r="D19" s="199"/>
      <c r="E19" s="260"/>
    </row>
    <row r="20" spans="2:8" ht="13.5" thickBot="1">
      <c r="B20" s="275" t="s">
        <v>22</v>
      </c>
      <c r="C20" s="276"/>
      <c r="D20" s="200">
        <f>D9-D16</f>
        <v>29685830.260000002</v>
      </c>
      <c r="E20" s="261">
        <f>E9-E16</f>
        <v>25203340.860000003</v>
      </c>
      <c r="F20" s="190"/>
      <c r="G20" s="127"/>
      <c r="H20" s="114"/>
    </row>
    <row r="21" spans="2:8" ht="13.5" thickBot="1">
      <c r="B21" s="3"/>
      <c r="C21" s="17"/>
      <c r="D21" s="18"/>
      <c r="E21" s="18"/>
      <c r="G21" s="127"/>
    </row>
    <row r="22" spans="2:8" ht="16.5" thickBot="1">
      <c r="B22" s="4"/>
      <c r="C22" s="5" t="s">
        <v>23</v>
      </c>
      <c r="D22" s="19"/>
      <c r="E22" s="20"/>
    </row>
    <row r="23" spans="2:8" ht="13.5" thickBot="1">
      <c r="B23" s="8"/>
      <c r="C23" s="9" t="s">
        <v>3</v>
      </c>
      <c r="D23" s="10" t="s">
        <v>133</v>
      </c>
      <c r="E23" s="64" t="s">
        <v>261</v>
      </c>
    </row>
    <row r="24" spans="2:8" ht="13.5" thickBot="1">
      <c r="B24" s="21" t="s">
        <v>24</v>
      </c>
      <c r="C24" s="22" t="s">
        <v>25</v>
      </c>
      <c r="D24" s="117">
        <v>34159993.980000004</v>
      </c>
      <c r="E24" s="23">
        <f>D20</f>
        <v>29685830.260000002</v>
      </c>
    </row>
    <row r="25" spans="2:8">
      <c r="B25" s="21" t="s">
        <v>26</v>
      </c>
      <c r="C25" s="22" t="s">
        <v>27</v>
      </c>
      <c r="D25" s="117">
        <v>-5165944.870000001</v>
      </c>
      <c r="E25" s="132">
        <v>-3913278.5</v>
      </c>
      <c r="G25" s="114"/>
    </row>
    <row r="26" spans="2:8">
      <c r="B26" s="24" t="s">
        <v>28</v>
      </c>
      <c r="C26" s="25" t="s">
        <v>29</v>
      </c>
      <c r="D26" s="118">
        <v>147633.76999999999</v>
      </c>
      <c r="E26" s="133">
        <v>325958.96000000002</v>
      </c>
    </row>
    <row r="27" spans="2:8">
      <c r="B27" s="26" t="s">
        <v>6</v>
      </c>
      <c r="C27" s="15" t="s">
        <v>30</v>
      </c>
      <c r="D27" s="197">
        <v>26836.799999999999</v>
      </c>
      <c r="E27" s="263">
        <v>17536.849999999999</v>
      </c>
    </row>
    <row r="28" spans="2:8">
      <c r="B28" s="26" t="s">
        <v>8</v>
      </c>
      <c r="C28" s="15" t="s">
        <v>31</v>
      </c>
      <c r="D28" s="197"/>
      <c r="E28" s="263"/>
    </row>
    <row r="29" spans="2:8">
      <c r="B29" s="26" t="s">
        <v>10</v>
      </c>
      <c r="C29" s="15" t="s">
        <v>32</v>
      </c>
      <c r="D29" s="197">
        <v>120796.97</v>
      </c>
      <c r="E29" s="263">
        <v>308422.11</v>
      </c>
    </row>
    <row r="30" spans="2:8">
      <c r="B30" s="24" t="s">
        <v>33</v>
      </c>
      <c r="C30" s="27" t="s">
        <v>34</v>
      </c>
      <c r="D30" s="118">
        <v>5313578.6400000006</v>
      </c>
      <c r="E30" s="133">
        <v>4239237.46</v>
      </c>
    </row>
    <row r="31" spans="2:8">
      <c r="B31" s="26" t="s">
        <v>6</v>
      </c>
      <c r="C31" s="15" t="s">
        <v>35</v>
      </c>
      <c r="D31" s="197">
        <v>4846684.12</v>
      </c>
      <c r="E31" s="263">
        <v>3947737.7</v>
      </c>
    </row>
    <row r="32" spans="2:8">
      <c r="B32" s="26" t="s">
        <v>8</v>
      </c>
      <c r="C32" s="15" t="s">
        <v>36</v>
      </c>
      <c r="D32" s="197"/>
      <c r="E32" s="263"/>
    </row>
    <row r="33" spans="2:8">
      <c r="B33" s="26" t="s">
        <v>10</v>
      </c>
      <c r="C33" s="15" t="s">
        <v>37</v>
      </c>
      <c r="D33" s="197">
        <v>44883.07</v>
      </c>
      <c r="E33" s="263">
        <v>42341.120000000003</v>
      </c>
    </row>
    <row r="34" spans="2:8">
      <c r="B34" s="26" t="s">
        <v>12</v>
      </c>
      <c r="C34" s="15" t="s">
        <v>38</v>
      </c>
      <c r="D34" s="197"/>
      <c r="E34" s="263"/>
    </row>
    <row r="35" spans="2:8" ht="25.5">
      <c r="B35" s="26" t="s">
        <v>39</v>
      </c>
      <c r="C35" s="15" t="s">
        <v>40</v>
      </c>
      <c r="D35" s="197"/>
      <c r="E35" s="263"/>
    </row>
    <row r="36" spans="2:8">
      <c r="B36" s="26" t="s">
        <v>41</v>
      </c>
      <c r="C36" s="15" t="s">
        <v>42</v>
      </c>
      <c r="D36" s="197"/>
      <c r="E36" s="263"/>
    </row>
    <row r="37" spans="2:8" ht="13.5" thickBot="1">
      <c r="B37" s="28" t="s">
        <v>43</v>
      </c>
      <c r="C37" s="29" t="s">
        <v>44</v>
      </c>
      <c r="D37" s="197">
        <v>422011.45</v>
      </c>
      <c r="E37" s="263">
        <v>249158.64</v>
      </c>
    </row>
    <row r="38" spans="2:8">
      <c r="B38" s="21" t="s">
        <v>45</v>
      </c>
      <c r="C38" s="22" t="s">
        <v>46</v>
      </c>
      <c r="D38" s="117">
        <v>691781.15</v>
      </c>
      <c r="E38" s="23">
        <v>-569210.9</v>
      </c>
    </row>
    <row r="39" spans="2:8" ht="13.5" thickBot="1">
      <c r="B39" s="30" t="s">
        <v>47</v>
      </c>
      <c r="C39" s="31" t="s">
        <v>48</v>
      </c>
      <c r="D39" s="119">
        <v>29685830.260000002</v>
      </c>
      <c r="E39" s="274">
        <f>E24+E25+E38</f>
        <v>25203340.860000003</v>
      </c>
      <c r="F39" s="127"/>
    </row>
    <row r="40" spans="2:8" ht="13.5" thickBot="1">
      <c r="B40" s="32"/>
      <c r="C40" s="33"/>
      <c r="D40" s="2"/>
      <c r="E40" s="175"/>
    </row>
    <row r="41" spans="2:8" ht="16.5" thickBot="1">
      <c r="B41" s="4"/>
      <c r="C41" s="34" t="s">
        <v>49</v>
      </c>
      <c r="D41" s="6"/>
      <c r="E41" s="7"/>
    </row>
    <row r="42" spans="2:8" ht="13.5" thickBot="1">
      <c r="B42" s="8"/>
      <c r="C42" s="35" t="s">
        <v>50</v>
      </c>
      <c r="D42" s="10" t="s">
        <v>133</v>
      </c>
      <c r="E42" s="11" t="s">
        <v>261</v>
      </c>
    </row>
    <row r="43" spans="2:8">
      <c r="B43" s="36" t="s">
        <v>28</v>
      </c>
      <c r="C43" s="66" t="s">
        <v>51</v>
      </c>
      <c r="D43" s="38"/>
      <c r="E43" s="63"/>
    </row>
    <row r="44" spans="2:8">
      <c r="B44" s="39" t="s">
        <v>6</v>
      </c>
      <c r="C44" s="67" t="s">
        <v>52</v>
      </c>
      <c r="D44" s="182">
        <v>2673889.4408999998</v>
      </c>
      <c r="E44" s="166">
        <v>2273696.1368</v>
      </c>
    </row>
    <row r="45" spans="2:8" ht="13.5" thickBot="1">
      <c r="B45" s="41" t="s">
        <v>8</v>
      </c>
      <c r="C45" s="68" t="s">
        <v>53</v>
      </c>
      <c r="D45" s="165">
        <v>2273696.1368</v>
      </c>
      <c r="E45" s="170">
        <v>1971506.5183999999</v>
      </c>
      <c r="H45" s="114"/>
    </row>
    <row r="46" spans="2:8">
      <c r="B46" s="36" t="s">
        <v>33</v>
      </c>
      <c r="C46" s="66" t="s">
        <v>54</v>
      </c>
      <c r="D46" s="223"/>
      <c r="E46" s="171"/>
    </row>
    <row r="47" spans="2:8">
      <c r="B47" s="39" t="s">
        <v>6</v>
      </c>
      <c r="C47" s="67" t="s">
        <v>52</v>
      </c>
      <c r="D47" s="182">
        <v>12.775399999999999</v>
      </c>
      <c r="E47" s="172">
        <v>13.0562</v>
      </c>
      <c r="F47" s="114"/>
    </row>
    <row r="48" spans="2:8">
      <c r="B48" s="39" t="s">
        <v>8</v>
      </c>
      <c r="C48" s="67" t="s">
        <v>55</v>
      </c>
      <c r="D48" s="182">
        <v>12.655799999999999</v>
      </c>
      <c r="E48" s="176">
        <v>12.680899999999999</v>
      </c>
    </row>
    <row r="49" spans="2:8">
      <c r="B49" s="39" t="s">
        <v>10</v>
      </c>
      <c r="C49" s="67" t="s">
        <v>56</v>
      </c>
      <c r="D49" s="182">
        <v>13.163399999999999</v>
      </c>
      <c r="E49" s="176">
        <v>13.193899999999999</v>
      </c>
    </row>
    <row r="50" spans="2:8" ht="13.5" thickBot="1">
      <c r="B50" s="41" t="s">
        <v>12</v>
      </c>
      <c r="C50" s="68" t="s">
        <v>53</v>
      </c>
      <c r="D50" s="165">
        <v>13.0562</v>
      </c>
      <c r="E50" s="174">
        <v>12.783799999999999</v>
      </c>
      <c r="F50" s="114"/>
      <c r="H50" s="114"/>
    </row>
    <row r="51" spans="2:8" ht="13.5" thickBot="1">
      <c r="B51" s="32"/>
      <c r="C51" s="33"/>
      <c r="D51" s="175"/>
      <c r="E51" s="175"/>
    </row>
    <row r="52" spans="2:8" ht="16.5" thickBot="1">
      <c r="B52" s="43"/>
      <c r="C52" s="44" t="s">
        <v>57</v>
      </c>
      <c r="D52" s="45"/>
      <c r="E52" s="7"/>
    </row>
    <row r="53" spans="2:8" ht="23.25" thickBot="1">
      <c r="B53" s="277" t="s">
        <v>58</v>
      </c>
      <c r="C53" s="278"/>
      <c r="D53" s="46" t="s">
        <v>59</v>
      </c>
      <c r="E53" s="47" t="s">
        <v>60</v>
      </c>
    </row>
    <row r="54" spans="2:8" ht="13.5" thickBot="1">
      <c r="B54" s="48" t="s">
        <v>28</v>
      </c>
      <c r="C54" s="37" t="s">
        <v>61</v>
      </c>
      <c r="D54" s="49">
        <f>SUM(D55:D66)</f>
        <v>25268459.43</v>
      </c>
      <c r="E54" s="50">
        <f>E60</f>
        <v>1.0025837277034706</v>
      </c>
    </row>
    <row r="55" spans="2:8" ht="25.5">
      <c r="B55" s="51" t="s">
        <v>6</v>
      </c>
      <c r="C55" s="52" t="s">
        <v>62</v>
      </c>
      <c r="D55" s="211">
        <v>0</v>
      </c>
      <c r="E55" s="212">
        <v>0</v>
      </c>
    </row>
    <row r="56" spans="2:8" ht="25.5">
      <c r="B56" s="39" t="s">
        <v>8</v>
      </c>
      <c r="C56" s="40" t="s">
        <v>63</v>
      </c>
      <c r="D56" s="213">
        <v>0</v>
      </c>
      <c r="E56" s="214">
        <v>0</v>
      </c>
    </row>
    <row r="57" spans="2:8">
      <c r="B57" s="39" t="s">
        <v>10</v>
      </c>
      <c r="C57" s="40" t="s">
        <v>64</v>
      </c>
      <c r="D57" s="213">
        <v>0</v>
      </c>
      <c r="E57" s="214">
        <v>0</v>
      </c>
    </row>
    <row r="58" spans="2:8">
      <c r="B58" s="39" t="s">
        <v>12</v>
      </c>
      <c r="C58" s="40" t="s">
        <v>65</v>
      </c>
      <c r="D58" s="213">
        <v>0</v>
      </c>
      <c r="E58" s="214">
        <v>0</v>
      </c>
    </row>
    <row r="59" spans="2:8">
      <c r="B59" s="39" t="s">
        <v>39</v>
      </c>
      <c r="C59" s="40" t="s">
        <v>66</v>
      </c>
      <c r="D59" s="213">
        <v>0</v>
      </c>
      <c r="E59" s="214">
        <v>0</v>
      </c>
    </row>
    <row r="60" spans="2:8">
      <c r="B60" s="53" t="s">
        <v>41</v>
      </c>
      <c r="C60" s="54" t="s">
        <v>67</v>
      </c>
      <c r="D60" s="215">
        <v>25268459.43</v>
      </c>
      <c r="E60" s="216">
        <f>D60/E20</f>
        <v>1.0025837277034706</v>
      </c>
    </row>
    <row r="61" spans="2:8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8">
      <c r="B62" s="53" t="s">
        <v>69</v>
      </c>
      <c r="C62" s="54" t="s">
        <v>70</v>
      </c>
      <c r="D62" s="215">
        <v>0</v>
      </c>
      <c r="E62" s="216">
        <v>0</v>
      </c>
    </row>
    <row r="63" spans="2:8">
      <c r="B63" s="39" t="s">
        <v>71</v>
      </c>
      <c r="C63" s="40" t="s">
        <v>72</v>
      </c>
      <c r="D63" s="213">
        <v>0</v>
      </c>
      <c r="E63" s="214">
        <v>0</v>
      </c>
    </row>
    <row r="64" spans="2:8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87.92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65206.49</v>
      </c>
      <c r="E70" s="50">
        <f>D70/E20</f>
        <v>2.5872161298857261E-3</v>
      </c>
    </row>
    <row r="71" spans="2:5">
      <c r="B71" s="36" t="s">
        <v>86</v>
      </c>
      <c r="C71" s="37" t="s">
        <v>87</v>
      </c>
      <c r="D71" s="38">
        <f>D54+D69-D70+D68</f>
        <v>25203340.860000003</v>
      </c>
      <c r="E71" s="61">
        <f>E54+E69-E70</f>
        <v>0.99999651157358482</v>
      </c>
    </row>
    <row r="72" spans="2:5">
      <c r="B72" s="39" t="s">
        <v>6</v>
      </c>
      <c r="C72" s="40" t="s">
        <v>88</v>
      </c>
      <c r="D72" s="213">
        <f>D71</f>
        <v>25203340.860000003</v>
      </c>
      <c r="E72" s="214">
        <f>E71</f>
        <v>0.99999651157358482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3" right="0.75" top="0.56000000000000005" bottom="0.47" header="0.5" footer="0.5"/>
  <pageSetup paperSize="9" scale="70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F20" sqref="F20:G3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9.5703125" customWidth="1"/>
    <col min="7" max="7" width="16" bestFit="1" customWidth="1"/>
    <col min="8" max="8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92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199691882.80000001</v>
      </c>
      <c r="E9" s="23">
        <f>E10+E11+E12+E13</f>
        <v>159351159.09</v>
      </c>
    </row>
    <row r="10" spans="2:5">
      <c r="B10" s="14" t="s">
        <v>6</v>
      </c>
      <c r="C10" s="115" t="s">
        <v>7</v>
      </c>
      <c r="D10" s="197">
        <v>199691882.80000001</v>
      </c>
      <c r="E10" s="258">
        <v>159351159.09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>
        <f>D17+D18+D19</f>
        <v>796459.76</v>
      </c>
      <c r="E16" s="23">
        <f>E17+E18+E19</f>
        <v>1047157.23</v>
      </c>
    </row>
    <row r="17" spans="2:8">
      <c r="B17" s="14" t="s">
        <v>6</v>
      </c>
      <c r="C17" s="115" t="s">
        <v>15</v>
      </c>
      <c r="D17" s="198">
        <v>796459.76</v>
      </c>
      <c r="E17" s="259">
        <v>1047157.23</v>
      </c>
    </row>
    <row r="18" spans="2:8" ht="25.5">
      <c r="B18" s="14" t="s">
        <v>8</v>
      </c>
      <c r="C18" s="115" t="s">
        <v>20</v>
      </c>
      <c r="D18" s="197"/>
      <c r="E18" s="258"/>
    </row>
    <row r="19" spans="2:8" ht="13.5" thickBot="1">
      <c r="B19" s="16" t="s">
        <v>10</v>
      </c>
      <c r="C19" s="116" t="s">
        <v>21</v>
      </c>
      <c r="D19" s="199"/>
      <c r="E19" s="260"/>
    </row>
    <row r="20" spans="2:8" ht="13.5" thickBot="1">
      <c r="B20" s="275" t="s">
        <v>22</v>
      </c>
      <c r="C20" s="276"/>
      <c r="D20" s="200">
        <f>D9-D16</f>
        <v>198895423.04000002</v>
      </c>
      <c r="E20" s="261">
        <f>E9-E16</f>
        <v>158304001.86000001</v>
      </c>
      <c r="F20" s="190"/>
      <c r="G20" s="127"/>
      <c r="H20" s="114"/>
    </row>
    <row r="21" spans="2:8" ht="13.5" thickBot="1">
      <c r="B21" s="3"/>
      <c r="C21" s="17"/>
      <c r="D21" s="18"/>
      <c r="E21" s="18"/>
      <c r="G21" s="127"/>
    </row>
    <row r="22" spans="2:8" ht="16.5" thickBot="1">
      <c r="B22" s="4"/>
      <c r="C22" s="5" t="s">
        <v>23</v>
      </c>
      <c r="D22" s="19"/>
      <c r="E22" s="20"/>
    </row>
    <row r="23" spans="2:8" ht="13.5" thickBot="1">
      <c r="B23" s="8"/>
      <c r="C23" s="9" t="s">
        <v>3</v>
      </c>
      <c r="D23" s="10" t="s">
        <v>133</v>
      </c>
      <c r="E23" s="64" t="s">
        <v>261</v>
      </c>
    </row>
    <row r="24" spans="2:8" ht="13.5" thickBot="1">
      <c r="B24" s="21" t="s">
        <v>24</v>
      </c>
      <c r="C24" s="22" t="s">
        <v>25</v>
      </c>
      <c r="D24" s="117">
        <v>233008073.34999999</v>
      </c>
      <c r="E24" s="23">
        <f>D20</f>
        <v>198895423.04000002</v>
      </c>
    </row>
    <row r="25" spans="2:8">
      <c r="B25" s="21" t="s">
        <v>26</v>
      </c>
      <c r="C25" s="22" t="s">
        <v>27</v>
      </c>
      <c r="D25" s="117">
        <v>-26965101.710000001</v>
      </c>
      <c r="E25" s="132">
        <v>-25097678.239999998</v>
      </c>
      <c r="G25" s="114"/>
    </row>
    <row r="26" spans="2:8">
      <c r="B26" s="24" t="s">
        <v>28</v>
      </c>
      <c r="C26" s="25" t="s">
        <v>29</v>
      </c>
      <c r="D26" s="118">
        <v>16305.669999999991</v>
      </c>
      <c r="E26" s="133">
        <v>129203.34</v>
      </c>
    </row>
    <row r="27" spans="2:8">
      <c r="B27" s="26" t="s">
        <v>6</v>
      </c>
      <c r="C27" s="15" t="s">
        <v>30</v>
      </c>
      <c r="D27" s="197">
        <v>-52878.98</v>
      </c>
      <c r="E27" s="263">
        <v>114918.05</v>
      </c>
    </row>
    <row r="28" spans="2:8">
      <c r="B28" s="26" t="s">
        <v>8</v>
      </c>
      <c r="C28" s="15" t="s">
        <v>31</v>
      </c>
      <c r="D28" s="197"/>
      <c r="E28" s="263"/>
    </row>
    <row r="29" spans="2:8">
      <c r="B29" s="26" t="s">
        <v>10</v>
      </c>
      <c r="C29" s="15" t="s">
        <v>32</v>
      </c>
      <c r="D29" s="197">
        <v>69184.649999999994</v>
      </c>
      <c r="E29" s="263">
        <v>14285.29</v>
      </c>
    </row>
    <row r="30" spans="2:8">
      <c r="B30" s="24" t="s">
        <v>33</v>
      </c>
      <c r="C30" s="27" t="s">
        <v>34</v>
      </c>
      <c r="D30" s="118">
        <v>26981407.380000003</v>
      </c>
      <c r="E30" s="133">
        <v>25226881.579999998</v>
      </c>
    </row>
    <row r="31" spans="2:8">
      <c r="B31" s="26" t="s">
        <v>6</v>
      </c>
      <c r="C31" s="15" t="s">
        <v>35</v>
      </c>
      <c r="D31" s="197">
        <v>25963164.920000002</v>
      </c>
      <c r="E31" s="263">
        <v>22429802.289999999</v>
      </c>
    </row>
    <row r="32" spans="2:8">
      <c r="B32" s="26" t="s">
        <v>8</v>
      </c>
      <c r="C32" s="15" t="s">
        <v>36</v>
      </c>
      <c r="D32" s="197"/>
      <c r="E32" s="263"/>
    </row>
    <row r="33" spans="2:8">
      <c r="B33" s="26" t="s">
        <v>10</v>
      </c>
      <c r="C33" s="15" t="s">
        <v>37</v>
      </c>
      <c r="D33" s="197">
        <v>279705.96000000002</v>
      </c>
      <c r="E33" s="263">
        <v>253643.81</v>
      </c>
    </row>
    <row r="34" spans="2:8">
      <c r="B34" s="26" t="s">
        <v>12</v>
      </c>
      <c r="C34" s="15" t="s">
        <v>38</v>
      </c>
      <c r="D34" s="197"/>
      <c r="E34" s="263"/>
    </row>
    <row r="35" spans="2:8" ht="25.5">
      <c r="B35" s="26" t="s">
        <v>39</v>
      </c>
      <c r="C35" s="15" t="s">
        <v>40</v>
      </c>
      <c r="D35" s="197"/>
      <c r="E35" s="263"/>
    </row>
    <row r="36" spans="2:8">
      <c r="B36" s="26" t="s">
        <v>41</v>
      </c>
      <c r="C36" s="15" t="s">
        <v>42</v>
      </c>
      <c r="D36" s="197"/>
      <c r="E36" s="263"/>
    </row>
    <row r="37" spans="2:8" ht="13.5" thickBot="1">
      <c r="B37" s="28" t="s">
        <v>43</v>
      </c>
      <c r="C37" s="29" t="s">
        <v>44</v>
      </c>
      <c r="D37" s="197">
        <v>738536.5</v>
      </c>
      <c r="E37" s="263">
        <v>2543435.48</v>
      </c>
    </row>
    <row r="38" spans="2:8">
      <c r="B38" s="21" t="s">
        <v>45</v>
      </c>
      <c r="C38" s="22" t="s">
        <v>46</v>
      </c>
      <c r="D38" s="117">
        <v>-7147548.5999999996</v>
      </c>
      <c r="E38" s="23">
        <v>-15493742.939999999</v>
      </c>
    </row>
    <row r="39" spans="2:8" ht="13.5" thickBot="1">
      <c r="B39" s="30" t="s">
        <v>47</v>
      </c>
      <c r="C39" s="31" t="s">
        <v>48</v>
      </c>
      <c r="D39" s="119">
        <v>198895423.03999999</v>
      </c>
      <c r="E39" s="274">
        <f>E24+E25+E38</f>
        <v>158304001.86000001</v>
      </c>
      <c r="F39" s="127"/>
    </row>
    <row r="40" spans="2:8" ht="13.5" thickBot="1">
      <c r="B40" s="32"/>
      <c r="C40" s="33"/>
      <c r="D40" s="2"/>
      <c r="E40" s="175"/>
    </row>
    <row r="41" spans="2:8" ht="16.5" thickBot="1">
      <c r="B41" s="4"/>
      <c r="C41" s="34" t="s">
        <v>49</v>
      </c>
      <c r="D41" s="6"/>
      <c r="E41" s="7"/>
    </row>
    <row r="42" spans="2:8" ht="13.5" thickBot="1">
      <c r="B42" s="8"/>
      <c r="C42" s="35" t="s">
        <v>50</v>
      </c>
      <c r="D42" s="10" t="s">
        <v>133</v>
      </c>
      <c r="E42" s="64" t="s">
        <v>261</v>
      </c>
    </row>
    <row r="43" spans="2:8">
      <c r="B43" s="36" t="s">
        <v>28</v>
      </c>
      <c r="C43" s="66" t="s">
        <v>51</v>
      </c>
      <c r="D43" s="38"/>
      <c r="E43" s="63"/>
      <c r="G43" s="114"/>
    </row>
    <row r="44" spans="2:8">
      <c r="B44" s="39" t="s">
        <v>6</v>
      </c>
      <c r="C44" s="67" t="s">
        <v>52</v>
      </c>
      <c r="D44" s="182">
        <v>21606436.745499998</v>
      </c>
      <c r="E44" s="166">
        <v>19066356.057100002</v>
      </c>
    </row>
    <row r="45" spans="2:8" ht="13.5" thickBot="1">
      <c r="B45" s="41" t="s">
        <v>8</v>
      </c>
      <c r="C45" s="68" t="s">
        <v>53</v>
      </c>
      <c r="D45" s="165">
        <v>19066356.057100002</v>
      </c>
      <c r="E45" s="170">
        <v>16641496.1174</v>
      </c>
      <c r="H45" s="114"/>
    </row>
    <row r="46" spans="2:8">
      <c r="B46" s="36" t="s">
        <v>33</v>
      </c>
      <c r="C46" s="66" t="s">
        <v>54</v>
      </c>
      <c r="D46" s="223"/>
      <c r="E46" s="171"/>
    </row>
    <row r="47" spans="2:8">
      <c r="B47" s="39" t="s">
        <v>6</v>
      </c>
      <c r="C47" s="67" t="s">
        <v>52</v>
      </c>
      <c r="D47" s="182">
        <v>10.7842</v>
      </c>
      <c r="E47" s="172">
        <v>10.431699999999999</v>
      </c>
    </row>
    <row r="48" spans="2:8">
      <c r="B48" s="39" t="s">
        <v>8</v>
      </c>
      <c r="C48" s="67" t="s">
        <v>55</v>
      </c>
      <c r="D48" s="182">
        <v>10.2056</v>
      </c>
      <c r="E48" s="176">
        <v>9.2199000000000009</v>
      </c>
    </row>
    <row r="49" spans="2:8">
      <c r="B49" s="39" t="s">
        <v>10</v>
      </c>
      <c r="C49" s="67" t="s">
        <v>56</v>
      </c>
      <c r="D49" s="182">
        <v>10.9793</v>
      </c>
      <c r="E49" s="176">
        <v>10.8742</v>
      </c>
    </row>
    <row r="50" spans="2:8" ht="13.5" thickBot="1">
      <c r="B50" s="41" t="s">
        <v>12</v>
      </c>
      <c r="C50" s="68" t="s">
        <v>53</v>
      </c>
      <c r="D50" s="165">
        <v>10.431699999999999</v>
      </c>
      <c r="E50" s="174">
        <v>9.5126000000000008</v>
      </c>
      <c r="F50" s="156"/>
      <c r="H50" s="114"/>
    </row>
    <row r="51" spans="2:8" ht="13.5" thickBot="1">
      <c r="B51" s="32"/>
      <c r="C51" s="33"/>
      <c r="D51" s="175"/>
      <c r="E51" s="175"/>
    </row>
    <row r="52" spans="2:8" ht="16.5" thickBot="1">
      <c r="B52" s="43"/>
      <c r="C52" s="44" t="s">
        <v>57</v>
      </c>
      <c r="D52" s="45"/>
      <c r="E52" s="7"/>
    </row>
    <row r="53" spans="2:8" ht="23.25" thickBot="1">
      <c r="B53" s="277" t="s">
        <v>58</v>
      </c>
      <c r="C53" s="278"/>
      <c r="D53" s="46" t="s">
        <v>59</v>
      </c>
      <c r="E53" s="47" t="s">
        <v>60</v>
      </c>
    </row>
    <row r="54" spans="2:8" ht="13.5" thickBot="1">
      <c r="B54" s="48" t="s">
        <v>28</v>
      </c>
      <c r="C54" s="37" t="s">
        <v>61</v>
      </c>
      <c r="D54" s="49">
        <f>SUM(D55:D66)</f>
        <v>159351159.09</v>
      </c>
      <c r="E54" s="50">
        <f>E60</f>
        <v>1.006614850020823</v>
      </c>
    </row>
    <row r="55" spans="2:8" ht="25.5">
      <c r="B55" s="51" t="s">
        <v>6</v>
      </c>
      <c r="C55" s="52" t="s">
        <v>62</v>
      </c>
      <c r="D55" s="211">
        <v>0</v>
      </c>
      <c r="E55" s="212">
        <v>0</v>
      </c>
    </row>
    <row r="56" spans="2:8" ht="25.5">
      <c r="B56" s="39" t="s">
        <v>8</v>
      </c>
      <c r="C56" s="40" t="s">
        <v>63</v>
      </c>
      <c r="D56" s="213">
        <v>0</v>
      </c>
      <c r="E56" s="214">
        <v>0</v>
      </c>
    </row>
    <row r="57" spans="2:8">
      <c r="B57" s="39" t="s">
        <v>10</v>
      </c>
      <c r="C57" s="40" t="s">
        <v>64</v>
      </c>
      <c r="D57" s="213">
        <v>0</v>
      </c>
      <c r="E57" s="214">
        <v>0</v>
      </c>
    </row>
    <row r="58" spans="2:8">
      <c r="B58" s="39" t="s">
        <v>12</v>
      </c>
      <c r="C58" s="40" t="s">
        <v>65</v>
      </c>
      <c r="D58" s="213">
        <v>0</v>
      </c>
      <c r="E58" s="214">
        <v>0</v>
      </c>
    </row>
    <row r="59" spans="2:8">
      <c r="B59" s="39" t="s">
        <v>39</v>
      </c>
      <c r="C59" s="40" t="s">
        <v>66</v>
      </c>
      <c r="D59" s="213">
        <v>0</v>
      </c>
      <c r="E59" s="214">
        <v>0</v>
      </c>
    </row>
    <row r="60" spans="2:8">
      <c r="B60" s="53" t="s">
        <v>41</v>
      </c>
      <c r="C60" s="54" t="s">
        <v>67</v>
      </c>
      <c r="D60" s="215">
        <f>E10</f>
        <v>159351159.09</v>
      </c>
      <c r="E60" s="216">
        <f>D60/E20</f>
        <v>1.006614850020823</v>
      </c>
    </row>
    <row r="61" spans="2:8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8">
      <c r="B62" s="53" t="s">
        <v>69</v>
      </c>
      <c r="C62" s="54" t="s">
        <v>70</v>
      </c>
      <c r="D62" s="215">
        <v>0</v>
      </c>
      <c r="E62" s="216">
        <v>0</v>
      </c>
    </row>
    <row r="63" spans="2:8">
      <c r="B63" s="39" t="s">
        <v>71</v>
      </c>
      <c r="C63" s="40" t="s">
        <v>72</v>
      </c>
      <c r="D63" s="213">
        <v>0</v>
      </c>
      <c r="E63" s="214">
        <v>0</v>
      </c>
    </row>
    <row r="64" spans="2:8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1047157.23</v>
      </c>
      <c r="E70" s="50">
        <f>D70/E20</f>
        <v>6.6148500208230926E-3</v>
      </c>
    </row>
    <row r="71" spans="2:5">
      <c r="B71" s="36" t="s">
        <v>86</v>
      </c>
      <c r="C71" s="37" t="s">
        <v>87</v>
      </c>
      <c r="D71" s="38">
        <f>D54+D69-D70</f>
        <v>158304001.86000001</v>
      </c>
      <c r="E71" s="61">
        <f>E54-E70</f>
        <v>0.99999999999999989</v>
      </c>
    </row>
    <row r="72" spans="2:5">
      <c r="B72" s="39" t="s">
        <v>6</v>
      </c>
      <c r="C72" s="40" t="s">
        <v>88</v>
      </c>
      <c r="D72" s="213">
        <f>D71</f>
        <v>158304001.86000001</v>
      </c>
      <c r="E72" s="214">
        <f>E71</f>
        <v>0.99999999999999989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5" right="0.75" top="0.52" bottom="0.51" header="0.5" footer="0.5"/>
  <pageSetup paperSize="9" scale="7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G38" sqref="G38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8.5703125" customWidth="1"/>
    <col min="7" max="7" width="16" bestFit="1" customWidth="1"/>
    <col min="8" max="8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93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176835940.24000001</v>
      </c>
      <c r="E9" s="23">
        <f>E10+E11+E12+E13</f>
        <v>143485552.97999999</v>
      </c>
    </row>
    <row r="10" spans="2:5">
      <c r="B10" s="14" t="s">
        <v>6</v>
      </c>
      <c r="C10" s="115" t="s">
        <v>7</v>
      </c>
      <c r="D10" s="197">
        <v>176835940.24000001</v>
      </c>
      <c r="E10" s="258">
        <v>143485552.97999999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>
        <f>D17+D18+D19</f>
        <v>518394.35</v>
      </c>
      <c r="E16" s="23">
        <f>E17+E18+E19</f>
        <v>480162.17</v>
      </c>
    </row>
    <row r="17" spans="2:8">
      <c r="B17" s="14" t="s">
        <v>6</v>
      </c>
      <c r="C17" s="115" t="s">
        <v>15</v>
      </c>
      <c r="D17" s="198">
        <v>518394.35</v>
      </c>
      <c r="E17" s="259">
        <v>480162.17</v>
      </c>
    </row>
    <row r="18" spans="2:8" ht="25.5">
      <c r="B18" s="14" t="s">
        <v>8</v>
      </c>
      <c r="C18" s="115" t="s">
        <v>20</v>
      </c>
      <c r="D18" s="197"/>
      <c r="E18" s="258"/>
    </row>
    <row r="19" spans="2:8" ht="13.5" thickBot="1">
      <c r="B19" s="16" t="s">
        <v>10</v>
      </c>
      <c r="C19" s="116" t="s">
        <v>21</v>
      </c>
      <c r="D19" s="199"/>
      <c r="E19" s="260"/>
    </row>
    <row r="20" spans="2:8" ht="13.5" thickBot="1">
      <c r="B20" s="275" t="s">
        <v>22</v>
      </c>
      <c r="C20" s="276"/>
      <c r="D20" s="200">
        <f>D9-D16</f>
        <v>176317545.89000002</v>
      </c>
      <c r="E20" s="261">
        <f>E9-E16</f>
        <v>143005390.81</v>
      </c>
      <c r="F20" s="190"/>
      <c r="G20" s="127"/>
      <c r="H20" s="114"/>
    </row>
    <row r="21" spans="2:8" ht="13.5" thickBot="1">
      <c r="B21" s="3"/>
      <c r="C21" s="17"/>
      <c r="D21" s="18"/>
      <c r="E21" s="18"/>
      <c r="G21" s="127"/>
    </row>
    <row r="22" spans="2:8" ht="16.5" thickBot="1">
      <c r="B22" s="4"/>
      <c r="C22" s="5" t="s">
        <v>23</v>
      </c>
      <c r="D22" s="19"/>
      <c r="E22" s="20"/>
    </row>
    <row r="23" spans="2:8" ht="13.5" thickBot="1">
      <c r="B23" s="8"/>
      <c r="C23" s="9" t="s">
        <v>3</v>
      </c>
      <c r="D23" s="10" t="s">
        <v>133</v>
      </c>
      <c r="E23" s="64" t="s">
        <v>261</v>
      </c>
    </row>
    <row r="24" spans="2:8" ht="13.5" thickBot="1">
      <c r="B24" s="21" t="s">
        <v>24</v>
      </c>
      <c r="C24" s="22" t="s">
        <v>25</v>
      </c>
      <c r="D24" s="117">
        <v>194496328.47999999</v>
      </c>
      <c r="E24" s="23">
        <f>D20</f>
        <v>176317545.89000002</v>
      </c>
    </row>
    <row r="25" spans="2:8">
      <c r="B25" s="21" t="s">
        <v>26</v>
      </c>
      <c r="C25" s="22" t="s">
        <v>27</v>
      </c>
      <c r="D25" s="117">
        <v>-21412407.210000001</v>
      </c>
      <c r="E25" s="132">
        <v>-20533281.77</v>
      </c>
      <c r="G25" s="114"/>
    </row>
    <row r="26" spans="2:8">
      <c r="B26" s="24" t="s">
        <v>28</v>
      </c>
      <c r="C26" s="25" t="s">
        <v>29</v>
      </c>
      <c r="D26" s="118">
        <v>412074.85</v>
      </c>
      <c r="E26" s="133">
        <v>189386.29</v>
      </c>
    </row>
    <row r="27" spans="2:8">
      <c r="B27" s="26" t="s">
        <v>6</v>
      </c>
      <c r="C27" s="15" t="s">
        <v>30</v>
      </c>
      <c r="D27" s="197">
        <v>93389.18</v>
      </c>
      <c r="E27" s="263">
        <v>78988.47</v>
      </c>
    </row>
    <row r="28" spans="2:8">
      <c r="B28" s="26" t="s">
        <v>8</v>
      </c>
      <c r="C28" s="15" t="s">
        <v>31</v>
      </c>
      <c r="D28" s="197"/>
      <c r="E28" s="263"/>
    </row>
    <row r="29" spans="2:8">
      <c r="B29" s="26" t="s">
        <v>10</v>
      </c>
      <c r="C29" s="15" t="s">
        <v>32</v>
      </c>
      <c r="D29" s="197">
        <v>318685.67</v>
      </c>
      <c r="E29" s="263">
        <v>110397.82</v>
      </c>
    </row>
    <row r="30" spans="2:8">
      <c r="B30" s="24" t="s">
        <v>33</v>
      </c>
      <c r="C30" s="27" t="s">
        <v>34</v>
      </c>
      <c r="D30" s="118">
        <v>21824482.060000002</v>
      </c>
      <c r="E30" s="133">
        <v>20722668.060000002</v>
      </c>
    </row>
    <row r="31" spans="2:8">
      <c r="B31" s="26" t="s">
        <v>6</v>
      </c>
      <c r="C31" s="15" t="s">
        <v>35</v>
      </c>
      <c r="D31" s="197">
        <v>21173870.190000001</v>
      </c>
      <c r="E31" s="263">
        <v>19168273.91</v>
      </c>
    </row>
    <row r="32" spans="2:8">
      <c r="B32" s="26" t="s">
        <v>8</v>
      </c>
      <c r="C32" s="15" t="s">
        <v>36</v>
      </c>
      <c r="D32" s="197"/>
      <c r="E32" s="263"/>
    </row>
    <row r="33" spans="2:8">
      <c r="B33" s="26" t="s">
        <v>10</v>
      </c>
      <c r="C33" s="15" t="s">
        <v>37</v>
      </c>
      <c r="D33" s="197">
        <v>223286.87</v>
      </c>
      <c r="E33" s="263">
        <v>214197.76000000001</v>
      </c>
    </row>
    <row r="34" spans="2:8">
      <c r="B34" s="26" t="s">
        <v>12</v>
      </c>
      <c r="C34" s="15" t="s">
        <v>38</v>
      </c>
      <c r="D34" s="197"/>
      <c r="E34" s="263"/>
    </row>
    <row r="35" spans="2:8" ht="25.5">
      <c r="B35" s="26" t="s">
        <v>39</v>
      </c>
      <c r="C35" s="15" t="s">
        <v>40</v>
      </c>
      <c r="D35" s="197"/>
      <c r="E35" s="263"/>
    </row>
    <row r="36" spans="2:8">
      <c r="B36" s="26" t="s">
        <v>41</v>
      </c>
      <c r="C36" s="15" t="s">
        <v>42</v>
      </c>
      <c r="D36" s="197"/>
      <c r="E36" s="263"/>
    </row>
    <row r="37" spans="2:8" ht="13.5" thickBot="1">
      <c r="B37" s="28" t="s">
        <v>43</v>
      </c>
      <c r="C37" s="29" t="s">
        <v>44</v>
      </c>
      <c r="D37" s="197">
        <v>427325</v>
      </c>
      <c r="E37" s="263">
        <v>1340196.3899999999</v>
      </c>
    </row>
    <row r="38" spans="2:8">
      <c r="B38" s="21" t="s">
        <v>45</v>
      </c>
      <c r="C38" s="22" t="s">
        <v>46</v>
      </c>
      <c r="D38" s="117">
        <v>3233624.62</v>
      </c>
      <c r="E38" s="23">
        <v>-12778873.310000001</v>
      </c>
    </row>
    <row r="39" spans="2:8" ht="13.5" thickBot="1">
      <c r="B39" s="30" t="s">
        <v>47</v>
      </c>
      <c r="C39" s="31" t="s">
        <v>48</v>
      </c>
      <c r="D39" s="119">
        <v>176317545.88999999</v>
      </c>
      <c r="E39" s="274">
        <f>E24+E25+E38</f>
        <v>143005390.81</v>
      </c>
      <c r="F39" s="127"/>
    </row>
    <row r="40" spans="2:8" ht="13.5" thickBot="1">
      <c r="B40" s="32"/>
      <c r="C40" s="33"/>
      <c r="D40" s="2"/>
      <c r="E40" s="175"/>
    </row>
    <row r="41" spans="2:8" ht="16.5" thickBot="1">
      <c r="B41" s="4"/>
      <c r="C41" s="34" t="s">
        <v>49</v>
      </c>
      <c r="D41" s="6"/>
      <c r="E41" s="7"/>
    </row>
    <row r="42" spans="2:8" ht="13.5" thickBot="1">
      <c r="B42" s="8"/>
      <c r="C42" s="35" t="s">
        <v>50</v>
      </c>
      <c r="D42" s="10" t="s">
        <v>133</v>
      </c>
      <c r="E42" s="64" t="s">
        <v>261</v>
      </c>
    </row>
    <row r="43" spans="2:8">
      <c r="B43" s="36" t="s">
        <v>28</v>
      </c>
      <c r="C43" s="66" t="s">
        <v>51</v>
      </c>
      <c r="D43" s="38"/>
      <c r="E43" s="63"/>
    </row>
    <row r="44" spans="2:8">
      <c r="B44" s="39" t="s">
        <v>6</v>
      </c>
      <c r="C44" s="67" t="s">
        <v>52</v>
      </c>
      <c r="D44" s="182">
        <v>14403743.746400001</v>
      </c>
      <c r="E44" s="166">
        <v>12813497.0579</v>
      </c>
    </row>
    <row r="45" spans="2:8" ht="13.5" thickBot="1">
      <c r="B45" s="41" t="s">
        <v>8</v>
      </c>
      <c r="C45" s="68" t="s">
        <v>53</v>
      </c>
      <c r="D45" s="165">
        <v>12813497.0579</v>
      </c>
      <c r="E45" s="170">
        <v>11335306.115900001</v>
      </c>
    </row>
    <row r="46" spans="2:8">
      <c r="B46" s="36" t="s">
        <v>33</v>
      </c>
      <c r="C46" s="66" t="s">
        <v>54</v>
      </c>
      <c r="D46" s="223"/>
      <c r="E46" s="171"/>
    </row>
    <row r="47" spans="2:8">
      <c r="B47" s="39" t="s">
        <v>6</v>
      </c>
      <c r="C47" s="67" t="s">
        <v>52</v>
      </c>
      <c r="D47" s="182">
        <v>13.5032</v>
      </c>
      <c r="E47" s="172">
        <v>13.760300000000001</v>
      </c>
      <c r="H47" s="114"/>
    </row>
    <row r="48" spans="2:8">
      <c r="B48" s="39" t="s">
        <v>8</v>
      </c>
      <c r="C48" s="67" t="s">
        <v>55</v>
      </c>
      <c r="D48" s="182">
        <v>12.8698</v>
      </c>
      <c r="E48" s="176">
        <v>12.2895</v>
      </c>
    </row>
    <row r="49" spans="2:8">
      <c r="B49" s="39" t="s">
        <v>10</v>
      </c>
      <c r="C49" s="67" t="s">
        <v>56</v>
      </c>
      <c r="D49" s="182">
        <v>14.1022</v>
      </c>
      <c r="E49" s="176">
        <v>14.782500000000001</v>
      </c>
    </row>
    <row r="50" spans="2:8" ht="13.5" thickBot="1">
      <c r="B50" s="41" t="s">
        <v>12</v>
      </c>
      <c r="C50" s="68" t="s">
        <v>53</v>
      </c>
      <c r="D50" s="165">
        <v>13.760300000000001</v>
      </c>
      <c r="E50" s="174">
        <v>12.6159</v>
      </c>
      <c r="H50" s="114"/>
    </row>
    <row r="51" spans="2:8" ht="13.5" thickBot="1">
      <c r="B51" s="32"/>
      <c r="C51" s="33"/>
      <c r="D51" s="175"/>
      <c r="E51" s="175"/>
    </row>
    <row r="52" spans="2:8" ht="16.5" thickBot="1">
      <c r="B52" s="43"/>
      <c r="C52" s="44" t="s">
        <v>57</v>
      </c>
      <c r="D52" s="45"/>
      <c r="E52" s="7"/>
    </row>
    <row r="53" spans="2:8" ht="23.25" thickBot="1">
      <c r="B53" s="277" t="s">
        <v>58</v>
      </c>
      <c r="C53" s="278"/>
      <c r="D53" s="46" t="s">
        <v>59</v>
      </c>
      <c r="E53" s="47" t="s">
        <v>60</v>
      </c>
    </row>
    <row r="54" spans="2:8" ht="13.5" thickBot="1">
      <c r="B54" s="48" t="s">
        <v>28</v>
      </c>
      <c r="C54" s="37" t="s">
        <v>61</v>
      </c>
      <c r="D54" s="49">
        <f>SUM(D55:D66)</f>
        <v>143485552.97999999</v>
      </c>
      <c r="E54" s="50">
        <f>E60</f>
        <v>1.0033576508359601</v>
      </c>
    </row>
    <row r="55" spans="2:8" ht="25.5">
      <c r="B55" s="51" t="s">
        <v>6</v>
      </c>
      <c r="C55" s="52" t="s">
        <v>62</v>
      </c>
      <c r="D55" s="211">
        <v>0</v>
      </c>
      <c r="E55" s="212">
        <v>0</v>
      </c>
    </row>
    <row r="56" spans="2:8" ht="25.5">
      <c r="B56" s="39" t="s">
        <v>8</v>
      </c>
      <c r="C56" s="40" t="s">
        <v>63</v>
      </c>
      <c r="D56" s="213">
        <v>0</v>
      </c>
      <c r="E56" s="214">
        <v>0</v>
      </c>
    </row>
    <row r="57" spans="2:8">
      <c r="B57" s="39" t="s">
        <v>10</v>
      </c>
      <c r="C57" s="40" t="s">
        <v>64</v>
      </c>
      <c r="D57" s="213">
        <v>0</v>
      </c>
      <c r="E57" s="214">
        <v>0</v>
      </c>
    </row>
    <row r="58" spans="2:8">
      <c r="B58" s="39" t="s">
        <v>12</v>
      </c>
      <c r="C58" s="40" t="s">
        <v>65</v>
      </c>
      <c r="D58" s="213">
        <v>0</v>
      </c>
      <c r="E58" s="214">
        <v>0</v>
      </c>
    </row>
    <row r="59" spans="2:8">
      <c r="B59" s="39" t="s">
        <v>39</v>
      </c>
      <c r="C59" s="40" t="s">
        <v>66</v>
      </c>
      <c r="D59" s="213">
        <v>0</v>
      </c>
      <c r="E59" s="214">
        <v>0</v>
      </c>
    </row>
    <row r="60" spans="2:8">
      <c r="B60" s="53" t="s">
        <v>41</v>
      </c>
      <c r="C60" s="54" t="s">
        <v>67</v>
      </c>
      <c r="D60" s="215">
        <f>E10</f>
        <v>143485552.97999999</v>
      </c>
      <c r="E60" s="216">
        <f>D60/E20</f>
        <v>1.0033576508359601</v>
      </c>
    </row>
    <row r="61" spans="2:8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8">
      <c r="B62" s="53" t="s">
        <v>69</v>
      </c>
      <c r="C62" s="54" t="s">
        <v>70</v>
      </c>
      <c r="D62" s="215">
        <v>0</v>
      </c>
      <c r="E62" s="216">
        <v>0</v>
      </c>
    </row>
    <row r="63" spans="2:8">
      <c r="B63" s="39" t="s">
        <v>71</v>
      </c>
      <c r="C63" s="40" t="s">
        <v>72</v>
      </c>
      <c r="D63" s="213">
        <v>0</v>
      </c>
      <c r="E63" s="214">
        <v>0</v>
      </c>
    </row>
    <row r="64" spans="2:8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480162.17</v>
      </c>
      <c r="E70" s="50">
        <f>D70/E20</f>
        <v>3.3576508359601186E-3</v>
      </c>
    </row>
    <row r="71" spans="2:5">
      <c r="B71" s="36" t="s">
        <v>86</v>
      </c>
      <c r="C71" s="37" t="s">
        <v>87</v>
      </c>
      <c r="D71" s="38">
        <f>D54+D69-D70</f>
        <v>143005390.81</v>
      </c>
      <c r="E71" s="61">
        <f>E54-E70</f>
        <v>1</v>
      </c>
    </row>
    <row r="72" spans="2:5">
      <c r="B72" s="39" t="s">
        <v>6</v>
      </c>
      <c r="C72" s="40" t="s">
        <v>88</v>
      </c>
      <c r="D72" s="213">
        <f>D71</f>
        <v>143005390.81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999999999999995" right="0.75" top="0.56999999999999995" bottom="0.43" header="0.5" footer="0.5"/>
  <pageSetup paperSize="9" scale="7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F20" sqref="F20:G30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9.85546875" customWidth="1"/>
    <col min="7" max="7" width="15" style="162" bestFit="1" customWidth="1"/>
    <col min="8" max="8" width="9.140625" style="162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94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16164795.6</v>
      </c>
      <c r="E9" s="23">
        <f>E10+E11+E12+E13</f>
        <v>18295675.84</v>
      </c>
    </row>
    <row r="10" spans="2:5">
      <c r="B10" s="14" t="s">
        <v>6</v>
      </c>
      <c r="C10" s="115" t="s">
        <v>7</v>
      </c>
      <c r="D10" s="197">
        <v>16160045.27</v>
      </c>
      <c r="E10" s="258">
        <v>18188226.449999999</v>
      </c>
    </row>
    <row r="11" spans="2:5">
      <c r="B11" s="14" t="s">
        <v>8</v>
      </c>
      <c r="C11" s="115" t="s">
        <v>9</v>
      </c>
      <c r="D11" s="197">
        <v>4750.33</v>
      </c>
      <c r="E11" s="258">
        <v>30755.46</v>
      </c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>
        <f>E14</f>
        <v>76693.929999999993</v>
      </c>
    </row>
    <row r="14" spans="2:5">
      <c r="B14" s="14" t="s">
        <v>14</v>
      </c>
      <c r="C14" s="115" t="s">
        <v>15</v>
      </c>
      <c r="D14" s="197"/>
      <c r="E14" s="258">
        <v>76693.929999999993</v>
      </c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>
        <f>D17+D18+D19</f>
        <v>25445.91</v>
      </c>
      <c r="E16" s="23">
        <f>E17+E18+E19</f>
        <v>29868.799999999999</v>
      </c>
    </row>
    <row r="17" spans="2:8">
      <c r="B17" s="14" t="s">
        <v>6</v>
      </c>
      <c r="C17" s="115" t="s">
        <v>15</v>
      </c>
      <c r="D17" s="198">
        <f>25118.24+327.67</f>
        <v>25445.91</v>
      </c>
      <c r="E17" s="259">
        <v>29868.799999999999</v>
      </c>
    </row>
    <row r="18" spans="2:8" ht="25.5">
      <c r="B18" s="14" t="s">
        <v>8</v>
      </c>
      <c r="C18" s="115" t="s">
        <v>20</v>
      </c>
      <c r="D18" s="197"/>
      <c r="E18" s="258"/>
    </row>
    <row r="19" spans="2:8" ht="13.5" thickBot="1">
      <c r="B19" s="16" t="s">
        <v>10</v>
      </c>
      <c r="C19" s="116" t="s">
        <v>21</v>
      </c>
      <c r="D19" s="199"/>
      <c r="E19" s="260"/>
    </row>
    <row r="20" spans="2:8" ht="13.5" thickBot="1">
      <c r="B20" s="275" t="s">
        <v>22</v>
      </c>
      <c r="C20" s="276"/>
      <c r="D20" s="200">
        <f>D9-D16</f>
        <v>16139349.689999999</v>
      </c>
      <c r="E20" s="261">
        <f>E9-E16</f>
        <v>18265807.039999999</v>
      </c>
      <c r="F20" s="190"/>
      <c r="G20" s="262"/>
      <c r="H20" s="234"/>
    </row>
    <row r="21" spans="2:8" ht="13.5" thickBot="1">
      <c r="B21" s="3"/>
      <c r="C21" s="17"/>
      <c r="D21" s="18"/>
      <c r="E21" s="18"/>
      <c r="F21" s="114"/>
      <c r="G21" s="262"/>
    </row>
    <row r="22" spans="2:8" ht="16.5" thickBot="1">
      <c r="B22" s="4"/>
      <c r="C22" s="5" t="s">
        <v>23</v>
      </c>
      <c r="D22" s="19"/>
      <c r="E22" s="20"/>
    </row>
    <row r="23" spans="2:8" ht="13.5" thickBot="1">
      <c r="B23" s="8"/>
      <c r="C23" s="9" t="s">
        <v>3</v>
      </c>
      <c r="D23" s="120" t="s">
        <v>133</v>
      </c>
      <c r="E23" s="64" t="s">
        <v>261</v>
      </c>
    </row>
    <row r="24" spans="2:8" ht="13.5" thickBot="1">
      <c r="B24" s="21" t="s">
        <v>24</v>
      </c>
      <c r="C24" s="22" t="s">
        <v>25</v>
      </c>
      <c r="D24" s="117">
        <v>14521954.18</v>
      </c>
      <c r="E24" s="23">
        <f>D20</f>
        <v>16139349.689999999</v>
      </c>
    </row>
    <row r="25" spans="2:8">
      <c r="B25" s="21" t="s">
        <v>26</v>
      </c>
      <c r="C25" s="22" t="s">
        <v>27</v>
      </c>
      <c r="D25" s="117">
        <v>-548865.21</v>
      </c>
      <c r="E25" s="132">
        <v>1563073.84</v>
      </c>
      <c r="G25" s="234"/>
    </row>
    <row r="26" spans="2:8">
      <c r="B26" s="24" t="s">
        <v>28</v>
      </c>
      <c r="C26" s="25" t="s">
        <v>29</v>
      </c>
      <c r="D26" s="118">
        <v>1052763.3700000001</v>
      </c>
      <c r="E26" s="133">
        <v>3520924.61</v>
      </c>
    </row>
    <row r="27" spans="2:8">
      <c r="B27" s="26" t="s">
        <v>6</v>
      </c>
      <c r="C27" s="15" t="s">
        <v>30</v>
      </c>
      <c r="D27" s="197">
        <v>8370</v>
      </c>
      <c r="E27" s="263">
        <v>11482.19</v>
      </c>
    </row>
    <row r="28" spans="2:8">
      <c r="B28" s="26" t="s">
        <v>8</v>
      </c>
      <c r="C28" s="15" t="s">
        <v>31</v>
      </c>
      <c r="D28" s="197"/>
      <c r="E28" s="263"/>
    </row>
    <row r="29" spans="2:8">
      <c r="B29" s="26" t="s">
        <v>10</v>
      </c>
      <c r="C29" s="15" t="s">
        <v>32</v>
      </c>
      <c r="D29" s="197">
        <v>1044393.37</v>
      </c>
      <c r="E29" s="263">
        <v>3509442.42</v>
      </c>
      <c r="F29" s="114"/>
      <c r="G29" s="234"/>
    </row>
    <row r="30" spans="2:8">
      <c r="B30" s="24" t="s">
        <v>33</v>
      </c>
      <c r="C30" s="27" t="s">
        <v>34</v>
      </c>
      <c r="D30" s="118">
        <v>1601628.58</v>
      </c>
      <c r="E30" s="133">
        <v>1957850.77</v>
      </c>
    </row>
    <row r="31" spans="2:8">
      <c r="B31" s="26" t="s">
        <v>6</v>
      </c>
      <c r="C31" s="15" t="s">
        <v>35</v>
      </c>
      <c r="D31" s="197">
        <v>1583705.33</v>
      </c>
      <c r="E31" s="263">
        <v>1880162.74</v>
      </c>
    </row>
    <row r="32" spans="2:8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16192.55</v>
      </c>
      <c r="E33" s="263">
        <v>20913.240000000002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/>
      <c r="E35" s="263"/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1730.7</v>
      </c>
      <c r="E37" s="263">
        <v>56774.79</v>
      </c>
    </row>
    <row r="38" spans="2:6">
      <c r="B38" s="21" t="s">
        <v>45</v>
      </c>
      <c r="C38" s="22" t="s">
        <v>46</v>
      </c>
      <c r="D38" s="117">
        <v>2166260.7200000002</v>
      </c>
      <c r="E38" s="23">
        <v>563383.51</v>
      </c>
    </row>
    <row r="39" spans="2:6" ht="13.5" thickBot="1">
      <c r="B39" s="30" t="s">
        <v>47</v>
      </c>
      <c r="C39" s="31" t="s">
        <v>48</v>
      </c>
      <c r="D39" s="119">
        <v>16139349.689999999</v>
      </c>
      <c r="E39" s="274">
        <f>E24+E25+E38</f>
        <v>18265807.040000003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2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235"/>
      <c r="E43" s="63"/>
    </row>
    <row r="44" spans="2:6">
      <c r="B44" s="39" t="s">
        <v>6</v>
      </c>
      <c r="C44" s="67" t="s">
        <v>52</v>
      </c>
      <c r="D44" s="182">
        <v>1145950.5297999999</v>
      </c>
      <c r="E44" s="166">
        <v>1103771.4835999999</v>
      </c>
    </row>
    <row r="45" spans="2:6" ht="13.5" thickBot="1">
      <c r="B45" s="41" t="s">
        <v>8</v>
      </c>
      <c r="C45" s="68" t="s">
        <v>53</v>
      </c>
      <c r="D45" s="165">
        <v>1103771.4835999999</v>
      </c>
      <c r="E45" s="170">
        <v>1203283.9421000001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12.6724</v>
      </c>
      <c r="E47" s="172">
        <v>14.622</v>
      </c>
      <c r="F47" s="114"/>
    </row>
    <row r="48" spans="2:6">
      <c r="B48" s="39" t="s">
        <v>8</v>
      </c>
      <c r="C48" s="67" t="s">
        <v>55</v>
      </c>
      <c r="D48" s="182">
        <v>12.6152</v>
      </c>
      <c r="E48" s="176">
        <v>14.4268</v>
      </c>
    </row>
    <row r="49" spans="2:8">
      <c r="B49" s="39" t="s">
        <v>10</v>
      </c>
      <c r="C49" s="67" t="s">
        <v>56</v>
      </c>
      <c r="D49" s="182">
        <v>14.622</v>
      </c>
      <c r="E49" s="176">
        <v>16.184100000000001</v>
      </c>
    </row>
    <row r="50" spans="2:8" ht="13.5" thickBot="1">
      <c r="B50" s="41" t="s">
        <v>12</v>
      </c>
      <c r="C50" s="68" t="s">
        <v>53</v>
      </c>
      <c r="D50" s="165">
        <v>14.622</v>
      </c>
      <c r="E50" s="174">
        <v>15.18</v>
      </c>
      <c r="H50" s="234"/>
    </row>
    <row r="51" spans="2:8" ht="13.5" thickBot="1">
      <c r="B51" s="32"/>
      <c r="C51" s="33"/>
      <c r="D51" s="175"/>
      <c r="E51" s="175"/>
    </row>
    <row r="52" spans="2:8" ht="16.5" thickBot="1">
      <c r="B52" s="43"/>
      <c r="C52" s="44" t="s">
        <v>57</v>
      </c>
      <c r="D52" s="45"/>
      <c r="E52" s="7"/>
    </row>
    <row r="53" spans="2:8" ht="23.25" thickBot="1">
      <c r="B53" s="277" t="s">
        <v>58</v>
      </c>
      <c r="C53" s="278"/>
      <c r="D53" s="46" t="s">
        <v>59</v>
      </c>
      <c r="E53" s="47" t="s">
        <v>60</v>
      </c>
    </row>
    <row r="54" spans="2:8" ht="13.5" thickBot="1">
      <c r="B54" s="48" t="s">
        <v>28</v>
      </c>
      <c r="C54" s="37" t="s">
        <v>61</v>
      </c>
      <c r="D54" s="49">
        <f>SUM(D55:D66)</f>
        <v>18188226.449999999</v>
      </c>
      <c r="E54" s="50">
        <f>E60</f>
        <v>0.99575268753085433</v>
      </c>
    </row>
    <row r="55" spans="2:8" ht="25.5">
      <c r="B55" s="51" t="s">
        <v>6</v>
      </c>
      <c r="C55" s="52" t="s">
        <v>62</v>
      </c>
      <c r="D55" s="211">
        <v>0</v>
      </c>
      <c r="E55" s="212">
        <v>0</v>
      </c>
    </row>
    <row r="56" spans="2:8" ht="25.5">
      <c r="B56" s="39" t="s">
        <v>8</v>
      </c>
      <c r="C56" s="40" t="s">
        <v>63</v>
      </c>
      <c r="D56" s="213">
        <v>0</v>
      </c>
      <c r="E56" s="214">
        <v>0</v>
      </c>
    </row>
    <row r="57" spans="2:8">
      <c r="B57" s="39" t="s">
        <v>10</v>
      </c>
      <c r="C57" s="40" t="s">
        <v>64</v>
      </c>
      <c r="D57" s="213">
        <v>0</v>
      </c>
      <c r="E57" s="214">
        <v>0</v>
      </c>
    </row>
    <row r="58" spans="2:8">
      <c r="B58" s="39" t="s">
        <v>12</v>
      </c>
      <c r="C58" s="40" t="s">
        <v>65</v>
      </c>
      <c r="D58" s="213">
        <v>0</v>
      </c>
      <c r="E58" s="214">
        <v>0</v>
      </c>
    </row>
    <row r="59" spans="2:8">
      <c r="B59" s="39" t="s">
        <v>39</v>
      </c>
      <c r="C59" s="40" t="s">
        <v>66</v>
      </c>
      <c r="D59" s="213">
        <v>0</v>
      </c>
      <c r="E59" s="214">
        <v>0</v>
      </c>
    </row>
    <row r="60" spans="2:8">
      <c r="B60" s="53" t="s">
        <v>41</v>
      </c>
      <c r="C60" s="54" t="s">
        <v>67</v>
      </c>
      <c r="D60" s="215">
        <f>E10</f>
        <v>18188226.449999999</v>
      </c>
      <c r="E60" s="216">
        <f>D60/E20</f>
        <v>0.99575268753085433</v>
      </c>
    </row>
    <row r="61" spans="2:8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8">
      <c r="B62" s="53" t="s">
        <v>69</v>
      </c>
      <c r="C62" s="54" t="s">
        <v>70</v>
      </c>
      <c r="D62" s="215">
        <v>0</v>
      </c>
      <c r="E62" s="216">
        <v>0</v>
      </c>
    </row>
    <row r="63" spans="2:8">
      <c r="B63" s="39" t="s">
        <v>71</v>
      </c>
      <c r="C63" s="40" t="s">
        <v>72</v>
      </c>
      <c r="D63" s="213">
        <v>0</v>
      </c>
      <c r="E63" s="214">
        <v>0</v>
      </c>
    </row>
    <row r="64" spans="2:8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30755.46</v>
      </c>
      <c r="E68" s="236">
        <f>D68/E20</f>
        <v>1.68377230377224E-3</v>
      </c>
    </row>
    <row r="69" spans="2:5" ht="13.5" thickBot="1">
      <c r="B69" s="36" t="s">
        <v>82</v>
      </c>
      <c r="C69" s="37" t="s">
        <v>83</v>
      </c>
      <c r="D69" s="38">
        <f>E13</f>
        <v>76693.929999999993</v>
      </c>
      <c r="E69" s="50">
        <f>D69/E20</f>
        <v>4.1987704037412185E-3</v>
      </c>
    </row>
    <row r="70" spans="2:5" ht="13.5" thickBot="1">
      <c r="B70" s="36" t="s">
        <v>84</v>
      </c>
      <c r="C70" s="37" t="s">
        <v>85</v>
      </c>
      <c r="D70" s="38">
        <f>E16</f>
        <v>29868.799999999999</v>
      </c>
      <c r="E70" s="50">
        <f>D70/E20</f>
        <v>1.6352302383678308E-3</v>
      </c>
    </row>
    <row r="71" spans="2:5">
      <c r="B71" s="36" t="s">
        <v>86</v>
      </c>
      <c r="C71" s="37" t="s">
        <v>87</v>
      </c>
      <c r="D71" s="38">
        <f>D54+D68+D69-D70</f>
        <v>18265807.039999999</v>
      </c>
      <c r="E71" s="61">
        <f>E54+E68+E69-E70</f>
        <v>0.99999999999999989</v>
      </c>
    </row>
    <row r="72" spans="2:5">
      <c r="B72" s="39" t="s">
        <v>6</v>
      </c>
      <c r="C72" s="40" t="s">
        <v>88</v>
      </c>
      <c r="D72" s="213">
        <f>D71</f>
        <v>18265807.039999999</v>
      </c>
      <c r="E72" s="214">
        <f>E71</f>
        <v>0.99999999999999989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" right="0.75" top="0.62" bottom="0.47" header="0.5" footer="0.5"/>
  <pageSetup paperSize="9" scale="70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J39" sqref="J39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8.28515625" customWidth="1"/>
    <col min="7" max="7" width="15" bestFit="1" customWidth="1"/>
    <col min="8" max="8" width="9.140625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95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19411250.350000001</v>
      </c>
      <c r="E9" s="23">
        <f>E10+E11+E12+E13</f>
        <v>16963203.539999999</v>
      </c>
    </row>
    <row r="10" spans="2:5">
      <c r="B10" s="14" t="s">
        <v>6</v>
      </c>
      <c r="C10" s="115" t="s">
        <v>7</v>
      </c>
      <c r="D10" s="197">
        <v>19368021.850000001</v>
      </c>
      <c r="E10" s="258">
        <v>16963203.539999999</v>
      </c>
    </row>
    <row r="11" spans="2:5">
      <c r="B11" s="14" t="s">
        <v>8</v>
      </c>
      <c r="C11" s="115" t="s">
        <v>9</v>
      </c>
      <c r="D11" s="197">
        <v>43228.5</v>
      </c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>
        <f>D17+D18+D19</f>
        <v>36875.83</v>
      </c>
      <c r="E16" s="23">
        <f>E17+E18+E19</f>
        <v>53007.99</v>
      </c>
    </row>
    <row r="17" spans="2:8">
      <c r="B17" s="14" t="s">
        <v>6</v>
      </c>
      <c r="C17" s="115" t="s">
        <v>15</v>
      </c>
      <c r="D17" s="198">
        <f>31240.35+5635.48</f>
        <v>36875.83</v>
      </c>
      <c r="E17" s="259">
        <v>53007.99</v>
      </c>
    </row>
    <row r="18" spans="2:8" ht="25.5">
      <c r="B18" s="14" t="s">
        <v>8</v>
      </c>
      <c r="C18" s="115" t="s">
        <v>20</v>
      </c>
      <c r="D18" s="197"/>
      <c r="E18" s="258"/>
    </row>
    <row r="19" spans="2:8" ht="13.5" thickBot="1">
      <c r="B19" s="16" t="s">
        <v>10</v>
      </c>
      <c r="C19" s="116" t="s">
        <v>21</v>
      </c>
      <c r="D19" s="199"/>
      <c r="E19" s="260"/>
    </row>
    <row r="20" spans="2:8" ht="13.5" thickBot="1">
      <c r="B20" s="275" t="s">
        <v>22</v>
      </c>
      <c r="C20" s="276"/>
      <c r="D20" s="200">
        <f>D9-D16</f>
        <v>19374374.520000003</v>
      </c>
      <c r="E20" s="261">
        <f>E9-E16</f>
        <v>16910195.550000001</v>
      </c>
      <c r="F20" s="190"/>
      <c r="G20" s="127"/>
      <c r="H20" s="114"/>
    </row>
    <row r="21" spans="2:8" ht="13.5" thickBot="1">
      <c r="B21" s="3"/>
      <c r="C21" s="17"/>
      <c r="D21" s="18"/>
      <c r="E21" s="18"/>
      <c r="F21" s="114"/>
      <c r="G21" s="127"/>
    </row>
    <row r="22" spans="2:8" ht="16.5" thickBot="1">
      <c r="B22" s="4"/>
      <c r="C22" s="5" t="s">
        <v>23</v>
      </c>
      <c r="D22" s="19"/>
      <c r="E22" s="20"/>
    </row>
    <row r="23" spans="2:8" ht="13.5" thickBot="1">
      <c r="B23" s="8"/>
      <c r="C23" s="9" t="s">
        <v>3</v>
      </c>
      <c r="D23" s="120" t="s">
        <v>133</v>
      </c>
      <c r="E23" s="64" t="s">
        <v>261</v>
      </c>
    </row>
    <row r="24" spans="2:8" ht="13.5" thickBot="1">
      <c r="B24" s="21" t="s">
        <v>24</v>
      </c>
      <c r="C24" s="22" t="s">
        <v>25</v>
      </c>
      <c r="D24" s="117">
        <v>22238338.579999998</v>
      </c>
      <c r="E24" s="23">
        <f>D20</f>
        <v>19374374.520000003</v>
      </c>
    </row>
    <row r="25" spans="2:8">
      <c r="B25" s="21" t="s">
        <v>26</v>
      </c>
      <c r="C25" s="22" t="s">
        <v>27</v>
      </c>
      <c r="D25" s="117">
        <v>-3206789.4699999997</v>
      </c>
      <c r="E25" s="132">
        <v>-1942879.94</v>
      </c>
      <c r="G25" s="186"/>
    </row>
    <row r="26" spans="2:8">
      <c r="B26" s="24" t="s">
        <v>28</v>
      </c>
      <c r="C26" s="25" t="s">
        <v>29</v>
      </c>
      <c r="D26" s="118">
        <v>260834.33</v>
      </c>
      <c r="E26" s="133">
        <v>500839.33</v>
      </c>
      <c r="G26" s="187"/>
    </row>
    <row r="27" spans="2:8">
      <c r="B27" s="26" t="s">
        <v>6</v>
      </c>
      <c r="C27" s="15" t="s">
        <v>30</v>
      </c>
      <c r="D27" s="197">
        <v>2931.87</v>
      </c>
      <c r="E27" s="263">
        <v>1395</v>
      </c>
      <c r="G27" s="187"/>
    </row>
    <row r="28" spans="2:8">
      <c r="B28" s="26" t="s">
        <v>8</v>
      </c>
      <c r="C28" s="15" t="s">
        <v>31</v>
      </c>
      <c r="D28" s="197"/>
      <c r="E28" s="263"/>
      <c r="G28" s="187"/>
    </row>
    <row r="29" spans="2:8">
      <c r="B29" s="26" t="s">
        <v>10</v>
      </c>
      <c r="C29" s="15" t="s">
        <v>32</v>
      </c>
      <c r="D29" s="197">
        <v>257902.46</v>
      </c>
      <c r="E29" s="263">
        <v>499444.33</v>
      </c>
      <c r="G29" s="186"/>
    </row>
    <row r="30" spans="2:8">
      <c r="B30" s="24" t="s">
        <v>33</v>
      </c>
      <c r="C30" s="27" t="s">
        <v>34</v>
      </c>
      <c r="D30" s="118">
        <v>3467623.8</v>
      </c>
      <c r="E30" s="133">
        <v>2443719.2700000005</v>
      </c>
      <c r="G30" s="187"/>
    </row>
    <row r="31" spans="2:8">
      <c r="B31" s="26" t="s">
        <v>6</v>
      </c>
      <c r="C31" s="15" t="s">
        <v>35</v>
      </c>
      <c r="D31" s="197">
        <v>3221268.09</v>
      </c>
      <c r="E31" s="263">
        <v>2168185.6</v>
      </c>
      <c r="G31" s="187"/>
    </row>
    <row r="32" spans="2:8">
      <c r="B32" s="26" t="s">
        <v>8</v>
      </c>
      <c r="C32" s="15" t="s">
        <v>36</v>
      </c>
      <c r="D32" s="197"/>
      <c r="E32" s="263"/>
      <c r="G32" s="187"/>
    </row>
    <row r="33" spans="2:7">
      <c r="B33" s="26" t="s">
        <v>10</v>
      </c>
      <c r="C33" s="15" t="s">
        <v>37</v>
      </c>
      <c r="D33" s="197">
        <v>24996.45</v>
      </c>
      <c r="E33" s="263">
        <v>23945.49</v>
      </c>
      <c r="G33" s="187"/>
    </row>
    <row r="34" spans="2:7">
      <c r="B34" s="26" t="s">
        <v>12</v>
      </c>
      <c r="C34" s="15" t="s">
        <v>38</v>
      </c>
      <c r="D34" s="197"/>
      <c r="E34" s="263"/>
      <c r="G34" s="187"/>
    </row>
    <row r="35" spans="2:7" ht="25.5">
      <c r="B35" s="26" t="s">
        <v>39</v>
      </c>
      <c r="C35" s="15" t="s">
        <v>40</v>
      </c>
      <c r="D35" s="197"/>
      <c r="E35" s="263"/>
      <c r="G35" s="187"/>
    </row>
    <row r="36" spans="2:7">
      <c r="B36" s="26" t="s">
        <v>41</v>
      </c>
      <c r="C36" s="15" t="s">
        <v>42</v>
      </c>
      <c r="D36" s="197"/>
      <c r="E36" s="263"/>
      <c r="G36" s="187"/>
    </row>
    <row r="37" spans="2:7" ht="13.5" thickBot="1">
      <c r="B37" s="28" t="s">
        <v>43</v>
      </c>
      <c r="C37" s="29" t="s">
        <v>44</v>
      </c>
      <c r="D37" s="197">
        <v>221359.26</v>
      </c>
      <c r="E37" s="263">
        <v>251588.18</v>
      </c>
      <c r="G37" s="187"/>
    </row>
    <row r="38" spans="2:7">
      <c r="B38" s="21" t="s">
        <v>45</v>
      </c>
      <c r="C38" s="22" t="s">
        <v>46</v>
      </c>
      <c r="D38" s="117">
        <v>342825.41</v>
      </c>
      <c r="E38" s="23">
        <v>-521299.03</v>
      </c>
    </row>
    <row r="39" spans="2:7" ht="13.5" thickBot="1">
      <c r="B39" s="30" t="s">
        <v>47</v>
      </c>
      <c r="C39" s="31" t="s">
        <v>48</v>
      </c>
      <c r="D39" s="119">
        <v>19374374.52</v>
      </c>
      <c r="E39" s="274">
        <f>E24+E25+E38</f>
        <v>16910195.550000001</v>
      </c>
      <c r="F39" s="127"/>
    </row>
    <row r="40" spans="2:7" ht="13.5" thickBot="1">
      <c r="B40" s="32"/>
      <c r="C40" s="33"/>
      <c r="D40" s="2"/>
      <c r="E40" s="175"/>
    </row>
    <row r="41" spans="2:7" ht="16.5" thickBot="1">
      <c r="B41" s="4"/>
      <c r="C41" s="34" t="s">
        <v>49</v>
      </c>
      <c r="D41" s="6"/>
      <c r="E41" s="7"/>
    </row>
    <row r="42" spans="2:7" ht="13.5" thickBot="1">
      <c r="B42" s="8"/>
      <c r="C42" s="35" t="s">
        <v>50</v>
      </c>
      <c r="D42" s="120" t="s">
        <v>133</v>
      </c>
      <c r="E42" s="64" t="s">
        <v>261</v>
      </c>
    </row>
    <row r="43" spans="2:7">
      <c r="B43" s="36" t="s">
        <v>28</v>
      </c>
      <c r="C43" s="66" t="s">
        <v>51</v>
      </c>
      <c r="D43" s="38"/>
      <c r="E43" s="63"/>
    </row>
    <row r="44" spans="2:7">
      <c r="B44" s="39" t="s">
        <v>6</v>
      </c>
      <c r="C44" s="67" t="s">
        <v>52</v>
      </c>
      <c r="D44" s="182">
        <v>1983606.6046</v>
      </c>
      <c r="E44" s="166">
        <v>1700401.8181</v>
      </c>
    </row>
    <row r="45" spans="2:7" ht="13.5" thickBot="1">
      <c r="B45" s="41" t="s">
        <v>8</v>
      </c>
      <c r="C45" s="68" t="s">
        <v>53</v>
      </c>
      <c r="D45" s="165">
        <v>1700401.8181</v>
      </c>
      <c r="E45" s="170">
        <v>1532252.4598000001</v>
      </c>
    </row>
    <row r="46" spans="2:7">
      <c r="B46" s="36" t="s">
        <v>33</v>
      </c>
      <c r="C46" s="66" t="s">
        <v>54</v>
      </c>
      <c r="D46" s="223"/>
      <c r="E46" s="171"/>
    </row>
    <row r="47" spans="2:7">
      <c r="B47" s="39" t="s">
        <v>6</v>
      </c>
      <c r="C47" s="67" t="s">
        <v>52</v>
      </c>
      <c r="D47" s="182">
        <v>11.2111</v>
      </c>
      <c r="E47" s="172">
        <v>11.394</v>
      </c>
      <c r="F47" s="114"/>
    </row>
    <row r="48" spans="2:7">
      <c r="B48" s="39" t="s">
        <v>8</v>
      </c>
      <c r="C48" s="67" t="s">
        <v>55</v>
      </c>
      <c r="D48" s="182">
        <v>10.771800000000001</v>
      </c>
      <c r="E48" s="176">
        <v>10.731299999999999</v>
      </c>
    </row>
    <row r="49" spans="2:8">
      <c r="B49" s="39" t="s">
        <v>10</v>
      </c>
      <c r="C49" s="67" t="s">
        <v>56</v>
      </c>
      <c r="D49" s="182">
        <v>11.8614</v>
      </c>
      <c r="E49" s="176">
        <v>12.6495</v>
      </c>
    </row>
    <row r="50" spans="2:8" ht="13.5" thickBot="1">
      <c r="B50" s="41" t="s">
        <v>12</v>
      </c>
      <c r="C50" s="68" t="s">
        <v>53</v>
      </c>
      <c r="D50" s="165">
        <v>11.394</v>
      </c>
      <c r="E50" s="174">
        <v>11.036199999999999</v>
      </c>
      <c r="H50" s="114"/>
    </row>
    <row r="51" spans="2:8" ht="13.5" thickBot="1">
      <c r="B51" s="32"/>
      <c r="C51" s="33"/>
      <c r="D51" s="175"/>
      <c r="E51" s="175"/>
    </row>
    <row r="52" spans="2:8" ht="16.5" thickBot="1">
      <c r="B52" s="43"/>
      <c r="C52" s="44" t="s">
        <v>57</v>
      </c>
      <c r="D52" s="45"/>
      <c r="E52" s="7"/>
    </row>
    <row r="53" spans="2:8" ht="23.25" thickBot="1">
      <c r="B53" s="277" t="s">
        <v>58</v>
      </c>
      <c r="C53" s="278"/>
      <c r="D53" s="46" t="s">
        <v>59</v>
      </c>
      <c r="E53" s="47" t="s">
        <v>60</v>
      </c>
    </row>
    <row r="54" spans="2:8" ht="13.5" thickBot="1">
      <c r="B54" s="48" t="s">
        <v>28</v>
      </c>
      <c r="C54" s="37" t="s">
        <v>61</v>
      </c>
      <c r="D54" s="49">
        <f>SUM(D55:D66)</f>
        <v>16963203.539999999</v>
      </c>
      <c r="E54" s="50">
        <f>E60</f>
        <v>1.0031346763461879</v>
      </c>
    </row>
    <row r="55" spans="2:8" ht="25.5">
      <c r="B55" s="51" t="s">
        <v>6</v>
      </c>
      <c r="C55" s="52" t="s">
        <v>62</v>
      </c>
      <c r="D55" s="211">
        <v>0</v>
      </c>
      <c r="E55" s="212">
        <v>0</v>
      </c>
    </row>
    <row r="56" spans="2:8" ht="25.5">
      <c r="B56" s="39" t="s">
        <v>8</v>
      </c>
      <c r="C56" s="40" t="s">
        <v>63</v>
      </c>
      <c r="D56" s="213">
        <v>0</v>
      </c>
      <c r="E56" s="214">
        <v>0</v>
      </c>
    </row>
    <row r="57" spans="2:8">
      <c r="B57" s="39" t="s">
        <v>10</v>
      </c>
      <c r="C57" s="40" t="s">
        <v>64</v>
      </c>
      <c r="D57" s="213">
        <v>0</v>
      </c>
      <c r="E57" s="214">
        <v>0</v>
      </c>
    </row>
    <row r="58" spans="2:8">
      <c r="B58" s="39" t="s">
        <v>12</v>
      </c>
      <c r="C58" s="40" t="s">
        <v>65</v>
      </c>
      <c r="D58" s="213">
        <v>0</v>
      </c>
      <c r="E58" s="214">
        <v>0</v>
      </c>
    </row>
    <row r="59" spans="2:8">
      <c r="B59" s="39" t="s">
        <v>39</v>
      </c>
      <c r="C59" s="40" t="s">
        <v>66</v>
      </c>
      <c r="D59" s="213">
        <v>0</v>
      </c>
      <c r="E59" s="214">
        <v>0</v>
      </c>
    </row>
    <row r="60" spans="2:8">
      <c r="B60" s="53" t="s">
        <v>41</v>
      </c>
      <c r="C60" s="54" t="s">
        <v>67</v>
      </c>
      <c r="D60" s="215">
        <f>E10</f>
        <v>16963203.539999999</v>
      </c>
      <c r="E60" s="216">
        <f>D60/E20</f>
        <v>1.0031346763461879</v>
      </c>
    </row>
    <row r="61" spans="2:8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8">
      <c r="B62" s="53" t="s">
        <v>69</v>
      </c>
      <c r="C62" s="54" t="s">
        <v>70</v>
      </c>
      <c r="D62" s="215">
        <v>0</v>
      </c>
      <c r="E62" s="216">
        <v>0</v>
      </c>
    </row>
    <row r="63" spans="2:8">
      <c r="B63" s="39" t="s">
        <v>71</v>
      </c>
      <c r="C63" s="40" t="s">
        <v>72</v>
      </c>
      <c r="D63" s="213">
        <v>0</v>
      </c>
      <c r="E63" s="214">
        <v>0</v>
      </c>
    </row>
    <row r="64" spans="2:8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53007.99</v>
      </c>
      <c r="E70" s="50">
        <f>D70/E20</f>
        <v>3.1346763461880837E-3</v>
      </c>
    </row>
    <row r="71" spans="2:5">
      <c r="B71" s="36" t="s">
        <v>86</v>
      </c>
      <c r="C71" s="37" t="s">
        <v>87</v>
      </c>
      <c r="D71" s="38">
        <f>D54+D69-D70+D68</f>
        <v>16910195.550000001</v>
      </c>
      <c r="E71" s="61">
        <f>E54+E68-E70</f>
        <v>0.99999999999999978</v>
      </c>
    </row>
    <row r="72" spans="2:5">
      <c r="B72" s="39" t="s">
        <v>6</v>
      </c>
      <c r="C72" s="40" t="s">
        <v>88</v>
      </c>
      <c r="D72" s="213">
        <f>D71</f>
        <v>16910195.550000001</v>
      </c>
      <c r="E72" s="214">
        <f>E71</f>
        <v>0.99999999999999978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48" right="0.75" top="0.56999999999999995" bottom="0.4" header="0.5" footer="0.5"/>
  <pageSetup paperSize="9" scale="7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D66" sqref="D66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12" style="62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96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4809652.54</v>
      </c>
      <c r="E9" s="23">
        <f>E10+E11+E12+E13</f>
        <v>3583651.71</v>
      </c>
    </row>
    <row r="10" spans="2:5">
      <c r="B10" s="14" t="s">
        <v>6</v>
      </c>
      <c r="C10" s="115" t="s">
        <v>7</v>
      </c>
      <c r="D10" s="197">
        <v>4809048.58</v>
      </c>
      <c r="E10" s="258">
        <f>3579421.98+4121.92</f>
        <v>3583543.9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>
        <f>D14</f>
        <v>603.96</v>
      </c>
      <c r="E13" s="258">
        <f>E14</f>
        <v>107.81</v>
      </c>
    </row>
    <row r="14" spans="2:5">
      <c r="B14" s="14" t="s">
        <v>14</v>
      </c>
      <c r="C14" s="115" t="s">
        <v>15</v>
      </c>
      <c r="D14" s="197">
        <v>603.96</v>
      </c>
      <c r="E14" s="258">
        <v>107.81</v>
      </c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>
        <f>D17+D18+D19</f>
        <v>8582.6299999999992</v>
      </c>
      <c r="E16" s="23">
        <f>E17+E18+E19</f>
        <v>5928.44</v>
      </c>
    </row>
    <row r="17" spans="2:7">
      <c r="B17" s="14" t="s">
        <v>6</v>
      </c>
      <c r="C17" s="115" t="s">
        <v>15</v>
      </c>
      <c r="D17" s="198">
        <v>8582.6299999999992</v>
      </c>
      <c r="E17" s="259">
        <v>5928.44</v>
      </c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4801069.91</v>
      </c>
      <c r="E20" s="261">
        <f>E9-E16</f>
        <v>3577723.27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6500975.3499999996</v>
      </c>
      <c r="E24" s="23">
        <f>D20</f>
        <v>4801069.91</v>
      </c>
    </row>
    <row r="25" spans="2:7">
      <c r="B25" s="21" t="s">
        <v>26</v>
      </c>
      <c r="C25" s="22" t="s">
        <v>27</v>
      </c>
      <c r="D25" s="117">
        <v>-880652.67999999993</v>
      </c>
      <c r="E25" s="132">
        <v>-466377.36</v>
      </c>
      <c r="F25" s="70"/>
      <c r="G25" s="114"/>
    </row>
    <row r="26" spans="2:7">
      <c r="B26" s="24" t="s">
        <v>28</v>
      </c>
      <c r="C26" s="25" t="s">
        <v>29</v>
      </c>
      <c r="D26" s="118">
        <v>22705.71</v>
      </c>
      <c r="E26" s="133"/>
    </row>
    <row r="27" spans="2:7">
      <c r="B27" s="26" t="s">
        <v>6</v>
      </c>
      <c r="C27" s="15" t="s">
        <v>30</v>
      </c>
      <c r="D27" s="197">
        <v>22705.71</v>
      </c>
      <c r="E27" s="263"/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/>
    </row>
    <row r="30" spans="2:7">
      <c r="B30" s="24" t="s">
        <v>33</v>
      </c>
      <c r="C30" s="27" t="s">
        <v>34</v>
      </c>
      <c r="D30" s="118">
        <v>903358.3899999999</v>
      </c>
      <c r="E30" s="133">
        <v>466377.36</v>
      </c>
      <c r="F30" s="70"/>
    </row>
    <row r="31" spans="2:7">
      <c r="B31" s="26" t="s">
        <v>6</v>
      </c>
      <c r="C31" s="15" t="s">
        <v>35</v>
      </c>
      <c r="D31" s="197">
        <v>811830.95</v>
      </c>
      <c r="E31" s="263">
        <v>413605.23</v>
      </c>
    </row>
    <row r="32" spans="2:7">
      <c r="B32" s="26" t="s">
        <v>8</v>
      </c>
      <c r="C32" s="15" t="s">
        <v>36</v>
      </c>
      <c r="D32" s="197"/>
      <c r="E32" s="263"/>
    </row>
    <row r="33" spans="2:7">
      <c r="B33" s="26" t="s">
        <v>10</v>
      </c>
      <c r="C33" s="15" t="s">
        <v>37</v>
      </c>
      <c r="D33" s="197">
        <v>45957.87</v>
      </c>
      <c r="E33" s="263">
        <v>49654.74</v>
      </c>
    </row>
    <row r="34" spans="2:7">
      <c r="B34" s="26" t="s">
        <v>12</v>
      </c>
      <c r="C34" s="15" t="s">
        <v>38</v>
      </c>
      <c r="D34" s="197"/>
      <c r="E34" s="263"/>
    </row>
    <row r="35" spans="2:7" ht="25.5">
      <c r="B35" s="26" t="s">
        <v>39</v>
      </c>
      <c r="C35" s="15" t="s">
        <v>40</v>
      </c>
      <c r="D35" s="197"/>
      <c r="E35" s="263"/>
    </row>
    <row r="36" spans="2:7">
      <c r="B36" s="26" t="s">
        <v>41</v>
      </c>
      <c r="C36" s="15" t="s">
        <v>42</v>
      </c>
      <c r="D36" s="197"/>
      <c r="E36" s="263"/>
    </row>
    <row r="37" spans="2:7" ht="13.5" thickBot="1">
      <c r="B37" s="28" t="s">
        <v>43</v>
      </c>
      <c r="C37" s="29" t="s">
        <v>44</v>
      </c>
      <c r="D37" s="197">
        <v>45569.57</v>
      </c>
      <c r="E37" s="263">
        <v>3117.39</v>
      </c>
      <c r="F37" s="70"/>
      <c r="G37" s="114"/>
    </row>
    <row r="38" spans="2:7">
      <c r="B38" s="21" t="s">
        <v>45</v>
      </c>
      <c r="C38" s="22" t="s">
        <v>46</v>
      </c>
      <c r="D38" s="117">
        <v>-819252.76</v>
      </c>
      <c r="E38" s="23">
        <v>-756969.28</v>
      </c>
    </row>
    <row r="39" spans="2:7" ht="13.5" thickBot="1">
      <c r="B39" s="30" t="s">
        <v>47</v>
      </c>
      <c r="C39" s="31" t="s">
        <v>48</v>
      </c>
      <c r="D39" s="119">
        <v>4801069.91</v>
      </c>
      <c r="E39" s="274">
        <f>E24+E25+E38</f>
        <v>3577723.2699999996</v>
      </c>
      <c r="F39" s="121"/>
    </row>
    <row r="40" spans="2:7" ht="13.5" thickBot="1">
      <c r="B40" s="32"/>
      <c r="C40" s="33"/>
      <c r="D40" s="2"/>
      <c r="E40" s="175"/>
    </row>
    <row r="41" spans="2:7" ht="16.5" thickBot="1">
      <c r="B41" s="4"/>
      <c r="C41" s="34" t="s">
        <v>49</v>
      </c>
      <c r="D41" s="6"/>
      <c r="E41" s="7"/>
    </row>
    <row r="42" spans="2:7" ht="13.5" thickBot="1">
      <c r="B42" s="8"/>
      <c r="C42" s="35" t="s">
        <v>50</v>
      </c>
      <c r="D42" s="10" t="s">
        <v>133</v>
      </c>
      <c r="E42" s="64" t="s">
        <v>261</v>
      </c>
    </row>
    <row r="43" spans="2:7">
      <c r="B43" s="36" t="s">
        <v>28</v>
      </c>
      <c r="C43" s="66" t="s">
        <v>51</v>
      </c>
      <c r="D43" s="38"/>
      <c r="E43" s="63"/>
    </row>
    <row r="44" spans="2:7">
      <c r="B44" s="39" t="s">
        <v>6</v>
      </c>
      <c r="C44" s="67" t="s">
        <v>52</v>
      </c>
      <c r="D44" s="182">
        <v>712193.14659999998</v>
      </c>
      <c r="E44" s="166">
        <v>613438.96778499999</v>
      </c>
    </row>
    <row r="45" spans="2:7" ht="13.5" thickBot="1">
      <c r="B45" s="41" t="s">
        <v>8</v>
      </c>
      <c r="C45" s="68" t="s">
        <v>53</v>
      </c>
      <c r="D45" s="165">
        <v>613438.96778499999</v>
      </c>
      <c r="E45" s="170">
        <v>550562.75299800001</v>
      </c>
    </row>
    <row r="46" spans="2:7">
      <c r="B46" s="36" t="s">
        <v>33</v>
      </c>
      <c r="C46" s="66" t="s">
        <v>54</v>
      </c>
      <c r="D46" s="223"/>
      <c r="E46" s="171"/>
    </row>
    <row r="47" spans="2:7">
      <c r="B47" s="39" t="s">
        <v>6</v>
      </c>
      <c r="C47" s="67" t="s">
        <v>52</v>
      </c>
      <c r="D47" s="182">
        <v>9.1280999999999999</v>
      </c>
      <c r="E47" s="172">
        <v>7.8264829999999996</v>
      </c>
    </row>
    <row r="48" spans="2:7">
      <c r="B48" s="39" t="s">
        <v>8</v>
      </c>
      <c r="C48" s="67" t="s">
        <v>55</v>
      </c>
      <c r="D48" s="182">
        <v>7.6105280000000004</v>
      </c>
      <c r="E48" s="176">
        <v>6.376754</v>
      </c>
    </row>
    <row r="49" spans="2:5">
      <c r="B49" s="39" t="s">
        <v>10</v>
      </c>
      <c r="C49" s="67" t="s">
        <v>56</v>
      </c>
      <c r="D49" s="182">
        <v>9.4762470000000008</v>
      </c>
      <c r="E49" s="176">
        <v>8.4327679999999994</v>
      </c>
    </row>
    <row r="50" spans="2:5" ht="13.5" thickBot="1">
      <c r="B50" s="41" t="s">
        <v>12</v>
      </c>
      <c r="C50" s="68" t="s">
        <v>53</v>
      </c>
      <c r="D50" s="165">
        <v>7.8264829999999996</v>
      </c>
      <c r="E50" s="174">
        <v>6.4983019999999998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3583543.9</v>
      </c>
      <c r="E54" s="50">
        <f>E60+E65</f>
        <v>1.0016269089476002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v>3579421.98</v>
      </c>
      <c r="E60" s="216">
        <f>D60/E20</f>
        <v>1.000474801954149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4121.92</v>
      </c>
      <c r="E65" s="214">
        <f>D65/E20</f>
        <v>1.1521069934511733E-3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E14</f>
        <v>107.81</v>
      </c>
      <c r="E69" s="50">
        <f>D69/E20</f>
        <v>3.0133688903222524E-5</v>
      </c>
    </row>
    <row r="70" spans="2:5" ht="13.5" thickBot="1">
      <c r="B70" s="36" t="s">
        <v>84</v>
      </c>
      <c r="C70" s="37" t="s">
        <v>85</v>
      </c>
      <c r="D70" s="38">
        <f>E17</f>
        <v>5928.44</v>
      </c>
      <c r="E70" s="50">
        <f>D70/E20</f>
        <v>1.6570426365032976E-3</v>
      </c>
    </row>
    <row r="71" spans="2:5">
      <c r="B71" s="36" t="s">
        <v>86</v>
      </c>
      <c r="C71" s="37" t="s">
        <v>87</v>
      </c>
      <c r="D71" s="38">
        <f>D54+D67+D68+D69-D70</f>
        <v>3577723.27</v>
      </c>
      <c r="E71" s="61">
        <f>E54+E68+E69-E70</f>
        <v>1.0000000000000002</v>
      </c>
    </row>
    <row r="72" spans="2:5">
      <c r="B72" s="39" t="s">
        <v>6</v>
      </c>
      <c r="C72" s="40" t="s">
        <v>88</v>
      </c>
      <c r="D72" s="213">
        <f>D71</f>
        <v>3577723.27</v>
      </c>
      <c r="E72" s="214">
        <f>E71</f>
        <v>1.0000000000000002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9055118110236227" right="0.74803149606299213" top="0.59055118110236227" bottom="0.55118110236220474" header="0.51181102362204722" footer="0.51181102362204722"/>
  <pageSetup paperSize="9" scale="7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D66" sqref="D66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9.42578125" style="62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99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7861156.6800000006</v>
      </c>
      <c r="E9" s="23">
        <f>E10+E11+E12+E13</f>
        <v>5933684.7799999993</v>
      </c>
    </row>
    <row r="10" spans="2:5">
      <c r="B10" s="14" t="s">
        <v>6</v>
      </c>
      <c r="C10" s="115" t="s">
        <v>7</v>
      </c>
      <c r="D10" s="197">
        <v>7860576.9400000004</v>
      </c>
      <c r="E10" s="258">
        <f>5926909.16+6692.77</f>
        <v>5933601.9299999997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>
        <f>D14</f>
        <v>579.74</v>
      </c>
      <c r="E13" s="258">
        <f>E14</f>
        <v>82.85</v>
      </c>
    </row>
    <row r="14" spans="2:5">
      <c r="B14" s="14" t="s">
        <v>14</v>
      </c>
      <c r="C14" s="115" t="s">
        <v>15</v>
      </c>
      <c r="D14" s="197">
        <v>579.74</v>
      </c>
      <c r="E14" s="258">
        <v>82.85</v>
      </c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>
        <f>D17+D18+D19</f>
        <v>13482.22</v>
      </c>
      <c r="E16" s="23">
        <f>E17+E18+E19</f>
        <v>9678.27</v>
      </c>
    </row>
    <row r="17" spans="2:7">
      <c r="B17" s="14" t="s">
        <v>6</v>
      </c>
      <c r="C17" s="115" t="s">
        <v>15</v>
      </c>
      <c r="D17" s="198">
        <v>13482.22</v>
      </c>
      <c r="E17" s="259">
        <v>9678.27</v>
      </c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7847674.4600000009</v>
      </c>
      <c r="E20" s="261">
        <f>E9-E16</f>
        <v>5924006.5099999998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9470985.5399999991</v>
      </c>
      <c r="E24" s="23">
        <f>D20</f>
        <v>7847674.4600000009</v>
      </c>
    </row>
    <row r="25" spans="2:7">
      <c r="B25" s="21" t="s">
        <v>26</v>
      </c>
      <c r="C25" s="22" t="s">
        <v>27</v>
      </c>
      <c r="D25" s="117">
        <v>-1608554.89</v>
      </c>
      <c r="E25" s="132">
        <v>-1801174.35</v>
      </c>
      <c r="F25" s="70"/>
      <c r="G25" s="114"/>
    </row>
    <row r="26" spans="2:7">
      <c r="B26" s="24" t="s">
        <v>28</v>
      </c>
      <c r="C26" s="25" t="s">
        <v>29</v>
      </c>
      <c r="D26" s="118">
        <v>599693.8600000001</v>
      </c>
      <c r="E26" s="133">
        <v>33882.07</v>
      </c>
      <c r="F26" s="70"/>
    </row>
    <row r="27" spans="2:7">
      <c r="B27" s="26" t="s">
        <v>6</v>
      </c>
      <c r="C27" s="15" t="s">
        <v>30</v>
      </c>
      <c r="D27" s="197">
        <v>40442.54</v>
      </c>
      <c r="E27" s="263"/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559251.32000000007</v>
      </c>
      <c r="E29" s="263">
        <v>33882.07</v>
      </c>
      <c r="F29" s="70"/>
      <c r="G29" s="114"/>
    </row>
    <row r="30" spans="2:7">
      <c r="B30" s="24" t="s">
        <v>33</v>
      </c>
      <c r="C30" s="27" t="s">
        <v>34</v>
      </c>
      <c r="D30" s="118">
        <v>2208248.75</v>
      </c>
      <c r="E30" s="133">
        <v>1835056.42</v>
      </c>
      <c r="F30" s="70"/>
    </row>
    <row r="31" spans="2:7">
      <c r="B31" s="26" t="s">
        <v>6</v>
      </c>
      <c r="C31" s="15" t="s">
        <v>35</v>
      </c>
      <c r="D31" s="197">
        <v>2169715.7200000002</v>
      </c>
      <c r="E31" s="263">
        <v>1793727.28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37482.75</v>
      </c>
      <c r="E33" s="263">
        <v>38545.75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/>
      <c r="E35" s="263"/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1050.28</v>
      </c>
      <c r="E37" s="263">
        <v>2783.39</v>
      </c>
    </row>
    <row r="38" spans="2:6">
      <c r="B38" s="21" t="s">
        <v>45</v>
      </c>
      <c r="C38" s="22" t="s">
        <v>46</v>
      </c>
      <c r="D38" s="117">
        <v>-14756.19</v>
      </c>
      <c r="E38" s="23">
        <v>-122493.6</v>
      </c>
    </row>
    <row r="39" spans="2:6" ht="13.5" thickBot="1">
      <c r="B39" s="30" t="s">
        <v>47</v>
      </c>
      <c r="C39" s="31" t="s">
        <v>48</v>
      </c>
      <c r="D39" s="119">
        <v>7847674.459999999</v>
      </c>
      <c r="E39" s="274">
        <f>E24+E25+E38</f>
        <v>5924006.5100000016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889442.89469999995</v>
      </c>
      <c r="E44" s="166">
        <v>736931.55220100004</v>
      </c>
    </row>
    <row r="45" spans="2:6" ht="13.5" thickBot="1">
      <c r="B45" s="41" t="s">
        <v>8</v>
      </c>
      <c r="C45" s="68" t="s">
        <v>53</v>
      </c>
      <c r="D45" s="165">
        <v>736931.55220100004</v>
      </c>
      <c r="E45" s="170">
        <v>569250.53702799999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10.648199999999999</v>
      </c>
      <c r="E47" s="172">
        <v>10.649122999999999</v>
      </c>
    </row>
    <row r="48" spans="2:6">
      <c r="B48" s="39" t="s">
        <v>8</v>
      </c>
      <c r="C48" s="67" t="s">
        <v>55</v>
      </c>
      <c r="D48" s="182">
        <v>10.422169999999999</v>
      </c>
      <c r="E48" s="176">
        <v>10.35145</v>
      </c>
    </row>
    <row r="49" spans="2:5">
      <c r="B49" s="39" t="s">
        <v>10</v>
      </c>
      <c r="C49" s="67" t="s">
        <v>56</v>
      </c>
      <c r="D49" s="182">
        <v>10.870286</v>
      </c>
      <c r="E49" s="176">
        <v>11.228133</v>
      </c>
    </row>
    <row r="50" spans="2:5" ht="13.5" thickBot="1">
      <c r="B50" s="41" t="s">
        <v>12</v>
      </c>
      <c r="C50" s="68" t="s">
        <v>53</v>
      </c>
      <c r="D50" s="165">
        <v>10.649122999999999</v>
      </c>
      <c r="E50" s="174">
        <v>10.406677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5933601.9299999997</v>
      </c>
      <c r="E54" s="50">
        <f>E60+E65</f>
        <v>1.001619751764925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v>5926909.1600000001</v>
      </c>
      <c r="E60" s="216">
        <f>D60/E20</f>
        <v>1.0004899808930157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6692.77</v>
      </c>
      <c r="E65" s="214">
        <f>D65/E20</f>
        <v>1.1297708719094572E-3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E14</f>
        <v>82.85</v>
      </c>
      <c r="E69" s="50">
        <f>D69/E20</f>
        <v>1.3985467412999179E-5</v>
      </c>
    </row>
    <row r="70" spans="2:5" ht="13.5" thickBot="1">
      <c r="B70" s="36" t="s">
        <v>84</v>
      </c>
      <c r="C70" s="37" t="s">
        <v>85</v>
      </c>
      <c r="D70" s="38">
        <f>E17</f>
        <v>9678.27</v>
      </c>
      <c r="E70" s="50">
        <f>D70/E20</f>
        <v>1.6337372323380517E-3</v>
      </c>
    </row>
    <row r="71" spans="2:5">
      <c r="B71" s="36" t="s">
        <v>86</v>
      </c>
      <c r="C71" s="37" t="s">
        <v>87</v>
      </c>
      <c r="D71" s="38">
        <f>D54+D67+D68+D69-D70</f>
        <v>5924006.5099999998</v>
      </c>
      <c r="E71" s="61">
        <f>E54+E68+E69-E70</f>
        <v>1</v>
      </c>
    </row>
    <row r="72" spans="2:5">
      <c r="B72" s="39" t="s">
        <v>6</v>
      </c>
      <c r="C72" s="40" t="s">
        <v>88</v>
      </c>
      <c r="D72" s="213">
        <f>D71</f>
        <v>5924006.5099999998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118110236220474" right="0.74803149606299213" top="0.51181102362204722" bottom="0.47244094488188981" header="0.51181102362204722" footer="0.51181102362204722"/>
  <pageSetup paperSize="9" scale="7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D66" sqref="D66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9" style="62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98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7892476.8399999999</v>
      </c>
      <c r="E9" s="23">
        <f>E10+E11+E12+E13</f>
        <v>6590775.21</v>
      </c>
    </row>
    <row r="10" spans="2:5">
      <c r="B10" s="14" t="s">
        <v>6</v>
      </c>
      <c r="C10" s="115" t="s">
        <v>7</v>
      </c>
      <c r="D10" s="197">
        <v>7891818.6200000001</v>
      </c>
      <c r="E10" s="258">
        <f>6583793.67+6853.49</f>
        <v>6590647.1600000001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>
        <f>D14</f>
        <v>658.22</v>
      </c>
      <c r="E13" s="258">
        <f>E14</f>
        <v>128.05000000000001</v>
      </c>
    </row>
    <row r="14" spans="2:5">
      <c r="B14" s="14" t="s">
        <v>14</v>
      </c>
      <c r="C14" s="115" t="s">
        <v>15</v>
      </c>
      <c r="D14" s="197">
        <v>658.22</v>
      </c>
      <c r="E14" s="258">
        <v>128.05000000000001</v>
      </c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>
        <f>D17+D18+D19</f>
        <v>13717.12</v>
      </c>
      <c r="E16" s="23">
        <f>E17+E18+E19</f>
        <v>10978.45</v>
      </c>
    </row>
    <row r="17" spans="2:7">
      <c r="B17" s="14" t="s">
        <v>6</v>
      </c>
      <c r="C17" s="115" t="s">
        <v>15</v>
      </c>
      <c r="D17" s="198">
        <v>13717.12</v>
      </c>
      <c r="E17" s="259">
        <v>10978.45</v>
      </c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7878759.7199999997</v>
      </c>
      <c r="E20" s="261">
        <f>E9-E16</f>
        <v>6579796.7599999998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10185461.610000001</v>
      </c>
      <c r="E24" s="23">
        <f>D20</f>
        <v>7878759.7199999997</v>
      </c>
    </row>
    <row r="25" spans="2:7">
      <c r="B25" s="21" t="s">
        <v>26</v>
      </c>
      <c r="C25" s="22" t="s">
        <v>27</v>
      </c>
      <c r="D25" s="117">
        <v>-1638535.94</v>
      </c>
      <c r="E25" s="132">
        <v>-1108567.54</v>
      </c>
      <c r="F25" s="70"/>
    </row>
    <row r="26" spans="2:7">
      <c r="B26" s="24" t="s">
        <v>28</v>
      </c>
      <c r="C26" s="25" t="s">
        <v>29</v>
      </c>
      <c r="D26" s="118">
        <v>23998.560000000001</v>
      </c>
      <c r="E26" s="133"/>
    </row>
    <row r="27" spans="2:7">
      <c r="B27" s="26" t="s">
        <v>6</v>
      </c>
      <c r="C27" s="15" t="s">
        <v>30</v>
      </c>
      <c r="D27" s="197">
        <v>23998.560000000001</v>
      </c>
      <c r="E27" s="263"/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/>
    </row>
    <row r="30" spans="2:7">
      <c r="B30" s="24" t="s">
        <v>33</v>
      </c>
      <c r="C30" s="27" t="s">
        <v>34</v>
      </c>
      <c r="D30" s="118">
        <v>1662534.5</v>
      </c>
      <c r="E30" s="133">
        <v>1108567.54</v>
      </c>
      <c r="F30" s="70"/>
    </row>
    <row r="31" spans="2:7">
      <c r="B31" s="26" t="s">
        <v>6</v>
      </c>
      <c r="C31" s="15" t="s">
        <v>35</v>
      </c>
      <c r="D31" s="197">
        <v>1510072.1</v>
      </c>
      <c r="E31" s="263">
        <v>1016665</v>
      </c>
    </row>
    <row r="32" spans="2:7">
      <c r="B32" s="26" t="s">
        <v>8</v>
      </c>
      <c r="C32" s="15" t="s">
        <v>36</v>
      </c>
      <c r="D32" s="197"/>
      <c r="E32" s="263"/>
    </row>
    <row r="33" spans="2:7">
      <c r="B33" s="26" t="s">
        <v>10</v>
      </c>
      <c r="C33" s="15" t="s">
        <v>37</v>
      </c>
      <c r="D33" s="197">
        <v>52448.13</v>
      </c>
      <c r="E33" s="263">
        <v>54196.93</v>
      </c>
    </row>
    <row r="34" spans="2:7">
      <c r="B34" s="26" t="s">
        <v>12</v>
      </c>
      <c r="C34" s="15" t="s">
        <v>38</v>
      </c>
      <c r="D34" s="197"/>
      <c r="E34" s="263"/>
    </row>
    <row r="35" spans="2:7" ht="25.5">
      <c r="B35" s="26" t="s">
        <v>39</v>
      </c>
      <c r="C35" s="15" t="s">
        <v>40</v>
      </c>
      <c r="D35" s="197"/>
      <c r="E35" s="263"/>
    </row>
    <row r="36" spans="2:7">
      <c r="B36" s="26" t="s">
        <v>41</v>
      </c>
      <c r="C36" s="15" t="s">
        <v>42</v>
      </c>
      <c r="D36" s="197"/>
      <c r="E36" s="263"/>
    </row>
    <row r="37" spans="2:7" ht="13.5" thickBot="1">
      <c r="B37" s="28" t="s">
        <v>43</v>
      </c>
      <c r="C37" s="29" t="s">
        <v>44</v>
      </c>
      <c r="D37" s="197">
        <v>100014.27</v>
      </c>
      <c r="E37" s="263">
        <v>37705.61</v>
      </c>
      <c r="F37" s="70"/>
      <c r="G37" s="114"/>
    </row>
    <row r="38" spans="2:7">
      <c r="B38" s="21" t="s">
        <v>45</v>
      </c>
      <c r="C38" s="22" t="s">
        <v>46</v>
      </c>
      <c r="D38" s="117">
        <v>-668165.94999999995</v>
      </c>
      <c r="E38" s="23">
        <v>-190395.42</v>
      </c>
    </row>
    <row r="39" spans="2:7" ht="13.5" thickBot="1">
      <c r="B39" s="30" t="s">
        <v>47</v>
      </c>
      <c r="C39" s="31" t="s">
        <v>48</v>
      </c>
      <c r="D39" s="119">
        <v>7878759.7200000016</v>
      </c>
      <c r="E39" s="274">
        <f>E24+E25+E38</f>
        <v>6579796.7599999998</v>
      </c>
      <c r="F39" s="121"/>
    </row>
    <row r="40" spans="2:7" ht="13.5" thickBot="1">
      <c r="B40" s="32"/>
      <c r="C40" s="33"/>
      <c r="D40" s="2"/>
      <c r="E40" s="175"/>
    </row>
    <row r="41" spans="2:7" ht="16.5" thickBot="1">
      <c r="B41" s="4"/>
      <c r="C41" s="34" t="s">
        <v>49</v>
      </c>
      <c r="D41" s="6"/>
      <c r="E41" s="7"/>
    </row>
    <row r="42" spans="2:7" ht="13.5" thickBot="1">
      <c r="B42" s="8"/>
      <c r="C42" s="35" t="s">
        <v>50</v>
      </c>
      <c r="D42" s="10" t="s">
        <v>133</v>
      </c>
      <c r="E42" s="64" t="s">
        <v>261</v>
      </c>
    </row>
    <row r="43" spans="2:7">
      <c r="B43" s="36" t="s">
        <v>28</v>
      </c>
      <c r="C43" s="66" t="s">
        <v>51</v>
      </c>
      <c r="D43" s="38"/>
      <c r="E43" s="63"/>
    </row>
    <row r="44" spans="2:7">
      <c r="B44" s="39" t="s">
        <v>6</v>
      </c>
      <c r="C44" s="67" t="s">
        <v>52</v>
      </c>
      <c r="D44" s="182">
        <v>1018437.6344</v>
      </c>
      <c r="E44" s="166">
        <v>848602.75313600001</v>
      </c>
    </row>
    <row r="45" spans="2:7" ht="13.5" thickBot="1">
      <c r="B45" s="41" t="s">
        <v>8</v>
      </c>
      <c r="C45" s="68" t="s">
        <v>53</v>
      </c>
      <c r="D45" s="165">
        <v>848602.75313600001</v>
      </c>
      <c r="E45" s="170">
        <v>729154.697637</v>
      </c>
    </row>
    <row r="46" spans="2:7">
      <c r="B46" s="36" t="s">
        <v>33</v>
      </c>
      <c r="C46" s="66" t="s">
        <v>54</v>
      </c>
      <c r="D46" s="223"/>
      <c r="E46" s="171"/>
    </row>
    <row r="47" spans="2:7">
      <c r="B47" s="39" t="s">
        <v>6</v>
      </c>
      <c r="C47" s="67" t="s">
        <v>52</v>
      </c>
      <c r="D47" s="182">
        <v>10.001099999999999</v>
      </c>
      <c r="E47" s="172">
        <v>9.2843909999999994</v>
      </c>
    </row>
    <row r="48" spans="2:7">
      <c r="B48" s="39" t="s">
        <v>8</v>
      </c>
      <c r="C48" s="67" t="s">
        <v>55</v>
      </c>
      <c r="D48" s="182">
        <v>9.1029660000000003</v>
      </c>
      <c r="E48" s="176">
        <v>8.9681420000000003</v>
      </c>
    </row>
    <row r="49" spans="2:5">
      <c r="B49" s="39" t="s">
        <v>10</v>
      </c>
      <c r="C49" s="67" t="s">
        <v>56</v>
      </c>
      <c r="D49" s="182">
        <v>10.018333</v>
      </c>
      <c r="E49" s="176">
        <v>9.6596159999999998</v>
      </c>
    </row>
    <row r="50" spans="2:5" ht="13.5" thickBot="1">
      <c r="B50" s="41" t="s">
        <v>12</v>
      </c>
      <c r="C50" s="68" t="s">
        <v>53</v>
      </c>
      <c r="D50" s="165">
        <v>9.2843909999999994</v>
      </c>
      <c r="E50" s="174">
        <v>9.0238689999999995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6590647.1600000001</v>
      </c>
      <c r="E54" s="50">
        <f>E60+E65</f>
        <v>1.0016490478955158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v>6583793.6699999999</v>
      </c>
      <c r="E60" s="216">
        <f>D60/E20</f>
        <v>1.0006074518933925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6853.49</v>
      </c>
      <c r="E65" s="214">
        <f>D65/E20</f>
        <v>1.041596002123324E-3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E14</f>
        <v>128.05000000000001</v>
      </c>
      <c r="E69" s="50">
        <f>D69/E20</f>
        <v>1.9461087427265764E-5</v>
      </c>
    </row>
    <row r="70" spans="2:5" ht="13.5" thickBot="1">
      <c r="B70" s="36" t="s">
        <v>84</v>
      </c>
      <c r="C70" s="37" t="s">
        <v>85</v>
      </c>
      <c r="D70" s="38">
        <f>E17</f>
        <v>10978.45</v>
      </c>
      <c r="E70" s="50">
        <f>D70/E20</f>
        <v>1.6685089829431147E-3</v>
      </c>
    </row>
    <row r="71" spans="2:5">
      <c r="B71" s="36" t="s">
        <v>86</v>
      </c>
      <c r="C71" s="37" t="s">
        <v>87</v>
      </c>
      <c r="D71" s="38">
        <f>D54+D67+D68+D69-D70</f>
        <v>6579796.7599999998</v>
      </c>
      <c r="E71" s="61">
        <f>E54+E68+E69-E70</f>
        <v>1</v>
      </c>
    </row>
    <row r="72" spans="2:5">
      <c r="B72" s="39" t="s">
        <v>6</v>
      </c>
      <c r="C72" s="40" t="s">
        <v>88</v>
      </c>
      <c r="D72" s="213">
        <f>D71</f>
        <v>6579796.7599999998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118110236220474" right="0.74803149606299213" top="0.51181102362204722" bottom="0.62992125984251968" header="0.51181102362204722" footer="0.51181102362204722"/>
  <pageSetup paperSize="9" scale="7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D66" sqref="D66"/>
    </sheetView>
  </sheetViews>
  <sheetFormatPr defaultRowHeight="12.75"/>
  <cols>
    <col min="1" max="1" width="12" style="62" customWidth="1"/>
    <col min="2" max="2" width="5.28515625" style="62" bestFit="1" customWidth="1"/>
    <col min="3" max="3" width="72.7109375" style="62" customWidth="1"/>
    <col min="4" max="5" width="17.85546875" style="221" customWidth="1"/>
    <col min="6" max="6" width="11.42578125" style="62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126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D10+D11+D13</f>
        <v>16899320.91</v>
      </c>
      <c r="E9" s="23">
        <f>E10+E11+E13</f>
        <v>15284233.879999999</v>
      </c>
    </row>
    <row r="10" spans="2:5">
      <c r="B10" s="14" t="s">
        <v>6</v>
      </c>
      <c r="C10" s="115" t="s">
        <v>7</v>
      </c>
      <c r="D10" s="197">
        <v>16898832.120000001</v>
      </c>
      <c r="E10" s="258">
        <f>15261946.35+22178.45</f>
        <v>15284124.799999999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>
        <f>D14</f>
        <v>488.79</v>
      </c>
      <c r="E13" s="258">
        <f>E14</f>
        <v>109.08</v>
      </c>
    </row>
    <row r="14" spans="2:5">
      <c r="B14" s="14" t="s">
        <v>14</v>
      </c>
      <c r="C14" s="115" t="s">
        <v>15</v>
      </c>
      <c r="D14" s="197">
        <v>488.79</v>
      </c>
      <c r="E14" s="258">
        <v>109.08</v>
      </c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>
        <f>D17</f>
        <v>27853.39</v>
      </c>
      <c r="E16" s="23">
        <f>E17</f>
        <v>24859.61</v>
      </c>
    </row>
    <row r="17" spans="2:7">
      <c r="B17" s="14" t="s">
        <v>6</v>
      </c>
      <c r="C17" s="115" t="s">
        <v>15</v>
      </c>
      <c r="D17" s="198">
        <v>27853.39</v>
      </c>
      <c r="E17" s="259">
        <v>24859.61</v>
      </c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16871467.52</v>
      </c>
      <c r="E20" s="261">
        <f>E9-E16</f>
        <v>15259374.27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08">
        <v>20091739.969999999</v>
      </c>
      <c r="E24" s="23">
        <f>D20</f>
        <v>16871467.52</v>
      </c>
    </row>
    <row r="25" spans="2:7">
      <c r="B25" s="21" t="s">
        <v>26</v>
      </c>
      <c r="C25" s="22" t="s">
        <v>27</v>
      </c>
      <c r="D25" s="108">
        <v>-3808933.6300000004</v>
      </c>
      <c r="E25" s="132">
        <v>-1397398.3</v>
      </c>
      <c r="F25" s="70"/>
      <c r="G25" s="114"/>
    </row>
    <row r="26" spans="2:7">
      <c r="B26" s="24" t="s">
        <v>28</v>
      </c>
      <c r="C26" s="25" t="s">
        <v>29</v>
      </c>
      <c r="D26" s="109">
        <v>129810.28</v>
      </c>
      <c r="E26" s="133">
        <v>15368.08</v>
      </c>
      <c r="F26" s="70"/>
    </row>
    <row r="27" spans="2:7">
      <c r="B27" s="26" t="s">
        <v>6</v>
      </c>
      <c r="C27" s="15" t="s">
        <v>30</v>
      </c>
      <c r="D27" s="226">
        <v>46613.75</v>
      </c>
      <c r="E27" s="263"/>
    </row>
    <row r="28" spans="2:7">
      <c r="B28" s="26" t="s">
        <v>8</v>
      </c>
      <c r="C28" s="15" t="s">
        <v>31</v>
      </c>
      <c r="D28" s="226"/>
      <c r="E28" s="263"/>
    </row>
    <row r="29" spans="2:7">
      <c r="B29" s="26" t="s">
        <v>10</v>
      </c>
      <c r="C29" s="15" t="s">
        <v>32</v>
      </c>
      <c r="D29" s="226">
        <v>83196.53</v>
      </c>
      <c r="E29" s="263">
        <v>15368.08</v>
      </c>
      <c r="F29" s="70"/>
      <c r="G29" s="114"/>
    </row>
    <row r="30" spans="2:7">
      <c r="B30" s="24" t="s">
        <v>33</v>
      </c>
      <c r="C30" s="27" t="s">
        <v>34</v>
      </c>
      <c r="D30" s="109">
        <v>3938743.91</v>
      </c>
      <c r="E30" s="133">
        <v>1412766.38</v>
      </c>
      <c r="F30" s="70"/>
    </row>
    <row r="31" spans="2:7">
      <c r="B31" s="26" t="s">
        <v>6</v>
      </c>
      <c r="C31" s="15" t="s">
        <v>35</v>
      </c>
      <c r="D31" s="226">
        <v>3898198.41</v>
      </c>
      <c r="E31" s="263">
        <v>1379371.99</v>
      </c>
    </row>
    <row r="32" spans="2:7">
      <c r="B32" s="26" t="s">
        <v>8</v>
      </c>
      <c r="C32" s="15" t="s">
        <v>36</v>
      </c>
      <c r="D32" s="226"/>
      <c r="E32" s="263"/>
    </row>
    <row r="33" spans="2:6">
      <c r="B33" s="26" t="s">
        <v>10</v>
      </c>
      <c r="C33" s="15" t="s">
        <v>37</v>
      </c>
      <c r="D33" s="226">
        <v>38747.089999999997</v>
      </c>
      <c r="E33" s="263">
        <v>33394.39</v>
      </c>
    </row>
    <row r="34" spans="2:6">
      <c r="B34" s="26" t="s">
        <v>12</v>
      </c>
      <c r="C34" s="15" t="s">
        <v>38</v>
      </c>
      <c r="D34" s="226"/>
      <c r="E34" s="263"/>
    </row>
    <row r="35" spans="2:6" ht="25.5">
      <c r="B35" s="26" t="s">
        <v>39</v>
      </c>
      <c r="C35" s="15" t="s">
        <v>40</v>
      </c>
      <c r="D35" s="226"/>
      <c r="E35" s="263"/>
    </row>
    <row r="36" spans="2:6">
      <c r="B36" s="26" t="s">
        <v>41</v>
      </c>
      <c r="C36" s="15" t="s">
        <v>42</v>
      </c>
      <c r="D36" s="226"/>
      <c r="E36" s="263"/>
    </row>
    <row r="37" spans="2:6" ht="13.5" thickBot="1">
      <c r="B37" s="28" t="s">
        <v>43</v>
      </c>
      <c r="C37" s="29" t="s">
        <v>44</v>
      </c>
      <c r="D37" s="226">
        <v>1798.41</v>
      </c>
      <c r="E37" s="263"/>
    </row>
    <row r="38" spans="2:6">
      <c r="B38" s="21" t="s">
        <v>45</v>
      </c>
      <c r="C38" s="22" t="s">
        <v>46</v>
      </c>
      <c r="D38" s="108">
        <v>588661.18000000005</v>
      </c>
      <c r="E38" s="23">
        <v>-214694.95</v>
      </c>
    </row>
    <row r="39" spans="2:6" ht="13.5" thickBot="1">
      <c r="B39" s="30" t="s">
        <v>47</v>
      </c>
      <c r="C39" s="31" t="s">
        <v>48</v>
      </c>
      <c r="D39" s="110">
        <v>16871467.52</v>
      </c>
      <c r="E39" s="274">
        <f>E24+E25+E38</f>
        <v>15259374.27</v>
      </c>
      <c r="F39" s="121"/>
    </row>
    <row r="40" spans="2:6" ht="13.5" thickBot="1">
      <c r="B40" s="32"/>
      <c r="C40" s="33"/>
      <c r="D40" s="175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37" t="s">
        <v>51</v>
      </c>
      <c r="D43" s="38"/>
      <c r="E43" s="111"/>
    </row>
    <row r="44" spans="2:6">
      <c r="B44" s="39" t="s">
        <v>6</v>
      </c>
      <c r="C44" s="40" t="s">
        <v>52</v>
      </c>
      <c r="D44" s="227">
        <v>1953323.8798</v>
      </c>
      <c r="E44" s="177">
        <v>1588235.8824489999</v>
      </c>
    </row>
    <row r="45" spans="2:6" ht="13.5" thickBot="1">
      <c r="B45" s="41" t="s">
        <v>8</v>
      </c>
      <c r="C45" s="42" t="s">
        <v>53</v>
      </c>
      <c r="D45" s="228">
        <v>1588235.8824489999</v>
      </c>
      <c r="E45" s="178">
        <v>1456356.8501579999</v>
      </c>
    </row>
    <row r="46" spans="2:6">
      <c r="B46" s="36" t="s">
        <v>33</v>
      </c>
      <c r="C46" s="37" t="s">
        <v>54</v>
      </c>
      <c r="D46" s="229"/>
      <c r="E46" s="179"/>
    </row>
    <row r="47" spans="2:6">
      <c r="B47" s="39" t="s">
        <v>6</v>
      </c>
      <c r="C47" s="40" t="s">
        <v>52</v>
      </c>
      <c r="D47" s="227">
        <v>10.2859</v>
      </c>
      <c r="E47" s="180">
        <v>10.622771999999999</v>
      </c>
    </row>
    <row r="48" spans="2:6">
      <c r="B48" s="39" t="s">
        <v>8</v>
      </c>
      <c r="C48" s="40" t="s">
        <v>55</v>
      </c>
      <c r="D48" s="227">
        <v>10.22114</v>
      </c>
      <c r="E48" s="176">
        <v>10.432453000000001</v>
      </c>
    </row>
    <row r="49" spans="2:5">
      <c r="B49" s="39" t="s">
        <v>10</v>
      </c>
      <c r="C49" s="40" t="s">
        <v>56</v>
      </c>
      <c r="D49" s="227">
        <v>10.700901</v>
      </c>
      <c r="E49" s="176">
        <v>10.735756</v>
      </c>
    </row>
    <row r="50" spans="2:5" ht="13.5" thickBot="1">
      <c r="B50" s="41" t="s">
        <v>12</v>
      </c>
      <c r="C50" s="42" t="s">
        <v>53</v>
      </c>
      <c r="D50" s="228">
        <v>10.622771999999999</v>
      </c>
      <c r="E50" s="181">
        <v>10.477771000000001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D60+D65</f>
        <v>15284124.799999999</v>
      </c>
      <c r="E54" s="50">
        <f>E60+E65</f>
        <v>1.0016219885273185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v>15261946.35</v>
      </c>
      <c r="E60" s="216">
        <f>D60/E20</f>
        <v>1.0001685573703409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22178.45</v>
      </c>
      <c r="E65" s="214">
        <f>D65/E20</f>
        <v>1.4534311569775792E-3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0</v>
      </c>
      <c r="E68" s="61">
        <f>D68/E20</f>
        <v>0</v>
      </c>
    </row>
    <row r="69" spans="2:5" ht="13.5" thickBot="1">
      <c r="B69" s="36" t="s">
        <v>82</v>
      </c>
      <c r="C69" s="37" t="s">
        <v>83</v>
      </c>
      <c r="D69" s="38">
        <f>E14</f>
        <v>109.08</v>
      </c>
      <c r="E69" s="112">
        <f>D69/E20</f>
        <v>7.1483927237076672E-6</v>
      </c>
    </row>
    <row r="70" spans="2:5" ht="13.5" thickBot="1">
      <c r="B70" s="36" t="s">
        <v>84</v>
      </c>
      <c r="C70" s="37" t="s">
        <v>85</v>
      </c>
      <c r="D70" s="38">
        <f>E17</f>
        <v>24859.61</v>
      </c>
      <c r="E70" s="113">
        <f>D70/E20</f>
        <v>1.6291369200422661E-3</v>
      </c>
    </row>
    <row r="71" spans="2:5">
      <c r="B71" s="36" t="s">
        <v>86</v>
      </c>
      <c r="C71" s="37" t="s">
        <v>87</v>
      </c>
      <c r="D71" s="38">
        <f>D54+D68+D69-D70</f>
        <v>15259374.27</v>
      </c>
      <c r="E71" s="61">
        <f>E54+E68+E69-E70</f>
        <v>1</v>
      </c>
    </row>
    <row r="72" spans="2:5">
      <c r="B72" s="39" t="s">
        <v>6</v>
      </c>
      <c r="C72" s="40" t="s">
        <v>88</v>
      </c>
      <c r="D72" s="213">
        <f>D71</f>
        <v>15259374.27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  <rowBreaks count="1" manualBreakCount="1">
    <brk id="75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D66" sqref="D66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16" style="62" customWidth="1"/>
    <col min="7" max="7" width="13.42578125" bestFit="1" customWidth="1"/>
    <col min="8" max="8" width="17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97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91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20185292.460000001</v>
      </c>
      <c r="E9" s="23">
        <f>E10+E11+E12+E13</f>
        <v>15554377.110000001</v>
      </c>
    </row>
    <row r="10" spans="2:5">
      <c r="B10" s="14" t="s">
        <v>6</v>
      </c>
      <c r="C10" s="115" t="s">
        <v>7</v>
      </c>
      <c r="D10" s="197">
        <v>20183317.66</v>
      </c>
      <c r="E10" s="258">
        <f>15533620.81+16390.83</f>
        <v>15550011.640000001</v>
      </c>
    </row>
    <row r="11" spans="2:5">
      <c r="B11" s="14" t="s">
        <v>8</v>
      </c>
      <c r="C11" s="115" t="s">
        <v>9</v>
      </c>
      <c r="D11" s="197">
        <v>9.17</v>
      </c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>
        <f>D14</f>
        <v>1965.63</v>
      </c>
      <c r="E13" s="258">
        <f>E14</f>
        <v>4365.47</v>
      </c>
    </row>
    <row r="14" spans="2:5">
      <c r="B14" s="14" t="s">
        <v>14</v>
      </c>
      <c r="C14" s="115" t="s">
        <v>15</v>
      </c>
      <c r="D14" s="197">
        <v>1965.63</v>
      </c>
      <c r="E14" s="258">
        <v>4365.47</v>
      </c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>
        <f>D17+D18+D19</f>
        <v>35157.19</v>
      </c>
      <c r="E16" s="23">
        <f>E17+E18+E19</f>
        <v>29744.63</v>
      </c>
    </row>
    <row r="17" spans="2:7" ht="21" customHeight="1">
      <c r="B17" s="14" t="s">
        <v>6</v>
      </c>
      <c r="C17" s="115" t="s">
        <v>15</v>
      </c>
      <c r="D17" s="198">
        <v>35157.19</v>
      </c>
      <c r="E17" s="259">
        <v>29744.63</v>
      </c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customHeight="1" thickBot="1">
      <c r="B20" s="291" t="s">
        <v>22</v>
      </c>
      <c r="C20" s="292"/>
      <c r="D20" s="200">
        <f>D9-D16</f>
        <v>20150135.27</v>
      </c>
      <c r="E20" s="261">
        <f>E9-E16</f>
        <v>15524632.48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91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24860280.440000001</v>
      </c>
      <c r="E24" s="23">
        <f>D20</f>
        <v>20150135.27</v>
      </c>
    </row>
    <row r="25" spans="2:7">
      <c r="B25" s="21" t="s">
        <v>26</v>
      </c>
      <c r="C25" s="22" t="s">
        <v>27</v>
      </c>
      <c r="D25" s="117">
        <v>-4254681.6800000006</v>
      </c>
      <c r="E25" s="132">
        <v>-3714281.03</v>
      </c>
      <c r="F25" s="70"/>
    </row>
    <row r="26" spans="2:7">
      <c r="B26" s="24" t="s">
        <v>28</v>
      </c>
      <c r="C26" s="25" t="s">
        <v>29</v>
      </c>
      <c r="D26" s="118">
        <v>88525.670000000013</v>
      </c>
      <c r="E26" s="133">
        <v>19148.36</v>
      </c>
      <c r="F26" s="70"/>
    </row>
    <row r="27" spans="2:7">
      <c r="B27" s="26" t="s">
        <v>6</v>
      </c>
      <c r="C27" s="15" t="s">
        <v>30</v>
      </c>
      <c r="D27" s="197">
        <v>33089.120000000003</v>
      </c>
      <c r="E27" s="263"/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55436.55</v>
      </c>
      <c r="E29" s="263">
        <v>19148.36</v>
      </c>
      <c r="F29" s="70"/>
    </row>
    <row r="30" spans="2:7">
      <c r="B30" s="24" t="s">
        <v>33</v>
      </c>
      <c r="C30" s="27" t="s">
        <v>34</v>
      </c>
      <c r="D30" s="118">
        <v>4343207.3500000006</v>
      </c>
      <c r="E30" s="133">
        <v>3733429.39</v>
      </c>
      <c r="F30" s="70"/>
    </row>
    <row r="31" spans="2:7">
      <c r="B31" s="26" t="s">
        <v>6</v>
      </c>
      <c r="C31" s="15" t="s">
        <v>35</v>
      </c>
      <c r="D31" s="197">
        <v>3717058.14</v>
      </c>
      <c r="E31" s="263">
        <v>3575072.09</v>
      </c>
    </row>
    <row r="32" spans="2:7" ht="13.5" customHeight="1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120772.41</v>
      </c>
      <c r="E33" s="263">
        <v>120509.19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/>
      <c r="E35" s="263"/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505376.8</v>
      </c>
      <c r="E37" s="263">
        <v>37848.11</v>
      </c>
      <c r="F37" s="70"/>
    </row>
    <row r="38" spans="2:6">
      <c r="B38" s="21" t="s">
        <v>45</v>
      </c>
      <c r="C38" s="22" t="s">
        <v>46</v>
      </c>
      <c r="D38" s="117">
        <v>-455463.49</v>
      </c>
      <c r="E38" s="23">
        <v>-911221.76000000001</v>
      </c>
    </row>
    <row r="39" spans="2:6" ht="21" customHeight="1" thickBot="1">
      <c r="B39" s="30" t="s">
        <v>47</v>
      </c>
      <c r="C39" s="31" t="s">
        <v>48</v>
      </c>
      <c r="D39" s="119">
        <v>20150135.270000003</v>
      </c>
      <c r="E39" s="274">
        <f>E24+E25+E38</f>
        <v>15524632.48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2512844.2977999998</v>
      </c>
      <c r="E44" s="166">
        <v>2079305.972353</v>
      </c>
    </row>
    <row r="45" spans="2:6" ht="13.5" thickBot="1">
      <c r="B45" s="41" t="s">
        <v>8</v>
      </c>
      <c r="C45" s="68" t="s">
        <v>53</v>
      </c>
      <c r="D45" s="165">
        <v>2079305.972353</v>
      </c>
      <c r="E45" s="170">
        <v>1690287.5121830001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9.8933</v>
      </c>
      <c r="E47" s="172">
        <v>9.6907990000000002</v>
      </c>
    </row>
    <row r="48" spans="2:6">
      <c r="B48" s="39" t="s">
        <v>8</v>
      </c>
      <c r="C48" s="67" t="s">
        <v>55</v>
      </c>
      <c r="D48" s="182">
        <v>9.6167809999999996</v>
      </c>
      <c r="E48" s="176">
        <v>9.1386389999999995</v>
      </c>
    </row>
    <row r="49" spans="2:5">
      <c r="B49" s="39" t="s">
        <v>10</v>
      </c>
      <c r="C49" s="67" t="s">
        <v>56</v>
      </c>
      <c r="D49" s="182">
        <v>9.9669209999999993</v>
      </c>
      <c r="E49" s="176">
        <v>9.7986120000000003</v>
      </c>
    </row>
    <row r="50" spans="2:5" ht="13.5" thickBot="1">
      <c r="B50" s="41" t="s">
        <v>12</v>
      </c>
      <c r="C50" s="68" t="s">
        <v>53</v>
      </c>
      <c r="D50" s="165">
        <v>9.6907990000000002</v>
      </c>
      <c r="E50" s="174">
        <v>9.1846099999999993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customHeight="1" thickBot="1">
      <c r="B54" s="48" t="s">
        <v>28</v>
      </c>
      <c r="C54" s="37" t="s">
        <v>61</v>
      </c>
      <c r="D54" s="49">
        <f>SUM(D55:D66)</f>
        <v>15550011.640000001</v>
      </c>
      <c r="E54" s="50">
        <f>E60+E65</f>
        <v>1.0016347672019092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v>15533620.810000001</v>
      </c>
      <c r="E60" s="216">
        <f>D60/E20</f>
        <v>1.0005789721599903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16390.830000000002</v>
      </c>
      <c r="E65" s="214">
        <f>D65/E20</f>
        <v>1.0557950419190858E-3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E14</f>
        <v>4365.47</v>
      </c>
      <c r="E69" s="50">
        <f>D69/E20</f>
        <v>2.8119635074285506E-4</v>
      </c>
    </row>
    <row r="70" spans="2:5" ht="13.5" thickBot="1">
      <c r="B70" s="36" t="s">
        <v>84</v>
      </c>
      <c r="C70" s="37" t="s">
        <v>85</v>
      </c>
      <c r="D70" s="38">
        <f>E17</f>
        <v>29744.63</v>
      </c>
      <c r="E70" s="50">
        <f>D70/E20</f>
        <v>1.9159635526521657E-3</v>
      </c>
    </row>
    <row r="71" spans="2:5">
      <c r="B71" s="36" t="s">
        <v>86</v>
      </c>
      <c r="C71" s="37" t="s">
        <v>87</v>
      </c>
      <c r="D71" s="38">
        <f>D54+D67+D68+D69-D70</f>
        <v>15524632.48</v>
      </c>
      <c r="E71" s="61">
        <f>E54+E68+E69-E70</f>
        <v>0.99999999999999989</v>
      </c>
    </row>
    <row r="72" spans="2:5">
      <c r="B72" s="39" t="s">
        <v>6</v>
      </c>
      <c r="C72" s="40" t="s">
        <v>88</v>
      </c>
      <c r="D72" s="213">
        <f>D71</f>
        <v>15524632.48</v>
      </c>
      <c r="E72" s="214">
        <f>E71</f>
        <v>0.99999999999999989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1181102362204722" right="0.74803149606299213" top="0.62992125984251968" bottom="0.51181102362204722" header="0.51181102362204722" footer="0.51181102362204722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78"/>
  <sheetViews>
    <sheetView zoomScaleNormal="100" workbookViewId="0">
      <selection activeCell="D70" sqref="D70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6.85546875" customWidth="1"/>
    <col min="7" max="7" width="17.7109375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109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244823524.34</v>
      </c>
      <c r="E9" s="23">
        <f>E10+E11+E12+E13</f>
        <v>215236462.53999996</v>
      </c>
    </row>
    <row r="10" spans="2:5">
      <c r="B10" s="14" t="s">
        <v>6</v>
      </c>
      <c r="C10" s="115" t="s">
        <v>7</v>
      </c>
      <c r="D10" s="197">
        <f>243572657.81+329715.87</f>
        <v>243902373.68000001</v>
      </c>
      <c r="E10" s="258">
        <f>214022979.57+583281.39</f>
        <v>214606260.95999998</v>
      </c>
    </row>
    <row r="11" spans="2:5">
      <c r="B11" s="14" t="s">
        <v>8</v>
      </c>
      <c r="C11" s="115" t="s">
        <v>9</v>
      </c>
      <c r="D11" s="197">
        <v>31.66</v>
      </c>
      <c r="E11" s="258">
        <v>20.94</v>
      </c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>
        <f>D14</f>
        <v>921119</v>
      </c>
      <c r="E13" s="258">
        <f>E14</f>
        <v>630180.64</v>
      </c>
    </row>
    <row r="14" spans="2:5">
      <c r="B14" s="14" t="s">
        <v>14</v>
      </c>
      <c r="C14" s="115" t="s">
        <v>15</v>
      </c>
      <c r="D14" s="197">
        <v>921119</v>
      </c>
      <c r="E14" s="258">
        <v>630180.64</v>
      </c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>
        <f>D17+D18+D19</f>
        <v>329502.28999999998</v>
      </c>
      <c r="E16" s="23">
        <f>E17+E18+E19</f>
        <v>365248.27</v>
      </c>
    </row>
    <row r="17" spans="2:9">
      <c r="B17" s="14" t="s">
        <v>6</v>
      </c>
      <c r="C17" s="115" t="s">
        <v>15</v>
      </c>
      <c r="D17" s="198">
        <v>329502.28999999998</v>
      </c>
      <c r="E17" s="259">
        <v>365248.27</v>
      </c>
    </row>
    <row r="18" spans="2:9" ht="25.5">
      <c r="B18" s="14" t="s">
        <v>8</v>
      </c>
      <c r="C18" s="115" t="s">
        <v>20</v>
      </c>
      <c r="D18" s="197"/>
      <c r="E18" s="258"/>
    </row>
    <row r="19" spans="2:9" ht="13.5" thickBot="1">
      <c r="B19" s="16" t="s">
        <v>10</v>
      </c>
      <c r="C19" s="116" t="s">
        <v>21</v>
      </c>
      <c r="D19" s="199"/>
      <c r="E19" s="260"/>
    </row>
    <row r="20" spans="2:9" ht="13.5" thickBot="1">
      <c r="B20" s="275" t="s">
        <v>22</v>
      </c>
      <c r="C20" s="276"/>
      <c r="D20" s="200">
        <f>D9-D16</f>
        <v>244494022.05000001</v>
      </c>
      <c r="E20" s="261">
        <f>E9-E16</f>
        <v>214871214.26999995</v>
      </c>
      <c r="F20" s="188"/>
      <c r="G20" s="127"/>
    </row>
    <row r="21" spans="2:9" ht="13.5" thickBot="1">
      <c r="B21" s="3"/>
      <c r="C21" s="17"/>
      <c r="D21" s="18"/>
      <c r="E21" s="18"/>
      <c r="G21" s="127"/>
    </row>
    <row r="22" spans="2:9" ht="16.5" thickBot="1">
      <c r="B22" s="4"/>
      <c r="C22" s="5" t="s">
        <v>23</v>
      </c>
      <c r="D22" s="19"/>
      <c r="E22" s="20"/>
    </row>
    <row r="23" spans="2:9" ht="13.5" thickBot="1">
      <c r="B23" s="8"/>
      <c r="C23" s="9" t="s">
        <v>3</v>
      </c>
      <c r="D23" s="10" t="s">
        <v>133</v>
      </c>
      <c r="E23" s="64" t="s">
        <v>261</v>
      </c>
    </row>
    <row r="24" spans="2:9" ht="13.5" thickBot="1">
      <c r="B24" s="21" t="s">
        <v>24</v>
      </c>
      <c r="C24" s="22" t="s">
        <v>25</v>
      </c>
      <c r="D24" s="117">
        <v>269143334.08000004</v>
      </c>
      <c r="E24" s="23">
        <f>D20</f>
        <v>244494022.05000001</v>
      </c>
    </row>
    <row r="25" spans="2:9">
      <c r="B25" s="21" t="s">
        <v>26</v>
      </c>
      <c r="C25" s="22" t="s">
        <v>27</v>
      </c>
      <c r="D25" s="117">
        <v>-3596606.9899999946</v>
      </c>
      <c r="E25" s="132">
        <v>-4084907.08</v>
      </c>
      <c r="F25" s="127"/>
      <c r="I25" s="268"/>
    </row>
    <row r="26" spans="2:9">
      <c r="B26" s="24" t="s">
        <v>28</v>
      </c>
      <c r="C26" s="25" t="s">
        <v>29</v>
      </c>
      <c r="D26" s="118">
        <v>49613053.280000001</v>
      </c>
      <c r="E26" s="133">
        <v>44159742.210000001</v>
      </c>
      <c r="F26" s="127"/>
      <c r="G26" s="114"/>
      <c r="I26" s="268"/>
    </row>
    <row r="27" spans="2:9">
      <c r="B27" s="26" t="s">
        <v>6</v>
      </c>
      <c r="C27" s="15" t="s">
        <v>30</v>
      </c>
      <c r="D27" s="197">
        <v>48298810.700000003</v>
      </c>
      <c r="E27" s="263">
        <v>41851613.880000003</v>
      </c>
      <c r="F27" s="127"/>
      <c r="I27" s="268"/>
    </row>
    <row r="28" spans="2:9">
      <c r="B28" s="26" t="s">
        <v>8</v>
      </c>
      <c r="C28" s="15" t="s">
        <v>31</v>
      </c>
      <c r="D28" s="197"/>
      <c r="E28" s="263"/>
      <c r="F28" s="127"/>
      <c r="I28" s="268"/>
    </row>
    <row r="29" spans="2:9">
      <c r="B29" s="26" t="s">
        <v>10</v>
      </c>
      <c r="C29" s="15" t="s">
        <v>32</v>
      </c>
      <c r="D29" s="197">
        <v>1314242.5799999998</v>
      </c>
      <c r="E29" s="263">
        <v>2308128.33</v>
      </c>
      <c r="F29" s="127"/>
      <c r="I29" s="268"/>
    </row>
    <row r="30" spans="2:9">
      <c r="B30" s="24" t="s">
        <v>33</v>
      </c>
      <c r="C30" s="27" t="s">
        <v>34</v>
      </c>
      <c r="D30" s="118">
        <v>53209660.269999996</v>
      </c>
      <c r="E30" s="133">
        <v>48244649.289999992</v>
      </c>
      <c r="F30" s="127"/>
      <c r="I30" s="268"/>
    </row>
    <row r="31" spans="2:9">
      <c r="B31" s="26" t="s">
        <v>6</v>
      </c>
      <c r="C31" s="15" t="s">
        <v>35</v>
      </c>
      <c r="D31" s="197">
        <v>38427518.920000002</v>
      </c>
      <c r="E31" s="263">
        <v>34849660.359999999</v>
      </c>
      <c r="F31" s="127"/>
      <c r="I31" s="268"/>
    </row>
    <row r="32" spans="2:9">
      <c r="B32" s="26" t="s">
        <v>8</v>
      </c>
      <c r="C32" s="15" t="s">
        <v>36</v>
      </c>
      <c r="D32" s="197"/>
      <c r="E32" s="263"/>
      <c r="F32" s="127"/>
      <c r="I32" s="268"/>
    </row>
    <row r="33" spans="2:9">
      <c r="B33" s="26" t="s">
        <v>10</v>
      </c>
      <c r="C33" s="15" t="s">
        <v>37</v>
      </c>
      <c r="D33" s="197">
        <v>9624388.6699999999</v>
      </c>
      <c r="E33" s="263">
        <v>7967869.6800000006</v>
      </c>
      <c r="F33" s="127"/>
      <c r="I33" s="268"/>
    </row>
    <row r="34" spans="2:9">
      <c r="B34" s="26" t="s">
        <v>12</v>
      </c>
      <c r="C34" s="15" t="s">
        <v>38</v>
      </c>
      <c r="D34" s="197"/>
      <c r="E34" s="263"/>
      <c r="F34" s="127"/>
      <c r="I34" s="268"/>
    </row>
    <row r="35" spans="2:9" ht="25.5">
      <c r="B35" s="26" t="s">
        <v>39</v>
      </c>
      <c r="C35" s="15" t="s">
        <v>40</v>
      </c>
      <c r="D35" s="197"/>
      <c r="E35" s="263"/>
      <c r="F35" s="127"/>
      <c r="I35" s="268"/>
    </row>
    <row r="36" spans="2:9">
      <c r="B36" s="26" t="s">
        <v>41</v>
      </c>
      <c r="C36" s="15" t="s">
        <v>42</v>
      </c>
      <c r="D36" s="197"/>
      <c r="E36" s="263"/>
      <c r="F36" s="127"/>
      <c r="I36" s="268"/>
    </row>
    <row r="37" spans="2:9" ht="13.5" thickBot="1">
      <c r="B37" s="28" t="s">
        <v>43</v>
      </c>
      <c r="C37" s="29" t="s">
        <v>44</v>
      </c>
      <c r="D37" s="197">
        <v>5157752.6800000006</v>
      </c>
      <c r="E37" s="263">
        <v>5427119.25</v>
      </c>
      <c r="F37" s="127"/>
      <c r="I37" s="268"/>
    </row>
    <row r="38" spans="2:9">
      <c r="B38" s="21" t="s">
        <v>45</v>
      </c>
      <c r="C38" s="22" t="s">
        <v>46</v>
      </c>
      <c r="D38" s="117">
        <v>-21052705.039999999</v>
      </c>
      <c r="E38" s="23">
        <v>-25537900.699999999</v>
      </c>
    </row>
    <row r="39" spans="2:9" ht="13.5" thickBot="1">
      <c r="B39" s="30" t="s">
        <v>47</v>
      </c>
      <c r="C39" s="31" t="s">
        <v>48</v>
      </c>
      <c r="D39" s="119">
        <v>244494022.05000004</v>
      </c>
      <c r="E39" s="274">
        <f>E24+E25+E38</f>
        <v>214871214.27000001</v>
      </c>
      <c r="F39" s="188"/>
    </row>
    <row r="40" spans="2:9" ht="13.5" thickBot="1">
      <c r="B40" s="32"/>
      <c r="C40" s="33"/>
      <c r="D40" s="2"/>
      <c r="E40" s="175"/>
    </row>
    <row r="41" spans="2:9" ht="16.5" thickBot="1">
      <c r="B41" s="4"/>
      <c r="C41" s="34" t="s">
        <v>49</v>
      </c>
      <c r="D41" s="6"/>
      <c r="E41" s="7"/>
    </row>
    <row r="42" spans="2:9" ht="13.5" thickBot="1">
      <c r="B42" s="8"/>
      <c r="C42" s="35" t="s">
        <v>50</v>
      </c>
      <c r="D42" s="10" t="s">
        <v>133</v>
      </c>
      <c r="E42" s="64" t="s">
        <v>261</v>
      </c>
    </row>
    <row r="43" spans="2:9">
      <c r="B43" s="36" t="s">
        <v>28</v>
      </c>
      <c r="C43" s="66" t="s">
        <v>51</v>
      </c>
      <c r="D43" s="38"/>
      <c r="E43" s="63"/>
    </row>
    <row r="44" spans="2:9">
      <c r="B44" s="39" t="s">
        <v>6</v>
      </c>
      <c r="C44" s="67" t="s">
        <v>52</v>
      </c>
      <c r="D44" s="182">
        <v>13462440.3334</v>
      </c>
      <c r="E44" s="166">
        <v>13277441.303099999</v>
      </c>
    </row>
    <row r="45" spans="2:9" ht="13.5" thickBot="1">
      <c r="B45" s="41" t="s">
        <v>8</v>
      </c>
      <c r="C45" s="68" t="s">
        <v>53</v>
      </c>
      <c r="D45" s="165">
        <v>13277441.303099999</v>
      </c>
      <c r="E45" s="170">
        <v>13063637.1686</v>
      </c>
    </row>
    <row r="46" spans="2:9">
      <c r="B46" s="36" t="s">
        <v>33</v>
      </c>
      <c r="C46" s="66" t="s">
        <v>54</v>
      </c>
      <c r="D46" s="223"/>
      <c r="E46" s="171"/>
    </row>
    <row r="47" spans="2:9">
      <c r="B47" s="39" t="s">
        <v>6</v>
      </c>
      <c r="C47" s="67" t="s">
        <v>52</v>
      </c>
      <c r="D47" s="182">
        <v>19.9922</v>
      </c>
      <c r="E47" s="172">
        <v>18.414242358044898</v>
      </c>
    </row>
    <row r="48" spans="2:9">
      <c r="B48" s="39" t="s">
        <v>8</v>
      </c>
      <c r="C48" s="67" t="s">
        <v>55</v>
      </c>
      <c r="D48" s="182">
        <v>18.173200000000001</v>
      </c>
      <c r="E48" s="224">
        <v>15.5731</v>
      </c>
    </row>
    <row r="49" spans="2:5">
      <c r="B49" s="39" t="s">
        <v>10</v>
      </c>
      <c r="C49" s="67" t="s">
        <v>56</v>
      </c>
      <c r="D49" s="182">
        <v>20.377400000000002</v>
      </c>
      <c r="E49" s="224">
        <v>20.775600000000001</v>
      </c>
    </row>
    <row r="50" spans="2:5" ht="13.5" thickBot="1">
      <c r="B50" s="41" t="s">
        <v>12</v>
      </c>
      <c r="C50" s="68" t="s">
        <v>53</v>
      </c>
      <c r="D50" s="165">
        <v>18.414242358044898</v>
      </c>
      <c r="E50" s="174">
        <v>16.4480390489157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214606260.95999998</v>
      </c>
      <c r="E54" s="50">
        <f>E60+E65</f>
        <v>0.99876692040439141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v>214022979.56999999</v>
      </c>
      <c r="E60" s="216">
        <f>D60/E20</f>
        <v>0.9960523576744249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583281.39</v>
      </c>
      <c r="E65" s="214">
        <f>D65/E20</f>
        <v>2.7145627299665566E-3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20.94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630180.64</v>
      </c>
      <c r="E69" s="50">
        <f>D69/E20</f>
        <v>2.932829519025923E-3</v>
      </c>
    </row>
    <row r="70" spans="2:5" ht="13.5" thickBot="1">
      <c r="B70" s="36" t="s">
        <v>84</v>
      </c>
      <c r="C70" s="37" t="s">
        <v>85</v>
      </c>
      <c r="D70" s="38">
        <f>E16</f>
        <v>365248.27</v>
      </c>
      <c r="E70" s="50">
        <f>D70/E20</f>
        <v>1.6998473771411805E-3</v>
      </c>
    </row>
    <row r="71" spans="2:5">
      <c r="B71" s="36" t="s">
        <v>86</v>
      </c>
      <c r="C71" s="37" t="s">
        <v>87</v>
      </c>
      <c r="D71" s="38">
        <f>D54+D69-D70+D68</f>
        <v>214871214.26999995</v>
      </c>
      <c r="E71" s="61">
        <f>E54+E69-E70</f>
        <v>0.99999990254627613</v>
      </c>
    </row>
    <row r="72" spans="2:5">
      <c r="B72" s="39" t="s">
        <v>6</v>
      </c>
      <c r="C72" s="40" t="s">
        <v>88</v>
      </c>
      <c r="D72" s="213">
        <f>D71</f>
        <v>214871214.26999995</v>
      </c>
      <c r="E72" s="214">
        <f>E71</f>
        <v>0.99999990254627613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000000000000004" right="0.75" top="0.51" bottom="0.33" header="0.5" footer="0.5"/>
  <pageSetup paperSize="9" scale="70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E39" sqref="E39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10.5703125" style="62" customWidth="1"/>
    <col min="7" max="7" width="16.7109375" customWidth="1"/>
    <col min="8" max="8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217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10593490.5</v>
      </c>
      <c r="E9" s="23">
        <f>E10+E11+E12+E13</f>
        <v>10345735.68</v>
      </c>
    </row>
    <row r="10" spans="2:5">
      <c r="B10" s="14" t="s">
        <v>6</v>
      </c>
      <c r="C10" s="115" t="s">
        <v>7</v>
      </c>
      <c r="D10" s="197"/>
      <c r="E10" s="258"/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>
        <v>10593490.5</v>
      </c>
      <c r="E12" s="258">
        <v>10345735.68</v>
      </c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8">
      <c r="B17" s="14" t="s">
        <v>6</v>
      </c>
      <c r="C17" s="115" t="s">
        <v>15</v>
      </c>
      <c r="D17" s="198"/>
      <c r="E17" s="259"/>
    </row>
    <row r="18" spans="2:8" ht="25.5">
      <c r="B18" s="14" t="s">
        <v>8</v>
      </c>
      <c r="C18" s="115" t="s">
        <v>20</v>
      </c>
      <c r="D18" s="197"/>
      <c r="E18" s="258"/>
    </row>
    <row r="19" spans="2:8" ht="13.5" thickBot="1">
      <c r="B19" s="16" t="s">
        <v>10</v>
      </c>
      <c r="C19" s="116" t="s">
        <v>21</v>
      </c>
      <c r="D19" s="199"/>
      <c r="E19" s="260"/>
    </row>
    <row r="20" spans="2:8" ht="13.5" thickBot="1">
      <c r="B20" s="275" t="s">
        <v>22</v>
      </c>
      <c r="C20" s="276"/>
      <c r="D20" s="200">
        <f>D9-D16</f>
        <v>10593490.5</v>
      </c>
      <c r="E20" s="261">
        <f>E9-E16</f>
        <v>10345735.68</v>
      </c>
      <c r="F20" s="189"/>
      <c r="G20" s="127"/>
    </row>
    <row r="21" spans="2:8" ht="13.5" thickBot="1">
      <c r="B21" s="3"/>
      <c r="C21" s="17"/>
      <c r="D21" s="18"/>
      <c r="E21" s="18"/>
      <c r="G21" s="127"/>
    </row>
    <row r="22" spans="2:8" ht="16.5" thickBot="1">
      <c r="B22" s="4"/>
      <c r="C22" s="5" t="s">
        <v>23</v>
      </c>
      <c r="D22" s="19"/>
      <c r="E22" s="20"/>
    </row>
    <row r="23" spans="2:8" ht="13.5" thickBot="1">
      <c r="B23" s="8"/>
      <c r="C23" s="9" t="s">
        <v>3</v>
      </c>
      <c r="D23" s="120" t="s">
        <v>133</v>
      </c>
      <c r="E23" s="64" t="s">
        <v>261</v>
      </c>
    </row>
    <row r="24" spans="2:8" ht="13.5" thickBot="1">
      <c r="B24" s="21" t="s">
        <v>24</v>
      </c>
      <c r="C24" s="22" t="s">
        <v>25</v>
      </c>
      <c r="D24" s="117">
        <v>10312395.220000001</v>
      </c>
      <c r="E24" s="23">
        <f>D20</f>
        <v>10593490.5</v>
      </c>
    </row>
    <row r="25" spans="2:8">
      <c r="B25" s="21" t="s">
        <v>26</v>
      </c>
      <c r="C25" s="22" t="s">
        <v>27</v>
      </c>
      <c r="D25" s="117">
        <v>-259816.06</v>
      </c>
      <c r="E25" s="132">
        <v>-282448.65000000002</v>
      </c>
    </row>
    <row r="26" spans="2:8">
      <c r="B26" s="24" t="s">
        <v>28</v>
      </c>
      <c r="C26" s="25" t="s">
        <v>29</v>
      </c>
      <c r="D26" s="118"/>
      <c r="E26" s="133"/>
    </row>
    <row r="27" spans="2:8">
      <c r="B27" s="26" t="s">
        <v>6</v>
      </c>
      <c r="C27" s="15" t="s">
        <v>30</v>
      </c>
      <c r="D27" s="197"/>
      <c r="E27" s="263"/>
    </row>
    <row r="28" spans="2:8">
      <c r="B28" s="26" t="s">
        <v>8</v>
      </c>
      <c r="C28" s="15" t="s">
        <v>31</v>
      </c>
      <c r="D28" s="197"/>
      <c r="E28" s="263"/>
    </row>
    <row r="29" spans="2:8">
      <c r="B29" s="26" t="s">
        <v>10</v>
      </c>
      <c r="C29" s="15" t="s">
        <v>32</v>
      </c>
      <c r="D29" s="197"/>
      <c r="E29" s="263"/>
    </row>
    <row r="30" spans="2:8">
      <c r="B30" s="24" t="s">
        <v>33</v>
      </c>
      <c r="C30" s="27" t="s">
        <v>34</v>
      </c>
      <c r="D30" s="118">
        <v>259816.06</v>
      </c>
      <c r="E30" s="133">
        <v>282448.65000000002</v>
      </c>
      <c r="F30" s="123"/>
    </row>
    <row r="31" spans="2:8">
      <c r="B31" s="26" t="s">
        <v>6</v>
      </c>
      <c r="C31" s="15" t="s">
        <v>35</v>
      </c>
      <c r="D31" s="197">
        <v>259816.06</v>
      </c>
      <c r="E31" s="263">
        <v>282448.65000000002</v>
      </c>
      <c r="G31" s="114"/>
      <c r="H31" s="114"/>
    </row>
    <row r="32" spans="2:8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/>
      <c r="E33" s="263"/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/>
      <c r="E35" s="263"/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/>
    </row>
    <row r="38" spans="2:6">
      <c r="B38" s="21" t="s">
        <v>45</v>
      </c>
      <c r="C38" s="22" t="s">
        <v>46</v>
      </c>
      <c r="D38" s="117">
        <v>540911.34</v>
      </c>
      <c r="E38" s="23">
        <v>34693.83</v>
      </c>
    </row>
    <row r="39" spans="2:6" ht="13.5" thickBot="1">
      <c r="B39" s="30" t="s">
        <v>47</v>
      </c>
      <c r="C39" s="31" t="s">
        <v>48</v>
      </c>
      <c r="D39" s="119">
        <v>10593490.5</v>
      </c>
      <c r="E39" s="274">
        <f>E24+E25+E38</f>
        <v>10345735.68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2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213"/>
      <c r="E44" s="166"/>
    </row>
    <row r="45" spans="2:6" ht="13.5" thickBot="1">
      <c r="B45" s="41" t="s">
        <v>8</v>
      </c>
      <c r="C45" s="68" t="s">
        <v>53</v>
      </c>
      <c r="D45" s="237"/>
      <c r="E45" s="170"/>
    </row>
    <row r="46" spans="2:6">
      <c r="B46" s="36" t="s">
        <v>33</v>
      </c>
      <c r="C46" s="66" t="s">
        <v>54</v>
      </c>
      <c r="D46" s="238"/>
      <c r="E46" s="171"/>
    </row>
    <row r="47" spans="2:6">
      <c r="B47" s="39" t="s">
        <v>6</v>
      </c>
      <c r="C47" s="67" t="s">
        <v>52</v>
      </c>
      <c r="D47" s="239"/>
      <c r="E47" s="172"/>
    </row>
    <row r="48" spans="2:6">
      <c r="B48" s="39" t="s">
        <v>8</v>
      </c>
      <c r="C48" s="67" t="s">
        <v>55</v>
      </c>
      <c r="D48" s="240"/>
      <c r="E48" s="176">
        <v>1.1852</v>
      </c>
    </row>
    <row r="49" spans="2:5">
      <c r="B49" s="39" t="s">
        <v>10</v>
      </c>
      <c r="C49" s="67" t="s">
        <v>56</v>
      </c>
      <c r="D49" s="239"/>
      <c r="E49" s="176">
        <v>1.1947000000000001</v>
      </c>
    </row>
    <row r="50" spans="2:5" ht="13.5" thickBot="1">
      <c r="B50" s="41" t="s">
        <v>12</v>
      </c>
      <c r="C50" s="68" t="s">
        <v>53</v>
      </c>
      <c r="D50" s="241"/>
      <c r="E50" s="174"/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0</v>
      </c>
      <c r="E60" s="216">
        <v>0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f>E9</f>
        <v>10345735.68</v>
      </c>
      <c r="E67" s="60">
        <f>D67/E20</f>
        <v>1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D67</f>
        <v>10345735.68</v>
      </c>
      <c r="E71" s="61">
        <f>E67</f>
        <v>1</v>
      </c>
    </row>
    <row r="72" spans="2:5">
      <c r="B72" s="39" t="s">
        <v>6</v>
      </c>
      <c r="C72" s="40" t="s">
        <v>88</v>
      </c>
      <c r="D72" s="213">
        <v>0</v>
      </c>
      <c r="E72" s="214">
        <v>0</v>
      </c>
    </row>
    <row r="73" spans="2:5">
      <c r="B73" s="39" t="s">
        <v>8</v>
      </c>
      <c r="C73" s="40" t="s">
        <v>89</v>
      </c>
      <c r="D73" s="213">
        <f>D71</f>
        <v>10345735.68</v>
      </c>
      <c r="E73" s="214">
        <f>E71</f>
        <v>1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4" right="0.75" top="0.61" bottom="0.37" header="0.5" footer="0.5"/>
  <pageSetup paperSize="9" scale="70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dimension ref="A1:I78"/>
  <sheetViews>
    <sheetView zoomScaleNormal="100" workbookViewId="0">
      <selection activeCell="E39" sqref="E39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9.140625" customWidth="1"/>
    <col min="7" max="7" width="12.28515625" bestFit="1" customWidth="1"/>
    <col min="9" max="9" width="10.140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216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6672900.4199999999</v>
      </c>
      <c r="E9" s="23">
        <f>E10+E11+E12+E13</f>
        <v>6612171.4900000002</v>
      </c>
    </row>
    <row r="10" spans="2:5">
      <c r="B10" s="14" t="s">
        <v>6</v>
      </c>
      <c r="C10" s="115" t="s">
        <v>7</v>
      </c>
      <c r="D10" s="197"/>
      <c r="E10" s="258"/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>
        <v>6672900.4199999999</v>
      </c>
      <c r="E12" s="258">
        <v>6612171.4900000002</v>
      </c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9">
      <c r="B17" s="14" t="s">
        <v>6</v>
      </c>
      <c r="C17" s="115" t="s">
        <v>15</v>
      </c>
      <c r="D17" s="198"/>
      <c r="E17" s="259"/>
    </row>
    <row r="18" spans="2:9" ht="25.5">
      <c r="B18" s="14" t="s">
        <v>8</v>
      </c>
      <c r="C18" s="115" t="s">
        <v>20</v>
      </c>
      <c r="D18" s="197"/>
      <c r="E18" s="258"/>
    </row>
    <row r="19" spans="2:9" ht="13.5" thickBot="1">
      <c r="B19" s="16" t="s">
        <v>10</v>
      </c>
      <c r="C19" s="116" t="s">
        <v>21</v>
      </c>
      <c r="D19" s="199"/>
      <c r="E19" s="260"/>
    </row>
    <row r="20" spans="2:9" ht="13.5" thickBot="1">
      <c r="B20" s="275" t="s">
        <v>22</v>
      </c>
      <c r="C20" s="276"/>
      <c r="D20" s="200">
        <f>D9-D16</f>
        <v>6672900.4199999999</v>
      </c>
      <c r="E20" s="261">
        <f>E9-E16</f>
        <v>6612171.4900000002</v>
      </c>
      <c r="F20" s="190"/>
      <c r="G20" s="127"/>
    </row>
    <row r="21" spans="2:9" ht="13.5" thickBot="1">
      <c r="B21" s="3"/>
      <c r="C21" s="17"/>
      <c r="D21" s="18"/>
      <c r="E21" s="18"/>
      <c r="G21" s="127"/>
    </row>
    <row r="22" spans="2:9" ht="16.5" thickBot="1">
      <c r="B22" s="4"/>
      <c r="C22" s="5" t="s">
        <v>23</v>
      </c>
      <c r="D22" s="19"/>
      <c r="E22" s="20"/>
    </row>
    <row r="23" spans="2:9" ht="13.5" thickBot="1">
      <c r="B23" s="8"/>
      <c r="C23" s="9" t="s">
        <v>3</v>
      </c>
      <c r="D23" s="120" t="s">
        <v>133</v>
      </c>
      <c r="E23" s="64" t="s">
        <v>261</v>
      </c>
    </row>
    <row r="24" spans="2:9" ht="13.5" thickBot="1">
      <c r="B24" s="21" t="s">
        <v>24</v>
      </c>
      <c r="C24" s="22" t="s">
        <v>25</v>
      </c>
      <c r="D24" s="117">
        <v>6393707.0599999996</v>
      </c>
      <c r="E24" s="23">
        <f>D20</f>
        <v>6672900.4199999999</v>
      </c>
    </row>
    <row r="25" spans="2:9">
      <c r="B25" s="21" t="s">
        <v>26</v>
      </c>
      <c r="C25" s="22" t="s">
        <v>27</v>
      </c>
      <c r="D25" s="117">
        <v>-123266.6</v>
      </c>
      <c r="E25" s="132">
        <f>E26-E30</f>
        <v>-94402.68</v>
      </c>
    </row>
    <row r="26" spans="2:9">
      <c r="B26" s="24" t="s">
        <v>28</v>
      </c>
      <c r="C26" s="25" t="s">
        <v>29</v>
      </c>
      <c r="D26" s="118"/>
      <c r="E26" s="133"/>
    </row>
    <row r="27" spans="2:9">
      <c r="B27" s="26" t="s">
        <v>6</v>
      </c>
      <c r="C27" s="15" t="s">
        <v>30</v>
      </c>
      <c r="D27" s="197"/>
      <c r="E27" s="263"/>
    </row>
    <row r="28" spans="2:9">
      <c r="B28" s="26" t="s">
        <v>8</v>
      </c>
      <c r="C28" s="15" t="s">
        <v>31</v>
      </c>
      <c r="D28" s="197"/>
      <c r="E28" s="263"/>
    </row>
    <row r="29" spans="2:9">
      <c r="B29" s="26" t="s">
        <v>10</v>
      </c>
      <c r="C29" s="15" t="s">
        <v>32</v>
      </c>
      <c r="D29" s="197"/>
      <c r="E29" s="263"/>
    </row>
    <row r="30" spans="2:9">
      <c r="B30" s="24" t="s">
        <v>33</v>
      </c>
      <c r="C30" s="27" t="s">
        <v>34</v>
      </c>
      <c r="D30" s="118">
        <v>123266.6</v>
      </c>
      <c r="E30" s="133">
        <f>SUM(E31:E37)</f>
        <v>94402.68</v>
      </c>
    </row>
    <row r="31" spans="2:9">
      <c r="B31" s="26" t="s">
        <v>6</v>
      </c>
      <c r="C31" s="15" t="s">
        <v>35</v>
      </c>
      <c r="D31" s="197">
        <v>123266.6</v>
      </c>
      <c r="E31" s="263">
        <v>94402.68</v>
      </c>
      <c r="F31" s="114"/>
      <c r="I31" s="127"/>
    </row>
    <row r="32" spans="2:9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/>
      <c r="E33" s="263"/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/>
      <c r="E35" s="263"/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/>
    </row>
    <row r="38" spans="2:6">
      <c r="B38" s="21" t="s">
        <v>45</v>
      </c>
      <c r="C38" s="22" t="s">
        <v>46</v>
      </c>
      <c r="D38" s="117">
        <v>402459.96</v>
      </c>
      <c r="E38" s="23">
        <v>33673.75</v>
      </c>
    </row>
    <row r="39" spans="2:6" ht="13.5" thickBot="1">
      <c r="B39" s="30" t="s">
        <v>47</v>
      </c>
      <c r="C39" s="31" t="s">
        <v>48</v>
      </c>
      <c r="D39" s="119">
        <v>6672900.4199999999</v>
      </c>
      <c r="E39" s="274">
        <f>E24+E25+E38</f>
        <v>6612171.4900000002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2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213"/>
      <c r="E44" s="166"/>
    </row>
    <row r="45" spans="2:6" ht="13.5" thickBot="1">
      <c r="B45" s="41" t="s">
        <v>8</v>
      </c>
      <c r="C45" s="68" t="s">
        <v>53</v>
      </c>
      <c r="D45" s="237"/>
      <c r="E45" s="170"/>
    </row>
    <row r="46" spans="2:6">
      <c r="B46" s="36" t="s">
        <v>33</v>
      </c>
      <c r="C46" s="66" t="s">
        <v>54</v>
      </c>
      <c r="D46" s="238"/>
      <c r="E46" s="171"/>
    </row>
    <row r="47" spans="2:6">
      <c r="B47" s="39" t="s">
        <v>6</v>
      </c>
      <c r="C47" s="67" t="s">
        <v>52</v>
      </c>
      <c r="D47" s="239"/>
      <c r="E47" s="172"/>
    </row>
    <row r="48" spans="2:6">
      <c r="B48" s="39" t="s">
        <v>8</v>
      </c>
      <c r="C48" s="67" t="s">
        <v>55</v>
      </c>
      <c r="D48" s="239"/>
      <c r="E48" s="176">
        <v>1.1842999999999999</v>
      </c>
    </row>
    <row r="49" spans="2:5">
      <c r="B49" s="39" t="s">
        <v>10</v>
      </c>
      <c r="C49" s="67" t="s">
        <v>56</v>
      </c>
      <c r="D49" s="239"/>
      <c r="E49" s="176">
        <v>1.194</v>
      </c>
    </row>
    <row r="50" spans="2:5" ht="13.5" thickBot="1">
      <c r="B50" s="41" t="s">
        <v>12</v>
      </c>
      <c r="C50" s="68" t="s">
        <v>53</v>
      </c>
      <c r="D50" s="241"/>
      <c r="E50" s="174"/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0</v>
      </c>
      <c r="E60" s="216">
        <v>0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f>E9</f>
        <v>6612171.4900000002</v>
      </c>
      <c r="E67" s="60">
        <f>D67/E20</f>
        <v>1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D67</f>
        <v>6612171.4900000002</v>
      </c>
      <c r="E71" s="61">
        <f>E67</f>
        <v>1</v>
      </c>
    </row>
    <row r="72" spans="2:5">
      <c r="B72" s="39" t="s">
        <v>6</v>
      </c>
      <c r="C72" s="40" t="s">
        <v>88</v>
      </c>
      <c r="D72" s="213">
        <v>0</v>
      </c>
      <c r="E72" s="214">
        <v>0</v>
      </c>
    </row>
    <row r="73" spans="2:5">
      <c r="B73" s="39" t="s">
        <v>8</v>
      </c>
      <c r="C73" s="40" t="s">
        <v>89</v>
      </c>
      <c r="D73" s="213">
        <f>D71</f>
        <v>6612171.4900000002</v>
      </c>
      <c r="E73" s="214">
        <f>E71</f>
        <v>1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000000000000005" right="0.75" top="0.56999999999999995" bottom="0.45" header="0.5" footer="0.5"/>
  <pageSetup paperSize="9" scale="70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C18" sqref="C18"/>
    </sheetView>
  </sheetViews>
  <sheetFormatPr defaultRowHeight="12.75"/>
  <cols>
    <col min="1" max="1" width="5.85546875" style="62" customWidth="1"/>
    <col min="2" max="2" width="5.28515625" style="62" bestFit="1" customWidth="1"/>
    <col min="3" max="3" width="72.7109375" style="62" customWidth="1"/>
    <col min="4" max="5" width="17.85546875" style="221" customWidth="1"/>
    <col min="6" max="6" width="8.140625" style="62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134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6562.99</v>
      </c>
      <c r="E9" s="23">
        <f>E10+E11+E12+E13</f>
        <v>4825.6400000000003</v>
      </c>
    </row>
    <row r="10" spans="2:5">
      <c r="B10" s="14" t="s">
        <v>6</v>
      </c>
      <c r="C10" s="115" t="s">
        <v>7</v>
      </c>
      <c r="D10" s="197">
        <v>6562.99</v>
      </c>
      <c r="E10" s="258">
        <v>4825.6400000000003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6562.99</v>
      </c>
      <c r="E20" s="261">
        <f>E9-E16</f>
        <v>4825.6400000000003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4417.1899999999996</v>
      </c>
      <c r="E24" s="23">
        <f>D20</f>
        <v>6562.99</v>
      </c>
    </row>
    <row r="25" spans="2:7">
      <c r="B25" s="21" t="s">
        <v>26</v>
      </c>
      <c r="C25" s="22" t="s">
        <v>27</v>
      </c>
      <c r="D25" s="117">
        <v>3467.9000000000015</v>
      </c>
      <c r="E25" s="132">
        <v>-945.96</v>
      </c>
      <c r="F25" s="121"/>
      <c r="G25" s="114"/>
    </row>
    <row r="26" spans="2:7">
      <c r="B26" s="24" t="s">
        <v>28</v>
      </c>
      <c r="C26" s="25" t="s">
        <v>29</v>
      </c>
      <c r="D26" s="118">
        <v>31785.38</v>
      </c>
      <c r="E26" s="133">
        <v>15396.48</v>
      </c>
      <c r="F26" s="121"/>
    </row>
    <row r="27" spans="2:7">
      <c r="B27" s="26" t="s">
        <v>6</v>
      </c>
      <c r="C27" s="15" t="s">
        <v>30</v>
      </c>
      <c r="D27" s="197">
        <v>29759.54</v>
      </c>
      <c r="E27" s="263">
        <v>246.84</v>
      </c>
      <c r="F27" s="121"/>
    </row>
    <row r="28" spans="2:7">
      <c r="B28" s="26" t="s">
        <v>8</v>
      </c>
      <c r="C28" s="15" t="s">
        <v>31</v>
      </c>
      <c r="D28" s="197"/>
      <c r="E28" s="263"/>
      <c r="F28" s="121"/>
    </row>
    <row r="29" spans="2:7">
      <c r="B29" s="26" t="s">
        <v>10</v>
      </c>
      <c r="C29" s="15" t="s">
        <v>32</v>
      </c>
      <c r="D29" s="197">
        <v>2025.84</v>
      </c>
      <c r="E29" s="263">
        <v>15149.64</v>
      </c>
      <c r="F29" s="121"/>
    </row>
    <row r="30" spans="2:7">
      <c r="B30" s="24" t="s">
        <v>33</v>
      </c>
      <c r="C30" s="27" t="s">
        <v>34</v>
      </c>
      <c r="D30" s="118">
        <v>28317.48</v>
      </c>
      <c r="E30" s="133">
        <v>16342.44</v>
      </c>
    </row>
    <row r="31" spans="2:7">
      <c r="B31" s="26" t="s">
        <v>6</v>
      </c>
      <c r="C31" s="15" t="s">
        <v>35</v>
      </c>
      <c r="D31" s="197">
        <v>816.87</v>
      </c>
      <c r="E31" s="263">
        <v>1307.21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13.09</v>
      </c>
      <c r="E33" s="263">
        <v>10.98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135.18</v>
      </c>
      <c r="E35" s="263">
        <v>170.44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27352.34</v>
      </c>
      <c r="E37" s="263">
        <v>14853.81</v>
      </c>
    </row>
    <row r="38" spans="2:6">
      <c r="B38" s="21" t="s">
        <v>45</v>
      </c>
      <c r="C38" s="22" t="s">
        <v>46</v>
      </c>
      <c r="D38" s="117">
        <v>-1322.1</v>
      </c>
      <c r="E38" s="23">
        <v>-791.39</v>
      </c>
    </row>
    <row r="39" spans="2:6" ht="13.5" thickBot="1">
      <c r="B39" s="30" t="s">
        <v>47</v>
      </c>
      <c r="C39" s="31" t="s">
        <v>48</v>
      </c>
      <c r="D39" s="119">
        <v>6562.9900000000016</v>
      </c>
      <c r="E39" s="274">
        <f>E24+E25+E38</f>
        <v>4825.6399999999994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26.661000000000001</v>
      </c>
      <c r="E44" s="166">
        <v>43.881999999999998</v>
      </c>
    </row>
    <row r="45" spans="2:6" ht="13.5" thickBot="1">
      <c r="B45" s="41" t="s">
        <v>8</v>
      </c>
      <c r="C45" s="68" t="s">
        <v>53</v>
      </c>
      <c r="D45" s="165">
        <v>43.881999999999998</v>
      </c>
      <c r="E45" s="170">
        <v>36.862299999999998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165.68</v>
      </c>
      <c r="E47" s="172">
        <v>149.56</v>
      </c>
    </row>
    <row r="48" spans="2:6">
      <c r="B48" s="39" t="s">
        <v>8</v>
      </c>
      <c r="C48" s="67" t="s">
        <v>55</v>
      </c>
      <c r="D48" s="182">
        <v>147.72</v>
      </c>
      <c r="E48" s="176">
        <v>124.05</v>
      </c>
    </row>
    <row r="49" spans="2:5">
      <c r="B49" s="39" t="s">
        <v>10</v>
      </c>
      <c r="C49" s="67" t="s">
        <v>56</v>
      </c>
      <c r="D49" s="182">
        <v>168.38</v>
      </c>
      <c r="E49" s="176">
        <v>167.61</v>
      </c>
    </row>
    <row r="50" spans="2:5" ht="13.5" thickBot="1">
      <c r="B50" s="41" t="s">
        <v>12</v>
      </c>
      <c r="C50" s="68" t="s">
        <v>53</v>
      </c>
      <c r="D50" s="165">
        <v>149.56</v>
      </c>
      <c r="E50" s="174">
        <v>130.91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4825.6400000000003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4825.6400000000003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4825.6400000000003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4825.6400000000003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692913385826772" right="0.74803149606299213" top="0.55118110236220474" bottom="0.39370078740157483" header="0.51181102362204722" footer="0.51181102362204722"/>
  <pageSetup paperSize="9" scale="70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E48" sqref="E48:E49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8" style="62" customWidth="1"/>
    <col min="7" max="7" width="10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140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344997.92</v>
      </c>
      <c r="E9" s="23">
        <f>E10+E11+E12+E13</f>
        <v>501347.69</v>
      </c>
    </row>
    <row r="10" spans="2:5">
      <c r="B10" s="14" t="s">
        <v>6</v>
      </c>
      <c r="C10" s="115" t="s">
        <v>7</v>
      </c>
      <c r="D10" s="197">
        <v>344997.92</v>
      </c>
      <c r="E10" s="258">
        <v>501347.69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344997.92</v>
      </c>
      <c r="E20" s="261">
        <f>E9-E16</f>
        <v>501347.69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177934.91</v>
      </c>
      <c r="E24" s="23">
        <f>D20</f>
        <v>344997.92</v>
      </c>
    </row>
    <row r="25" spans="2:7">
      <c r="B25" s="21" t="s">
        <v>26</v>
      </c>
      <c r="C25" s="22" t="s">
        <v>27</v>
      </c>
      <c r="D25" s="117">
        <v>168818</v>
      </c>
      <c r="E25" s="132">
        <v>177532.09</v>
      </c>
    </row>
    <row r="26" spans="2:7">
      <c r="B26" s="24" t="s">
        <v>28</v>
      </c>
      <c r="C26" s="25" t="s">
        <v>29</v>
      </c>
      <c r="D26" s="118">
        <v>252795.01</v>
      </c>
      <c r="E26" s="133">
        <v>240111.35</v>
      </c>
      <c r="F26" s="70"/>
    </row>
    <row r="27" spans="2:7">
      <c r="B27" s="26" t="s">
        <v>6</v>
      </c>
      <c r="C27" s="15" t="s">
        <v>30</v>
      </c>
      <c r="D27" s="197">
        <v>235909.12</v>
      </c>
      <c r="E27" s="263">
        <v>226785.03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16885.89</v>
      </c>
      <c r="E29" s="263">
        <v>13326.32</v>
      </c>
    </row>
    <row r="30" spans="2:7">
      <c r="B30" s="24" t="s">
        <v>33</v>
      </c>
      <c r="C30" s="27" t="s">
        <v>34</v>
      </c>
      <c r="D30" s="118">
        <v>83977.010000000009</v>
      </c>
      <c r="E30" s="133">
        <v>62579.26</v>
      </c>
    </row>
    <row r="31" spans="2:7">
      <c r="B31" s="26" t="s">
        <v>6</v>
      </c>
      <c r="C31" s="15" t="s">
        <v>35</v>
      </c>
      <c r="D31" s="197">
        <v>30267.64</v>
      </c>
      <c r="E31" s="263">
        <v>31061.439999999999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305.79000000000002</v>
      </c>
      <c r="E33" s="263">
        <v>326.83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4037.47</v>
      </c>
      <c r="E35" s="263">
        <v>6988.45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49366.11</v>
      </c>
      <c r="E37" s="263">
        <v>24202.54</v>
      </c>
    </row>
    <row r="38" spans="2:6">
      <c r="B38" s="21" t="s">
        <v>45</v>
      </c>
      <c r="C38" s="22" t="s">
        <v>46</v>
      </c>
      <c r="D38" s="117">
        <v>-1754.99</v>
      </c>
      <c r="E38" s="23">
        <v>-21182.32</v>
      </c>
    </row>
    <row r="39" spans="2:6" ht="13.5" thickBot="1">
      <c r="B39" s="30" t="s">
        <v>47</v>
      </c>
      <c r="C39" s="31" t="s">
        <v>48</v>
      </c>
      <c r="D39" s="119">
        <v>344997.92000000004</v>
      </c>
      <c r="E39" s="274">
        <f>E24+E25+E38</f>
        <v>501347.69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1381.0533</v>
      </c>
      <c r="E44" s="166">
        <v>2673.7806999999998</v>
      </c>
    </row>
    <row r="45" spans="2:6" ht="13.5" thickBot="1">
      <c r="B45" s="41" t="s">
        <v>8</v>
      </c>
      <c r="C45" s="68" t="s">
        <v>53</v>
      </c>
      <c r="D45" s="165">
        <v>2673.7806999999998</v>
      </c>
      <c r="E45" s="170">
        <v>4064.4319999999998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128.84</v>
      </c>
      <c r="E47" s="172">
        <v>129.03</v>
      </c>
    </row>
    <row r="48" spans="2:6">
      <c r="B48" s="39" t="s">
        <v>8</v>
      </c>
      <c r="C48" s="67" t="s">
        <v>55</v>
      </c>
      <c r="D48" s="182">
        <v>126.85</v>
      </c>
      <c r="E48" s="176">
        <v>120.36</v>
      </c>
    </row>
    <row r="49" spans="2:5">
      <c r="B49" s="39" t="s">
        <v>10</v>
      </c>
      <c r="C49" s="67" t="s">
        <v>56</v>
      </c>
      <c r="D49" s="182">
        <v>131.87</v>
      </c>
      <c r="E49" s="176">
        <v>134.33000000000001</v>
      </c>
    </row>
    <row r="50" spans="2:5" ht="13.5" thickBot="1">
      <c r="B50" s="41" t="s">
        <v>12</v>
      </c>
      <c r="C50" s="68" t="s">
        <v>53</v>
      </c>
      <c r="D50" s="165">
        <v>129.03</v>
      </c>
      <c r="E50" s="174">
        <v>123.35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501347.69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501347.69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501347.69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501347.69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2" right="0.75" top="0.6" bottom="0.56000000000000005" header="0.5" footer="0.5"/>
  <pageSetup paperSize="9" scale="70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E48" sqref="E48:E49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6.8554687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138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1469834.89</v>
      </c>
      <c r="E9" s="23">
        <f>E10+E11+E12+E13</f>
        <v>9871118.3200000003</v>
      </c>
    </row>
    <row r="10" spans="2:5">
      <c r="B10" s="14" t="s">
        <v>6</v>
      </c>
      <c r="C10" s="115" t="s">
        <v>7</v>
      </c>
      <c r="D10" s="197">
        <v>1469834.89</v>
      </c>
      <c r="E10" s="258">
        <v>9871118.3200000003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1469834.89</v>
      </c>
      <c r="E20" s="261">
        <f>E9-E16</f>
        <v>9871118.3200000003</v>
      </c>
      <c r="F20" s="188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598709.06999999995</v>
      </c>
      <c r="E24" s="23">
        <f>D20</f>
        <v>1469834.89</v>
      </c>
    </row>
    <row r="25" spans="2:7">
      <c r="B25" s="21" t="s">
        <v>26</v>
      </c>
      <c r="C25" s="22" t="s">
        <v>27</v>
      </c>
      <c r="D25" s="117">
        <v>824709.29</v>
      </c>
      <c r="E25" s="132">
        <v>8572082.5899999999</v>
      </c>
      <c r="G25" s="114"/>
    </row>
    <row r="26" spans="2:7">
      <c r="B26" s="24" t="s">
        <v>28</v>
      </c>
      <c r="C26" s="25" t="s">
        <v>29</v>
      </c>
      <c r="D26" s="118">
        <v>1308282.02</v>
      </c>
      <c r="E26" s="133">
        <v>9782639.1600000001</v>
      </c>
    </row>
    <row r="27" spans="2:7">
      <c r="B27" s="26" t="s">
        <v>6</v>
      </c>
      <c r="C27" s="15" t="s">
        <v>30</v>
      </c>
      <c r="D27" s="197">
        <v>747447.44</v>
      </c>
      <c r="E27" s="263">
        <v>2814958.51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560834.57999999996</v>
      </c>
      <c r="E29" s="263">
        <v>6967680.6500000004</v>
      </c>
    </row>
    <row r="30" spans="2:7">
      <c r="B30" s="24" t="s">
        <v>33</v>
      </c>
      <c r="C30" s="27" t="s">
        <v>34</v>
      </c>
      <c r="D30" s="118">
        <v>483572.73</v>
      </c>
      <c r="E30" s="133">
        <v>1210556.57</v>
      </c>
    </row>
    <row r="31" spans="2:7">
      <c r="B31" s="26" t="s">
        <v>6</v>
      </c>
      <c r="C31" s="15" t="s">
        <v>35</v>
      </c>
      <c r="D31" s="197">
        <v>56961.73</v>
      </c>
      <c r="E31" s="263">
        <v>268535.3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1331.29</v>
      </c>
      <c r="E33" s="263">
        <v>3292.19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16799.03</v>
      </c>
      <c r="E35" s="263">
        <v>88761.06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408480.68</v>
      </c>
      <c r="E37" s="263">
        <v>849968.02</v>
      </c>
    </row>
    <row r="38" spans="2:6">
      <c r="B38" s="21" t="s">
        <v>45</v>
      </c>
      <c r="C38" s="22" t="s">
        <v>46</v>
      </c>
      <c r="D38" s="117">
        <v>46416.53</v>
      </c>
      <c r="E38" s="23">
        <v>-170799.16</v>
      </c>
    </row>
    <row r="39" spans="2:6" ht="13.5" thickBot="1">
      <c r="B39" s="30" t="s">
        <v>47</v>
      </c>
      <c r="C39" s="31" t="s">
        <v>48</v>
      </c>
      <c r="D39" s="119">
        <v>1469834.89</v>
      </c>
      <c r="E39" s="274">
        <f>E24+E25+E38</f>
        <v>9871118.3200000003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3924.4171000000001</v>
      </c>
      <c r="E44" s="166">
        <v>9212.3778999999995</v>
      </c>
    </row>
    <row r="45" spans="2:6" ht="13.5" thickBot="1">
      <c r="B45" s="41" t="s">
        <v>8</v>
      </c>
      <c r="C45" s="68" t="s">
        <v>53</v>
      </c>
      <c r="D45" s="165">
        <v>9212.3778999999995</v>
      </c>
      <c r="E45" s="170">
        <v>62203.783000000003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152.56</v>
      </c>
      <c r="E47" s="172">
        <v>159.55000000000001</v>
      </c>
    </row>
    <row r="48" spans="2:6">
      <c r="B48" s="39" t="s">
        <v>8</v>
      </c>
      <c r="C48" s="67" t="s">
        <v>55</v>
      </c>
      <c r="D48" s="182">
        <v>151.03</v>
      </c>
      <c r="E48" s="176">
        <v>158.02000000000001</v>
      </c>
    </row>
    <row r="49" spans="2:5">
      <c r="B49" s="39" t="s">
        <v>10</v>
      </c>
      <c r="C49" s="67" t="s">
        <v>56</v>
      </c>
      <c r="D49" s="182">
        <v>159.55000000000001</v>
      </c>
      <c r="E49" s="176">
        <v>162.41999999999999</v>
      </c>
    </row>
    <row r="50" spans="2:5" ht="13.5" thickBot="1">
      <c r="B50" s="41" t="s">
        <v>12</v>
      </c>
      <c r="C50" s="68" t="s">
        <v>53</v>
      </c>
      <c r="D50" s="165">
        <v>159.55000000000001</v>
      </c>
      <c r="E50" s="174">
        <v>158.69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9871118.3200000003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9871118.3200000003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9871118.3200000003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9871118.3200000003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999999999999995" right="0.75" top="0.62" bottom="0.5" header="0.5" footer="0.5"/>
  <pageSetup paperSize="9" scale="70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E48" sqref="E48:E49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7109375" style="62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136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390178.54</v>
      </c>
      <c r="E9" s="23">
        <f>E10+E11+E12+E13</f>
        <v>563116.12</v>
      </c>
    </row>
    <row r="10" spans="2:5">
      <c r="B10" s="14" t="s">
        <v>6</v>
      </c>
      <c r="C10" s="115" t="s">
        <v>7</v>
      </c>
      <c r="D10" s="197">
        <v>390178.54</v>
      </c>
      <c r="E10" s="258">
        <v>563116.12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390178.54</v>
      </c>
      <c r="E20" s="261">
        <f>E9-E16</f>
        <v>563116.12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199338.94</v>
      </c>
      <c r="E24" s="23">
        <f>D20</f>
        <v>390178.54</v>
      </c>
    </row>
    <row r="25" spans="2:7">
      <c r="B25" s="21" t="s">
        <v>26</v>
      </c>
      <c r="C25" s="22" t="s">
        <v>27</v>
      </c>
      <c r="D25" s="117">
        <v>198682.41</v>
      </c>
      <c r="E25" s="132">
        <v>203623.54</v>
      </c>
      <c r="G25" s="114"/>
    </row>
    <row r="26" spans="2:7">
      <c r="B26" s="24" t="s">
        <v>28</v>
      </c>
      <c r="C26" s="25" t="s">
        <v>29</v>
      </c>
      <c r="D26" s="118">
        <v>260385.52</v>
      </c>
      <c r="E26" s="133">
        <v>241119.8</v>
      </c>
    </row>
    <row r="27" spans="2:7">
      <c r="B27" s="26" t="s">
        <v>6</v>
      </c>
      <c r="C27" s="15" t="s">
        <v>30</v>
      </c>
      <c r="D27" s="197">
        <v>253368.62</v>
      </c>
      <c r="E27" s="263">
        <v>241119.8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7016.9</v>
      </c>
      <c r="E29" s="263"/>
    </row>
    <row r="30" spans="2:7">
      <c r="B30" s="24" t="s">
        <v>33</v>
      </c>
      <c r="C30" s="27" t="s">
        <v>34</v>
      </c>
      <c r="D30" s="118">
        <v>61703.11</v>
      </c>
      <c r="E30" s="133">
        <v>37496.26</v>
      </c>
    </row>
    <row r="31" spans="2:7">
      <c r="B31" s="26" t="s">
        <v>6</v>
      </c>
      <c r="C31" s="15" t="s">
        <v>35</v>
      </c>
      <c r="D31" s="197"/>
      <c r="E31" s="263">
        <v>19590.330000000002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445.55</v>
      </c>
      <c r="E33" s="263">
        <v>469.98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5189.1400000000003</v>
      </c>
      <c r="E35" s="263">
        <v>7893.09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56068.42</v>
      </c>
      <c r="E37" s="263">
        <v>9542.86</v>
      </c>
    </row>
    <row r="38" spans="2:6">
      <c r="B38" s="21" t="s">
        <v>45</v>
      </c>
      <c r="C38" s="22" t="s">
        <v>46</v>
      </c>
      <c r="D38" s="117">
        <v>-7842.81</v>
      </c>
      <c r="E38" s="23">
        <v>-30685.96</v>
      </c>
    </row>
    <row r="39" spans="2:6" ht="13.5" thickBot="1">
      <c r="B39" s="30" t="s">
        <v>47</v>
      </c>
      <c r="C39" s="31" t="s">
        <v>48</v>
      </c>
      <c r="D39" s="119">
        <v>390178.54</v>
      </c>
      <c r="E39" s="274">
        <f>E24+E25+E38</f>
        <v>563116.12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1779.3353999999999</v>
      </c>
      <c r="E44" s="166">
        <v>3556.7779</v>
      </c>
    </row>
    <row r="45" spans="2:6" ht="13.5" thickBot="1">
      <c r="B45" s="41" t="s">
        <v>8</v>
      </c>
      <c r="C45" s="68" t="s">
        <v>53</v>
      </c>
      <c r="D45" s="165">
        <v>3556.7779</v>
      </c>
      <c r="E45" s="170">
        <v>5409.3768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112.03</v>
      </c>
      <c r="E47" s="172">
        <v>109.7</v>
      </c>
    </row>
    <row r="48" spans="2:6">
      <c r="B48" s="39" t="s">
        <v>8</v>
      </c>
      <c r="C48" s="67" t="s">
        <v>55</v>
      </c>
      <c r="D48" s="182">
        <v>108.21</v>
      </c>
      <c r="E48" s="176">
        <v>101.26</v>
      </c>
    </row>
    <row r="49" spans="2:5">
      <c r="B49" s="39" t="s">
        <v>10</v>
      </c>
      <c r="C49" s="67" t="s">
        <v>56</v>
      </c>
      <c r="D49" s="182">
        <v>113.17</v>
      </c>
      <c r="E49" s="176">
        <v>116.61</v>
      </c>
    </row>
    <row r="50" spans="2:5" ht="13.5" thickBot="1">
      <c r="B50" s="41" t="s">
        <v>12</v>
      </c>
      <c r="C50" s="68" t="s">
        <v>53</v>
      </c>
      <c r="D50" s="165">
        <v>109.7</v>
      </c>
      <c r="E50" s="174">
        <v>104.1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563116.12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563116.12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563116.12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563116.12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000000000000004" right="0.75" top="0.53" bottom="0.54" header="0.5" footer="0.5"/>
  <pageSetup paperSize="9" scale="70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>
  <dimension ref="A1:G78"/>
  <sheetViews>
    <sheetView topLeftCell="A19" zoomScaleNormal="100" workbookViewId="0">
      <selection activeCell="I35" sqref="I35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8.7109375" style="62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135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132317.41</v>
      </c>
      <c r="E9" s="23"/>
    </row>
    <row r="10" spans="2:5">
      <c r="B10" s="14" t="s">
        <v>6</v>
      </c>
      <c r="C10" s="115" t="s">
        <v>7</v>
      </c>
      <c r="D10" s="197">
        <v>132317.41</v>
      </c>
      <c r="E10" s="258"/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132317.41</v>
      </c>
      <c r="E20" s="261"/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87628.19</v>
      </c>
      <c r="E24" s="23">
        <f>D20</f>
        <v>132317.41</v>
      </c>
    </row>
    <row r="25" spans="2:7">
      <c r="B25" s="21" t="s">
        <v>26</v>
      </c>
      <c r="C25" s="22" t="s">
        <v>27</v>
      </c>
      <c r="D25" s="117">
        <v>53047</v>
      </c>
      <c r="E25" s="132">
        <v>-131026.72</v>
      </c>
      <c r="F25" s="70"/>
      <c r="G25" s="114"/>
    </row>
    <row r="26" spans="2:7">
      <c r="B26" s="24" t="s">
        <v>28</v>
      </c>
      <c r="C26" s="25" t="s">
        <v>29</v>
      </c>
      <c r="D26" s="118">
        <v>62133.36</v>
      </c>
      <c r="E26" s="133">
        <v>75878.02</v>
      </c>
    </row>
    <row r="27" spans="2:7">
      <c r="B27" s="26" t="s">
        <v>6</v>
      </c>
      <c r="C27" s="15" t="s">
        <v>30</v>
      </c>
      <c r="D27" s="197">
        <v>62133.36</v>
      </c>
      <c r="E27" s="263">
        <v>9389.35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>
        <v>66488.67</v>
      </c>
    </row>
    <row r="30" spans="2:7">
      <c r="B30" s="24" t="s">
        <v>33</v>
      </c>
      <c r="C30" s="27" t="s">
        <v>34</v>
      </c>
      <c r="D30" s="118">
        <v>9086.36</v>
      </c>
      <c r="E30" s="133">
        <v>206904.74</v>
      </c>
      <c r="F30" s="70"/>
    </row>
    <row r="31" spans="2:7">
      <c r="B31" s="26" t="s">
        <v>6</v>
      </c>
      <c r="C31" s="15" t="s">
        <v>35</v>
      </c>
      <c r="D31" s="197">
        <v>826.35</v>
      </c>
      <c r="E31" s="263">
        <v>6928.49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455.34</v>
      </c>
      <c r="E33" s="263">
        <v>290.22000000000003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1857.5</v>
      </c>
      <c r="E35" s="263">
        <v>1643.18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5947.17</v>
      </c>
      <c r="E37" s="263">
        <v>198042.85</v>
      </c>
    </row>
    <row r="38" spans="2:6">
      <c r="B38" s="21" t="s">
        <v>45</v>
      </c>
      <c r="C38" s="22" t="s">
        <v>46</v>
      </c>
      <c r="D38" s="117">
        <v>-8357.7800000000007</v>
      </c>
      <c r="E38" s="23">
        <v>-1290.69</v>
      </c>
    </row>
    <row r="39" spans="2:6" ht="13.5" thickBot="1">
      <c r="B39" s="30" t="s">
        <v>47</v>
      </c>
      <c r="C39" s="31" t="s">
        <v>48</v>
      </c>
      <c r="D39" s="119">
        <v>132317.41</v>
      </c>
      <c r="E39" s="274">
        <v>0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857.92240000000004</v>
      </c>
      <c r="E44" s="166">
        <v>1391.0577000000001</v>
      </c>
    </row>
    <row r="45" spans="2:6" ht="13.5" thickBot="1">
      <c r="B45" s="41" t="s">
        <v>8</v>
      </c>
      <c r="C45" s="68" t="s">
        <v>53</v>
      </c>
      <c r="D45" s="165">
        <v>1391.0577000000001</v>
      </c>
      <c r="E45" s="170"/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102.14</v>
      </c>
      <c r="E47" s="172">
        <v>95.12</v>
      </c>
    </row>
    <row r="48" spans="2:6">
      <c r="B48" s="39" t="s">
        <v>8</v>
      </c>
      <c r="C48" s="67" t="s">
        <v>55</v>
      </c>
      <c r="D48" s="182">
        <v>93.71</v>
      </c>
      <c r="E48" s="176">
        <v>92.84</v>
      </c>
    </row>
    <row r="49" spans="2:5">
      <c r="B49" s="39" t="s">
        <v>10</v>
      </c>
      <c r="C49" s="67" t="s">
        <v>56</v>
      </c>
      <c r="D49" s="182">
        <v>105.59</v>
      </c>
      <c r="E49" s="176">
        <v>107.75</v>
      </c>
    </row>
    <row r="50" spans="2:5" ht="13.5" thickBot="1">
      <c r="B50" s="41" t="s">
        <v>12</v>
      </c>
      <c r="C50" s="68" t="s">
        <v>53</v>
      </c>
      <c r="D50" s="165">
        <v>95.12</v>
      </c>
      <c r="E50" s="174"/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f>E60</f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0</v>
      </c>
      <c r="E60" s="216">
        <v>0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0</v>
      </c>
      <c r="E71" s="61">
        <f>E54</f>
        <v>0</v>
      </c>
    </row>
    <row r="72" spans="2:5">
      <c r="B72" s="39" t="s">
        <v>6</v>
      </c>
      <c r="C72" s="40" t="s">
        <v>88</v>
      </c>
      <c r="D72" s="213">
        <f>D71</f>
        <v>0</v>
      </c>
      <c r="E72" s="214">
        <f>E71</f>
        <v>0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000000000000004" right="0.75" top="0.59" bottom="0.4" header="0.5" footer="0.5"/>
  <pageSetup paperSize="9" scale="70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E48" sqref="E48:E49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2851562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137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1402924.7</v>
      </c>
      <c r="E9" s="23">
        <f>E10+E11+E12+E13</f>
        <v>2786389.56</v>
      </c>
    </row>
    <row r="10" spans="2:5">
      <c r="B10" s="14" t="s">
        <v>6</v>
      </c>
      <c r="C10" s="115" t="s">
        <v>7</v>
      </c>
      <c r="D10" s="197">
        <v>1402924.7</v>
      </c>
      <c r="E10" s="258">
        <v>2786389.56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1402924.7</v>
      </c>
      <c r="E20" s="261">
        <f>E9-E16</f>
        <v>2786389.56</v>
      </c>
      <c r="F20" s="188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2243188.85</v>
      </c>
      <c r="E24" s="23">
        <f>D20</f>
        <v>1402924.7</v>
      </c>
    </row>
    <row r="25" spans="2:7">
      <c r="B25" s="21" t="s">
        <v>26</v>
      </c>
      <c r="C25" s="22" t="s">
        <v>27</v>
      </c>
      <c r="D25" s="117">
        <v>-452397.02</v>
      </c>
      <c r="E25" s="132">
        <v>1432401.3</v>
      </c>
    </row>
    <row r="26" spans="2:7">
      <c r="B26" s="24" t="s">
        <v>28</v>
      </c>
      <c r="C26" s="25" t="s">
        <v>29</v>
      </c>
      <c r="D26" s="118">
        <v>2283752.5699999998</v>
      </c>
      <c r="E26" s="133">
        <v>3798268.88</v>
      </c>
      <c r="G26" s="114"/>
    </row>
    <row r="27" spans="2:7">
      <c r="B27" s="26" t="s">
        <v>6</v>
      </c>
      <c r="C27" s="15" t="s">
        <v>30</v>
      </c>
      <c r="D27" s="197">
        <v>2227578.7799999998</v>
      </c>
      <c r="E27" s="263">
        <v>1650324.46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56173.79</v>
      </c>
      <c r="E29" s="263">
        <v>2147944.42</v>
      </c>
    </row>
    <row r="30" spans="2:7">
      <c r="B30" s="24" t="s">
        <v>33</v>
      </c>
      <c r="C30" s="27" t="s">
        <v>34</v>
      </c>
      <c r="D30" s="118">
        <v>2736149.59</v>
      </c>
      <c r="E30" s="133">
        <v>2365867.58</v>
      </c>
    </row>
    <row r="31" spans="2:7">
      <c r="B31" s="26" t="s">
        <v>6</v>
      </c>
      <c r="C31" s="15" t="s">
        <v>35</v>
      </c>
      <c r="D31" s="197">
        <v>1183.98</v>
      </c>
      <c r="E31" s="263">
        <v>833660.57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1119.6300000000001</v>
      </c>
      <c r="E33" s="263">
        <v>1156.72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35813.17</v>
      </c>
      <c r="E35" s="263">
        <v>37897.06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2698032.81</v>
      </c>
      <c r="E37" s="263">
        <v>1493153.23</v>
      </c>
    </row>
    <row r="38" spans="2:6">
      <c r="B38" s="21" t="s">
        <v>45</v>
      </c>
      <c r="C38" s="22" t="s">
        <v>46</v>
      </c>
      <c r="D38" s="117">
        <v>-387867.13</v>
      </c>
      <c r="E38" s="23">
        <v>-48936.44</v>
      </c>
    </row>
    <row r="39" spans="2:6" ht="13.5" thickBot="1">
      <c r="B39" s="30" t="s">
        <v>47</v>
      </c>
      <c r="C39" s="31" t="s">
        <v>48</v>
      </c>
      <c r="D39" s="119">
        <v>1402924.7000000002</v>
      </c>
      <c r="E39" s="274">
        <f>E24+E25+E38</f>
        <v>2786389.56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16580.596099999999</v>
      </c>
      <c r="E44" s="166">
        <v>12190.864600000001</v>
      </c>
    </row>
    <row r="45" spans="2:6" ht="13.5" thickBot="1">
      <c r="B45" s="41" t="s">
        <v>8</v>
      </c>
      <c r="C45" s="68" t="s">
        <v>53</v>
      </c>
      <c r="D45" s="165">
        <v>12190.864600000001</v>
      </c>
      <c r="E45" s="170">
        <v>23330.734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135.29</v>
      </c>
      <c r="E47" s="172">
        <v>115.08</v>
      </c>
    </row>
    <row r="48" spans="2:6">
      <c r="B48" s="39" t="s">
        <v>8</v>
      </c>
      <c r="C48" s="67" t="s">
        <v>55</v>
      </c>
      <c r="D48" s="182">
        <v>114.65</v>
      </c>
      <c r="E48" s="176">
        <v>111.66</v>
      </c>
    </row>
    <row r="49" spans="2:6">
      <c r="B49" s="39" t="s">
        <v>10</v>
      </c>
      <c r="C49" s="67" t="s">
        <v>56</v>
      </c>
      <c r="D49" s="182">
        <v>140.36000000000001</v>
      </c>
      <c r="E49" s="176">
        <v>133.44</v>
      </c>
    </row>
    <row r="50" spans="2:6" ht="13.5" thickBot="1">
      <c r="B50" s="41" t="s">
        <v>12</v>
      </c>
      <c r="C50" s="68" t="s">
        <v>53</v>
      </c>
      <c r="D50" s="165">
        <v>115.08</v>
      </c>
      <c r="E50" s="174">
        <v>119.43</v>
      </c>
      <c r="F50" s="114"/>
    </row>
    <row r="51" spans="2:6" ht="13.5" thickBot="1">
      <c r="B51" s="32"/>
      <c r="C51" s="33"/>
      <c r="D51" s="175"/>
      <c r="E51" s="175"/>
    </row>
    <row r="52" spans="2:6" ht="16.5" thickBot="1">
      <c r="B52" s="43"/>
      <c r="C52" s="44" t="s">
        <v>57</v>
      </c>
      <c r="D52" s="45"/>
      <c r="E52" s="7"/>
    </row>
    <row r="53" spans="2:6" ht="23.25" thickBot="1">
      <c r="B53" s="277" t="s">
        <v>58</v>
      </c>
      <c r="C53" s="278"/>
      <c r="D53" s="46" t="s">
        <v>59</v>
      </c>
      <c r="E53" s="47" t="s">
        <v>60</v>
      </c>
    </row>
    <row r="54" spans="2:6" ht="13.5" thickBot="1">
      <c r="B54" s="48" t="s">
        <v>28</v>
      </c>
      <c r="C54" s="37" t="s">
        <v>61</v>
      </c>
      <c r="D54" s="49">
        <f>SUM(D55:D66)</f>
        <v>2786389.56</v>
      </c>
      <c r="E54" s="50">
        <f>E60</f>
        <v>1</v>
      </c>
    </row>
    <row r="55" spans="2:6" ht="25.5">
      <c r="B55" s="51" t="s">
        <v>6</v>
      </c>
      <c r="C55" s="52" t="s">
        <v>62</v>
      </c>
      <c r="D55" s="211">
        <v>0</v>
      </c>
      <c r="E55" s="212">
        <v>0</v>
      </c>
    </row>
    <row r="56" spans="2:6" ht="25.5">
      <c r="B56" s="39" t="s">
        <v>8</v>
      </c>
      <c r="C56" s="40" t="s">
        <v>63</v>
      </c>
      <c r="D56" s="213">
        <v>0</v>
      </c>
      <c r="E56" s="214">
        <v>0</v>
      </c>
    </row>
    <row r="57" spans="2:6">
      <c r="B57" s="39" t="s">
        <v>10</v>
      </c>
      <c r="C57" s="40" t="s">
        <v>64</v>
      </c>
      <c r="D57" s="213">
        <v>0</v>
      </c>
      <c r="E57" s="214">
        <v>0</v>
      </c>
    </row>
    <row r="58" spans="2:6">
      <c r="B58" s="39" t="s">
        <v>12</v>
      </c>
      <c r="C58" s="40" t="s">
        <v>65</v>
      </c>
      <c r="D58" s="213">
        <v>0</v>
      </c>
      <c r="E58" s="214">
        <v>0</v>
      </c>
    </row>
    <row r="59" spans="2:6">
      <c r="B59" s="39" t="s">
        <v>39</v>
      </c>
      <c r="C59" s="40" t="s">
        <v>66</v>
      </c>
      <c r="D59" s="213">
        <v>0</v>
      </c>
      <c r="E59" s="214">
        <v>0</v>
      </c>
    </row>
    <row r="60" spans="2:6">
      <c r="B60" s="53" t="s">
        <v>41</v>
      </c>
      <c r="C60" s="54" t="s">
        <v>67</v>
      </c>
      <c r="D60" s="215">
        <f>E10</f>
        <v>2786389.56</v>
      </c>
      <c r="E60" s="216">
        <f>D60/E20</f>
        <v>1</v>
      </c>
    </row>
    <row r="61" spans="2:6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6">
      <c r="B62" s="53" t="s">
        <v>69</v>
      </c>
      <c r="C62" s="54" t="s">
        <v>70</v>
      </c>
      <c r="D62" s="215">
        <v>0</v>
      </c>
      <c r="E62" s="216">
        <v>0</v>
      </c>
    </row>
    <row r="63" spans="2:6">
      <c r="B63" s="39" t="s">
        <v>71</v>
      </c>
      <c r="C63" s="40" t="s">
        <v>72</v>
      </c>
      <c r="D63" s="213">
        <v>0</v>
      </c>
      <c r="E63" s="214">
        <v>0</v>
      </c>
    </row>
    <row r="64" spans="2:6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2786389.56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2786389.56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" right="0.75" top="0.56000000000000005" bottom="0.56000000000000005" header="0.5" footer="0.5"/>
  <pageSetup paperSize="9" scale="70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E17" sqref="E17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12" style="62" customWidth="1"/>
    <col min="7" max="7" width="16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141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12191284.17</v>
      </c>
      <c r="E9" s="23">
        <f>E10+E11+E12+E13</f>
        <v>38997310.090000004</v>
      </c>
    </row>
    <row r="10" spans="2:5">
      <c r="B10" s="14" t="s">
        <v>6</v>
      </c>
      <c r="C10" s="115" t="s">
        <v>7</v>
      </c>
      <c r="D10" s="197">
        <v>12191284.17</v>
      </c>
      <c r="E10" s="258">
        <v>38997310.090000004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12191284.17</v>
      </c>
      <c r="E20" s="261">
        <f>E9-E16</f>
        <v>38997310.090000004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8482728.25</v>
      </c>
      <c r="E24" s="23">
        <f>D20</f>
        <v>12191284.17</v>
      </c>
    </row>
    <row r="25" spans="2:7">
      <c r="B25" s="21" t="s">
        <v>26</v>
      </c>
      <c r="C25" s="22" t="s">
        <v>27</v>
      </c>
      <c r="D25" s="117">
        <v>3418737.5599999996</v>
      </c>
      <c r="E25" s="132">
        <v>26829427.609999999</v>
      </c>
      <c r="F25" s="70"/>
      <c r="G25" s="114"/>
    </row>
    <row r="26" spans="2:7">
      <c r="B26" s="24" t="s">
        <v>28</v>
      </c>
      <c r="C26" s="25" t="s">
        <v>29</v>
      </c>
      <c r="D26" s="118">
        <v>9643388.4199999999</v>
      </c>
      <c r="E26" s="133">
        <v>43968452</v>
      </c>
    </row>
    <row r="27" spans="2:7">
      <c r="B27" s="26" t="s">
        <v>6</v>
      </c>
      <c r="C27" s="15" t="s">
        <v>30</v>
      </c>
      <c r="D27" s="197">
        <v>7302142.4299999997</v>
      </c>
      <c r="E27" s="263">
        <v>8056268.79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2341245.9899999998</v>
      </c>
      <c r="E29" s="263">
        <v>35912183.210000001</v>
      </c>
    </row>
    <row r="30" spans="2:7">
      <c r="B30" s="24" t="s">
        <v>33</v>
      </c>
      <c r="C30" s="27" t="s">
        <v>34</v>
      </c>
      <c r="D30" s="118">
        <v>6224650.8600000003</v>
      </c>
      <c r="E30" s="133">
        <v>17139024.390000001</v>
      </c>
      <c r="G30" s="114"/>
    </row>
    <row r="31" spans="2:7">
      <c r="B31" s="26" t="s">
        <v>6</v>
      </c>
      <c r="C31" s="15" t="s">
        <v>35</v>
      </c>
      <c r="D31" s="197">
        <v>2785937.81</v>
      </c>
      <c r="E31" s="263">
        <v>7106231.2000000002</v>
      </c>
    </row>
    <row r="32" spans="2:7">
      <c r="B32" s="26" t="s">
        <v>8</v>
      </c>
      <c r="C32" s="15" t="s">
        <v>36</v>
      </c>
      <c r="D32" s="197"/>
      <c r="E32" s="263"/>
    </row>
    <row r="33" spans="2:7">
      <c r="B33" s="26" t="s">
        <v>10</v>
      </c>
      <c r="C33" s="15" t="s">
        <v>37</v>
      </c>
      <c r="D33" s="197">
        <v>4940.45</v>
      </c>
      <c r="E33" s="263">
        <v>21863.06</v>
      </c>
    </row>
    <row r="34" spans="2:7">
      <c r="B34" s="26" t="s">
        <v>12</v>
      </c>
      <c r="C34" s="15" t="s">
        <v>38</v>
      </c>
      <c r="D34" s="197"/>
      <c r="E34" s="263"/>
    </row>
    <row r="35" spans="2:7" ht="25.5">
      <c r="B35" s="26" t="s">
        <v>39</v>
      </c>
      <c r="C35" s="15" t="s">
        <v>40</v>
      </c>
      <c r="D35" s="197">
        <v>158761.41</v>
      </c>
      <c r="E35" s="263">
        <v>370623.51</v>
      </c>
    </row>
    <row r="36" spans="2:7">
      <c r="B36" s="26" t="s">
        <v>41</v>
      </c>
      <c r="C36" s="15" t="s">
        <v>42</v>
      </c>
      <c r="D36" s="197"/>
      <c r="E36" s="263"/>
    </row>
    <row r="37" spans="2:7" ht="13.5" thickBot="1">
      <c r="B37" s="28" t="s">
        <v>43</v>
      </c>
      <c r="C37" s="29" t="s">
        <v>44</v>
      </c>
      <c r="D37" s="197">
        <v>3275011.19</v>
      </c>
      <c r="E37" s="263">
        <v>9640306.6199999992</v>
      </c>
      <c r="G37" s="114"/>
    </row>
    <row r="38" spans="2:7">
      <c r="B38" s="21" t="s">
        <v>45</v>
      </c>
      <c r="C38" s="22" t="s">
        <v>46</v>
      </c>
      <c r="D38" s="117">
        <v>289818.36</v>
      </c>
      <c r="E38" s="23">
        <v>-23401.69</v>
      </c>
    </row>
    <row r="39" spans="2:7" ht="13.5" thickBot="1">
      <c r="B39" s="30" t="s">
        <v>47</v>
      </c>
      <c r="C39" s="31" t="s">
        <v>48</v>
      </c>
      <c r="D39" s="119">
        <v>12191284.169999998</v>
      </c>
      <c r="E39" s="274">
        <f>E24+E25+E38</f>
        <v>38997310.090000004</v>
      </c>
      <c r="F39" s="121"/>
    </row>
    <row r="40" spans="2:7" ht="13.5" thickBot="1">
      <c r="B40" s="32"/>
      <c r="C40" s="33"/>
      <c r="D40" s="2"/>
      <c r="E40" s="175"/>
    </row>
    <row r="41" spans="2:7" ht="16.5" thickBot="1">
      <c r="B41" s="4"/>
      <c r="C41" s="34" t="s">
        <v>49</v>
      </c>
      <c r="D41" s="6"/>
      <c r="E41" s="7"/>
    </row>
    <row r="42" spans="2:7" ht="13.5" thickBot="1">
      <c r="B42" s="8"/>
      <c r="C42" s="35" t="s">
        <v>50</v>
      </c>
      <c r="D42" s="10" t="s">
        <v>133</v>
      </c>
      <c r="E42" s="11" t="s">
        <v>261</v>
      </c>
    </row>
    <row r="43" spans="2:7">
      <c r="B43" s="36" t="s">
        <v>28</v>
      </c>
      <c r="C43" s="66" t="s">
        <v>51</v>
      </c>
      <c r="D43" s="38"/>
      <c r="E43" s="63"/>
    </row>
    <row r="44" spans="2:7">
      <c r="B44" s="39" t="s">
        <v>6</v>
      </c>
      <c r="C44" s="67" t="s">
        <v>52</v>
      </c>
      <c r="D44" s="182">
        <v>59573.904399999999</v>
      </c>
      <c r="E44" s="166">
        <v>83052.5524</v>
      </c>
    </row>
    <row r="45" spans="2:7" ht="13.5" thickBot="1">
      <c r="B45" s="41" t="s">
        <v>8</v>
      </c>
      <c r="C45" s="68" t="s">
        <v>53</v>
      </c>
      <c r="D45" s="165">
        <v>83052.5524</v>
      </c>
      <c r="E45" s="170">
        <v>263744.82679999998</v>
      </c>
    </row>
    <row r="46" spans="2:7">
      <c r="B46" s="36" t="s">
        <v>33</v>
      </c>
      <c r="C46" s="66" t="s">
        <v>54</v>
      </c>
      <c r="D46" s="223"/>
      <c r="E46" s="171"/>
    </row>
    <row r="47" spans="2:7">
      <c r="B47" s="39" t="s">
        <v>6</v>
      </c>
      <c r="C47" s="67" t="s">
        <v>52</v>
      </c>
      <c r="D47" s="182">
        <v>142.38999999999999</v>
      </c>
      <c r="E47" s="172">
        <v>146.79</v>
      </c>
    </row>
    <row r="48" spans="2:7">
      <c r="B48" s="39" t="s">
        <v>8</v>
      </c>
      <c r="C48" s="67" t="s">
        <v>55</v>
      </c>
      <c r="D48" s="182">
        <v>142.30000000000001</v>
      </c>
      <c r="E48" s="176">
        <v>146.88999999999999</v>
      </c>
    </row>
    <row r="49" spans="2:5">
      <c r="B49" s="39" t="s">
        <v>10</v>
      </c>
      <c r="C49" s="67" t="s">
        <v>56</v>
      </c>
      <c r="D49" s="182">
        <v>146.84</v>
      </c>
      <c r="E49" s="176">
        <v>148.77000000000001</v>
      </c>
    </row>
    <row r="50" spans="2:5" ht="13.5" thickBot="1">
      <c r="B50" s="41" t="s">
        <v>12</v>
      </c>
      <c r="C50" s="68" t="s">
        <v>53</v>
      </c>
      <c r="D50" s="165">
        <v>146.79</v>
      </c>
      <c r="E50" s="174">
        <v>147.86000000000001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38997310.090000004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38997310.090000004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38997310.090000004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38997310.090000004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000000000000004" right="0.75" top="0.6" bottom="0.33" header="0.5" footer="0.5"/>
  <pageSetup paperSize="9" scale="70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E50" sqref="E50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7109375" style="62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142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</f>
        <v>58493937.810000002</v>
      </c>
      <c r="E9" s="23">
        <f>E10</f>
        <v>60221766.57</v>
      </c>
    </row>
    <row r="10" spans="2:5">
      <c r="B10" s="14" t="s">
        <v>6</v>
      </c>
      <c r="C10" s="115" t="s">
        <v>7</v>
      </c>
      <c r="D10" s="197">
        <v>58493937.810000002</v>
      </c>
      <c r="E10" s="258">
        <v>60221766.57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</f>
        <v>58493937.810000002</v>
      </c>
      <c r="E20" s="261">
        <f>E9</f>
        <v>60221766.57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08">
        <v>6941554.6600000001</v>
      </c>
      <c r="E24" s="23">
        <f>D20</f>
        <v>58493937.810000002</v>
      </c>
    </row>
    <row r="25" spans="2:7">
      <c r="B25" s="21" t="s">
        <v>26</v>
      </c>
      <c r="C25" s="22" t="s">
        <v>27</v>
      </c>
      <c r="D25" s="108">
        <v>50499071.650000006</v>
      </c>
      <c r="E25" s="132">
        <v>2198543.84</v>
      </c>
      <c r="G25" s="114"/>
    </row>
    <row r="26" spans="2:7">
      <c r="B26" s="24" t="s">
        <v>28</v>
      </c>
      <c r="C26" s="25" t="s">
        <v>29</v>
      </c>
      <c r="D26" s="109">
        <v>52456735.260000005</v>
      </c>
      <c r="E26" s="133">
        <v>28119995.970000003</v>
      </c>
    </row>
    <row r="27" spans="2:7">
      <c r="B27" s="26" t="s">
        <v>6</v>
      </c>
      <c r="C27" s="15" t="s">
        <v>30</v>
      </c>
      <c r="D27" s="226">
        <v>44829430.700000003</v>
      </c>
      <c r="E27" s="263">
        <v>22832209.940000001</v>
      </c>
    </row>
    <row r="28" spans="2:7">
      <c r="B28" s="26" t="s">
        <v>8</v>
      </c>
      <c r="C28" s="15" t="s">
        <v>31</v>
      </c>
      <c r="D28" s="226"/>
      <c r="E28" s="263"/>
    </row>
    <row r="29" spans="2:7">
      <c r="B29" s="26" t="s">
        <v>10</v>
      </c>
      <c r="C29" s="15" t="s">
        <v>32</v>
      </c>
      <c r="D29" s="226">
        <v>7627304.5599999996</v>
      </c>
      <c r="E29" s="263">
        <v>5287786.03</v>
      </c>
    </row>
    <row r="30" spans="2:7">
      <c r="B30" s="24" t="s">
        <v>33</v>
      </c>
      <c r="C30" s="27" t="s">
        <v>34</v>
      </c>
      <c r="D30" s="109">
        <v>1957663.6099999999</v>
      </c>
      <c r="E30" s="133">
        <v>25921452.129999999</v>
      </c>
    </row>
    <row r="31" spans="2:7">
      <c r="B31" s="26" t="s">
        <v>6</v>
      </c>
      <c r="C31" s="15" t="s">
        <v>35</v>
      </c>
      <c r="D31" s="226">
        <v>1288516.06</v>
      </c>
      <c r="E31" s="263">
        <v>5564241.79</v>
      </c>
    </row>
    <row r="32" spans="2:7">
      <c r="B32" s="26" t="s">
        <v>8</v>
      </c>
      <c r="C32" s="15" t="s">
        <v>36</v>
      </c>
      <c r="D32" s="226"/>
      <c r="E32" s="263"/>
    </row>
    <row r="33" spans="2:6">
      <c r="B33" s="26" t="s">
        <v>10</v>
      </c>
      <c r="C33" s="15" t="s">
        <v>37</v>
      </c>
      <c r="D33" s="226">
        <v>3839.5</v>
      </c>
      <c r="E33" s="263">
        <v>34871.33</v>
      </c>
    </row>
    <row r="34" spans="2:6">
      <c r="B34" s="26" t="s">
        <v>12</v>
      </c>
      <c r="C34" s="15" t="s">
        <v>38</v>
      </c>
      <c r="D34" s="226"/>
      <c r="E34" s="263"/>
    </row>
    <row r="35" spans="2:6" ht="25.5">
      <c r="B35" s="26" t="s">
        <v>39</v>
      </c>
      <c r="C35" s="15" t="s">
        <v>40</v>
      </c>
      <c r="D35" s="226">
        <v>305597.44</v>
      </c>
      <c r="E35" s="263">
        <v>1004505.56</v>
      </c>
    </row>
    <row r="36" spans="2:6">
      <c r="B36" s="26" t="s">
        <v>41</v>
      </c>
      <c r="C36" s="15" t="s">
        <v>42</v>
      </c>
      <c r="D36" s="226"/>
      <c r="E36" s="263"/>
    </row>
    <row r="37" spans="2:6" ht="13.5" thickBot="1">
      <c r="B37" s="28" t="s">
        <v>43</v>
      </c>
      <c r="C37" s="29" t="s">
        <v>44</v>
      </c>
      <c r="D37" s="226">
        <v>359710.61</v>
      </c>
      <c r="E37" s="263">
        <v>19317833.449999999</v>
      </c>
    </row>
    <row r="38" spans="2:6">
      <c r="B38" s="21" t="s">
        <v>45</v>
      </c>
      <c r="C38" s="22" t="s">
        <v>46</v>
      </c>
      <c r="D38" s="108">
        <v>1053311.5</v>
      </c>
      <c r="E38" s="23">
        <v>-470715.08</v>
      </c>
    </row>
    <row r="39" spans="2:6" ht="13.5" thickBot="1">
      <c r="B39" s="30" t="s">
        <v>47</v>
      </c>
      <c r="C39" s="31" t="s">
        <v>48</v>
      </c>
      <c r="D39" s="110">
        <v>58493937.810000002</v>
      </c>
      <c r="E39" s="274">
        <f>E24+E25+E38</f>
        <v>60221766.570000008</v>
      </c>
      <c r="F39" s="121"/>
    </row>
    <row r="40" spans="2:6" ht="13.5" thickBot="1">
      <c r="B40" s="32"/>
      <c r="C40" s="33"/>
      <c r="D40" s="175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37" t="s">
        <v>51</v>
      </c>
      <c r="D43" s="38"/>
      <c r="E43" s="111"/>
    </row>
    <row r="44" spans="2:6">
      <c r="B44" s="39" t="s">
        <v>6</v>
      </c>
      <c r="C44" s="40" t="s">
        <v>52</v>
      </c>
      <c r="D44" s="227">
        <v>54256.328399999999</v>
      </c>
      <c r="E44" s="177">
        <v>426030.13699999999</v>
      </c>
    </row>
    <row r="45" spans="2:6" ht="13.5" thickBot="1">
      <c r="B45" s="41" t="s">
        <v>8</v>
      </c>
      <c r="C45" s="42" t="s">
        <v>53</v>
      </c>
      <c r="D45" s="228">
        <v>426030.13699999999</v>
      </c>
      <c r="E45" s="178">
        <v>442027.05940000003</v>
      </c>
    </row>
    <row r="46" spans="2:6">
      <c r="B46" s="36" t="s">
        <v>33</v>
      </c>
      <c r="C46" s="37" t="s">
        <v>54</v>
      </c>
      <c r="D46" s="229"/>
      <c r="E46" s="179"/>
    </row>
    <row r="47" spans="2:6">
      <c r="B47" s="39" t="s">
        <v>6</v>
      </c>
      <c r="C47" s="40" t="s">
        <v>52</v>
      </c>
      <c r="D47" s="227">
        <v>127.94</v>
      </c>
      <c r="E47" s="180">
        <v>137.30000000000001</v>
      </c>
    </row>
    <row r="48" spans="2:6">
      <c r="B48" s="39" t="s">
        <v>8</v>
      </c>
      <c r="C48" s="40" t="s">
        <v>55</v>
      </c>
      <c r="D48" s="227">
        <v>125.67</v>
      </c>
      <c r="E48" s="176">
        <v>133.79</v>
      </c>
    </row>
    <row r="49" spans="2:5">
      <c r="B49" s="39" t="s">
        <v>10</v>
      </c>
      <c r="C49" s="40" t="s">
        <v>56</v>
      </c>
      <c r="D49" s="227">
        <v>137.72</v>
      </c>
      <c r="E49" s="176">
        <v>139.61000000000001</v>
      </c>
    </row>
    <row r="50" spans="2:5" ht="13.5" thickBot="1">
      <c r="B50" s="41" t="s">
        <v>12</v>
      </c>
      <c r="C50" s="42" t="s">
        <v>53</v>
      </c>
      <c r="D50" s="228">
        <v>137.30000000000001</v>
      </c>
      <c r="E50" s="181">
        <v>136.24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D60</f>
        <v>60221766.57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E20</f>
        <v>60221766.57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/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1">
        <v>0</v>
      </c>
    </row>
    <row r="69" spans="2:5" ht="13.5" thickBot="1">
      <c r="B69" s="36" t="s">
        <v>82</v>
      </c>
      <c r="C69" s="37" t="s">
        <v>83</v>
      </c>
      <c r="D69" s="38">
        <v>0</v>
      </c>
      <c r="E69" s="112">
        <v>0</v>
      </c>
    </row>
    <row r="70" spans="2:5" ht="13.5" thickBot="1">
      <c r="B70" s="36" t="s">
        <v>84</v>
      </c>
      <c r="C70" s="37" t="s">
        <v>85</v>
      </c>
      <c r="D70" s="38">
        <v>0</v>
      </c>
      <c r="E70" s="113">
        <v>0</v>
      </c>
    </row>
    <row r="71" spans="2:5">
      <c r="B71" s="36" t="s">
        <v>86</v>
      </c>
      <c r="C71" s="37" t="s">
        <v>87</v>
      </c>
      <c r="D71" s="38">
        <f>D60</f>
        <v>60221766.57</v>
      </c>
      <c r="E71" s="61">
        <f>E60</f>
        <v>1</v>
      </c>
    </row>
    <row r="72" spans="2:5">
      <c r="B72" s="39" t="s">
        <v>6</v>
      </c>
      <c r="C72" s="40" t="s">
        <v>88</v>
      </c>
      <c r="D72" s="213">
        <f>D71</f>
        <v>60221766.57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rowBreaks count="1" manualBreakCount="1">
    <brk id="7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I78"/>
  <sheetViews>
    <sheetView zoomScaleNormal="100" workbookViewId="0">
      <selection activeCell="D66" sqref="D66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7109375" customWidth="1"/>
    <col min="7" max="7" width="16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220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55505958.720000006</v>
      </c>
      <c r="E9" s="23">
        <f>E10+E11+E12+E13</f>
        <v>59553029.86999999</v>
      </c>
    </row>
    <row r="10" spans="2:5">
      <c r="B10" s="14" t="s">
        <v>6</v>
      </c>
      <c r="C10" s="115" t="s">
        <v>7</v>
      </c>
      <c r="D10" s="197">
        <f>55001700.2+312332.02</f>
        <v>55314032.220000006</v>
      </c>
      <c r="E10" s="258">
        <f>59030614.73+397827.22</f>
        <v>59428441.949999996</v>
      </c>
    </row>
    <row r="11" spans="2:5">
      <c r="B11" s="14" t="s">
        <v>8</v>
      </c>
      <c r="C11" s="115" t="s">
        <v>9</v>
      </c>
      <c r="D11" s="197">
        <v>2.87</v>
      </c>
      <c r="E11" s="258">
        <v>1.55</v>
      </c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>
        <f>D14</f>
        <v>191923.63</v>
      </c>
      <c r="E13" s="258">
        <f>E14</f>
        <v>124586.37</v>
      </c>
    </row>
    <row r="14" spans="2:5">
      <c r="B14" s="14" t="s">
        <v>14</v>
      </c>
      <c r="C14" s="115" t="s">
        <v>15</v>
      </c>
      <c r="D14" s="197">
        <v>191923.63</v>
      </c>
      <c r="E14" s="258">
        <v>124586.37</v>
      </c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>
        <f>D17+D18+D19</f>
        <v>70092.63</v>
      </c>
      <c r="E16" s="23">
        <f>E17+E18+E19</f>
        <v>75563.679999999993</v>
      </c>
    </row>
    <row r="17" spans="2:9">
      <c r="B17" s="14" t="s">
        <v>6</v>
      </c>
      <c r="C17" s="115" t="s">
        <v>15</v>
      </c>
      <c r="D17" s="198">
        <v>70092.63</v>
      </c>
      <c r="E17" s="259">
        <v>75563.679999999993</v>
      </c>
    </row>
    <row r="18" spans="2:9" ht="25.5">
      <c r="B18" s="14" t="s">
        <v>8</v>
      </c>
      <c r="C18" s="115" t="s">
        <v>20</v>
      </c>
      <c r="D18" s="197"/>
      <c r="E18" s="258"/>
    </row>
    <row r="19" spans="2:9" ht="13.5" thickBot="1">
      <c r="B19" s="16" t="s">
        <v>10</v>
      </c>
      <c r="C19" s="116" t="s">
        <v>21</v>
      </c>
      <c r="D19" s="199"/>
      <c r="E19" s="260"/>
    </row>
    <row r="20" spans="2:9" ht="13.5" thickBot="1">
      <c r="B20" s="275" t="s">
        <v>22</v>
      </c>
      <c r="C20" s="276"/>
      <c r="D20" s="200">
        <f>D9-D16</f>
        <v>55435866.090000004</v>
      </c>
      <c r="E20" s="261">
        <f>E9-E16</f>
        <v>59477466.18999999</v>
      </c>
      <c r="F20" s="190"/>
      <c r="G20" s="127"/>
    </row>
    <row r="21" spans="2:9" ht="13.5" thickBot="1">
      <c r="B21" s="3"/>
      <c r="C21" s="17"/>
      <c r="D21" s="18"/>
      <c r="E21" s="18"/>
      <c r="G21" s="127"/>
    </row>
    <row r="22" spans="2:9" ht="16.5" thickBot="1">
      <c r="B22" s="4"/>
      <c r="C22" s="5" t="s">
        <v>23</v>
      </c>
      <c r="D22" s="19"/>
      <c r="E22" s="20"/>
    </row>
    <row r="23" spans="2:9" ht="13.5" thickBot="1">
      <c r="B23" s="8"/>
      <c r="C23" s="9" t="s">
        <v>3</v>
      </c>
      <c r="D23" s="10" t="s">
        <v>133</v>
      </c>
      <c r="E23" s="64" t="s">
        <v>261</v>
      </c>
    </row>
    <row r="24" spans="2:9" ht="13.5" thickBot="1">
      <c r="B24" s="21" t="s">
        <v>24</v>
      </c>
      <c r="C24" s="22" t="s">
        <v>25</v>
      </c>
      <c r="D24" s="117">
        <v>47252415.620000005</v>
      </c>
      <c r="E24" s="23">
        <f>D20</f>
        <v>55435866.090000004</v>
      </c>
    </row>
    <row r="25" spans="2:9">
      <c r="B25" s="21" t="s">
        <v>26</v>
      </c>
      <c r="C25" s="22" t="s">
        <v>27</v>
      </c>
      <c r="D25" s="117">
        <v>5932647.2800000012</v>
      </c>
      <c r="E25" s="132">
        <v>4683129.6399999997</v>
      </c>
      <c r="F25" s="127"/>
      <c r="G25" s="114"/>
      <c r="I25" s="268"/>
    </row>
    <row r="26" spans="2:9">
      <c r="B26" s="24" t="s">
        <v>28</v>
      </c>
      <c r="C26" s="25" t="s">
        <v>29</v>
      </c>
      <c r="D26" s="118">
        <v>15056982.1</v>
      </c>
      <c r="E26" s="133">
        <v>14184822.41</v>
      </c>
      <c r="F26" s="127"/>
      <c r="I26" s="268"/>
    </row>
    <row r="27" spans="2:9">
      <c r="B27" s="26" t="s">
        <v>6</v>
      </c>
      <c r="C27" s="15" t="s">
        <v>30</v>
      </c>
      <c r="D27" s="197">
        <v>10788990.310000001</v>
      </c>
      <c r="E27" s="263">
        <v>11002028.580000002</v>
      </c>
      <c r="F27" s="127"/>
      <c r="G27" s="114"/>
      <c r="I27" s="268"/>
    </row>
    <row r="28" spans="2:9">
      <c r="B28" s="26" t="s">
        <v>8</v>
      </c>
      <c r="C28" s="15" t="s">
        <v>31</v>
      </c>
      <c r="D28" s="197"/>
      <c r="E28" s="263"/>
      <c r="F28" s="127"/>
      <c r="I28" s="268"/>
    </row>
    <row r="29" spans="2:9">
      <c r="B29" s="26" t="s">
        <v>10</v>
      </c>
      <c r="C29" s="15" t="s">
        <v>32</v>
      </c>
      <c r="D29" s="197">
        <v>4267991.7899999991</v>
      </c>
      <c r="E29" s="263">
        <v>3182793.83</v>
      </c>
      <c r="F29" s="127"/>
      <c r="I29" s="268"/>
    </row>
    <row r="30" spans="2:9">
      <c r="B30" s="24" t="s">
        <v>33</v>
      </c>
      <c r="C30" s="27" t="s">
        <v>34</v>
      </c>
      <c r="D30" s="118">
        <v>9124334.8199999984</v>
      </c>
      <c r="E30" s="133">
        <v>9501692.7699999996</v>
      </c>
      <c r="F30" s="127"/>
      <c r="I30" s="268"/>
    </row>
    <row r="31" spans="2:9">
      <c r="B31" s="26" t="s">
        <v>6</v>
      </c>
      <c r="C31" s="15" t="s">
        <v>35</v>
      </c>
      <c r="D31" s="197">
        <v>6059586.4800000004</v>
      </c>
      <c r="E31" s="263">
        <v>6389539.4900000002</v>
      </c>
      <c r="F31" s="127"/>
      <c r="I31" s="268"/>
    </row>
    <row r="32" spans="2:9">
      <c r="B32" s="26" t="s">
        <v>8</v>
      </c>
      <c r="C32" s="15" t="s">
        <v>36</v>
      </c>
      <c r="D32" s="197"/>
      <c r="E32" s="263"/>
      <c r="F32" s="127"/>
      <c r="I32" s="268"/>
    </row>
    <row r="33" spans="2:9">
      <c r="B33" s="26" t="s">
        <v>10</v>
      </c>
      <c r="C33" s="15" t="s">
        <v>37</v>
      </c>
      <c r="D33" s="197">
        <v>1695149.23</v>
      </c>
      <c r="E33" s="263">
        <v>1458184.96</v>
      </c>
      <c r="F33" s="127"/>
      <c r="I33" s="268"/>
    </row>
    <row r="34" spans="2:9">
      <c r="B34" s="26" t="s">
        <v>12</v>
      </c>
      <c r="C34" s="15" t="s">
        <v>38</v>
      </c>
      <c r="D34" s="197"/>
      <c r="E34" s="263"/>
      <c r="F34" s="127"/>
      <c r="I34" s="268"/>
    </row>
    <row r="35" spans="2:9" ht="25.5">
      <c r="B35" s="26" t="s">
        <v>39</v>
      </c>
      <c r="C35" s="15" t="s">
        <v>40</v>
      </c>
      <c r="D35" s="197"/>
      <c r="E35" s="263"/>
      <c r="F35" s="127"/>
      <c r="I35" s="268"/>
    </row>
    <row r="36" spans="2:9">
      <c r="B36" s="26" t="s">
        <v>41</v>
      </c>
      <c r="C36" s="15" t="s">
        <v>42</v>
      </c>
      <c r="D36" s="197"/>
      <c r="E36" s="263"/>
      <c r="F36" s="127"/>
      <c r="I36" s="268"/>
    </row>
    <row r="37" spans="2:9" ht="13.5" thickBot="1">
      <c r="B37" s="28" t="s">
        <v>43</v>
      </c>
      <c r="C37" s="29" t="s">
        <v>44</v>
      </c>
      <c r="D37" s="197">
        <v>1369599.1099999999</v>
      </c>
      <c r="E37" s="263">
        <v>1653968.3199999998</v>
      </c>
      <c r="F37" s="127"/>
      <c r="I37" s="268"/>
    </row>
    <row r="38" spans="2:9">
      <c r="B38" s="21" t="s">
        <v>45</v>
      </c>
      <c r="C38" s="22" t="s">
        <v>46</v>
      </c>
      <c r="D38" s="117">
        <v>2250803.19</v>
      </c>
      <c r="E38" s="23">
        <v>-641529.54</v>
      </c>
    </row>
    <row r="39" spans="2:9" ht="13.5" thickBot="1">
      <c r="B39" s="30" t="s">
        <v>47</v>
      </c>
      <c r="C39" s="31" t="s">
        <v>48</v>
      </c>
      <c r="D39" s="119">
        <v>55435866.090000004</v>
      </c>
      <c r="E39" s="274">
        <f>E24+E25+E38</f>
        <v>59477466.190000005</v>
      </c>
      <c r="F39" s="188"/>
    </row>
    <row r="40" spans="2:9" ht="13.5" thickBot="1">
      <c r="B40" s="32"/>
      <c r="C40" s="33"/>
      <c r="D40" s="2"/>
      <c r="E40" s="175"/>
    </row>
    <row r="41" spans="2:9" ht="16.5" thickBot="1">
      <c r="B41" s="4"/>
      <c r="C41" s="34" t="s">
        <v>49</v>
      </c>
      <c r="D41" s="6"/>
      <c r="E41" s="7"/>
    </row>
    <row r="42" spans="2:9" ht="13.5" thickBot="1">
      <c r="B42" s="8"/>
      <c r="C42" s="35" t="s">
        <v>50</v>
      </c>
      <c r="D42" s="10" t="s">
        <v>133</v>
      </c>
      <c r="E42" s="64" t="s">
        <v>261</v>
      </c>
    </row>
    <row r="43" spans="2:9">
      <c r="B43" s="36" t="s">
        <v>28</v>
      </c>
      <c r="C43" s="66" t="s">
        <v>51</v>
      </c>
      <c r="D43" s="38"/>
      <c r="E43" s="63"/>
    </row>
    <row r="44" spans="2:9">
      <c r="B44" s="39" t="s">
        <v>6</v>
      </c>
      <c r="C44" s="67" t="s">
        <v>52</v>
      </c>
      <c r="D44" s="182">
        <v>1122101.2641</v>
      </c>
      <c r="E44" s="166">
        <v>1259258.4489</v>
      </c>
    </row>
    <row r="45" spans="2:9" ht="13.5" thickBot="1">
      <c r="B45" s="41" t="s">
        <v>8</v>
      </c>
      <c r="C45" s="68" t="s">
        <v>53</v>
      </c>
      <c r="D45" s="165">
        <v>1259258.4489</v>
      </c>
      <c r="E45" s="170">
        <v>1365136.2043000001</v>
      </c>
    </row>
    <row r="46" spans="2:9">
      <c r="B46" s="36" t="s">
        <v>33</v>
      </c>
      <c r="C46" s="66" t="s">
        <v>54</v>
      </c>
      <c r="D46" s="223"/>
      <c r="E46" s="171"/>
    </row>
    <row r="47" spans="2:9">
      <c r="B47" s="39" t="s">
        <v>6</v>
      </c>
      <c r="C47" s="67" t="s">
        <v>52</v>
      </c>
      <c r="D47" s="182">
        <v>42.110700000000001</v>
      </c>
      <c r="E47" s="172">
        <v>44.022627871526197</v>
      </c>
    </row>
    <row r="48" spans="2:9">
      <c r="B48" s="39" t="s">
        <v>8</v>
      </c>
      <c r="C48" s="67" t="s">
        <v>55</v>
      </c>
      <c r="D48" s="182">
        <v>41.690199999999997</v>
      </c>
      <c r="E48" s="225">
        <v>43.396000000000001</v>
      </c>
    </row>
    <row r="49" spans="2:5">
      <c r="B49" s="39" t="s">
        <v>10</v>
      </c>
      <c r="C49" s="67" t="s">
        <v>56</v>
      </c>
      <c r="D49" s="182">
        <v>44.022599999999997</v>
      </c>
      <c r="E49" s="225">
        <v>44.625799999999998</v>
      </c>
    </row>
    <row r="50" spans="2:5" ht="13.5" thickBot="1">
      <c r="B50" s="41" t="s">
        <v>12</v>
      </c>
      <c r="C50" s="68" t="s">
        <v>53</v>
      </c>
      <c r="D50" s="165">
        <v>44.022627871526197</v>
      </c>
      <c r="E50" s="174">
        <v>43.568887853573699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59428441.949999996</v>
      </c>
      <c r="E54" s="50">
        <f>E60+E65</f>
        <v>0.9991757510341247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v>59030614.729999997</v>
      </c>
      <c r="E60" s="216">
        <f>D60/E20</f>
        <v>0.99248704612646865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397827.22</v>
      </c>
      <c r="E65" s="214">
        <f>D65/E20</f>
        <v>6.6887049076560547E-3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1.55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124586.37</v>
      </c>
      <c r="E69" s="50">
        <f>D69/E20</f>
        <v>2.0946818682895884E-3</v>
      </c>
    </row>
    <row r="70" spans="2:5" ht="13.5" thickBot="1">
      <c r="B70" s="36" t="s">
        <v>84</v>
      </c>
      <c r="C70" s="37" t="s">
        <v>85</v>
      </c>
      <c r="D70" s="38">
        <f>E16</f>
        <v>75563.679999999993</v>
      </c>
      <c r="E70" s="50">
        <f>D70/E20</f>
        <v>1.2704589627038382E-3</v>
      </c>
    </row>
    <row r="71" spans="2:5">
      <c r="B71" s="36" t="s">
        <v>86</v>
      </c>
      <c r="C71" s="37" t="s">
        <v>87</v>
      </c>
      <c r="D71" s="38">
        <f>D54+D69+D68-D70</f>
        <v>59477466.18999999</v>
      </c>
      <c r="E71" s="61">
        <f>E54+E69-E70</f>
        <v>0.99999997393971041</v>
      </c>
    </row>
    <row r="72" spans="2:5">
      <c r="B72" s="39" t="s">
        <v>6</v>
      </c>
      <c r="C72" s="40" t="s">
        <v>88</v>
      </c>
      <c r="D72" s="213">
        <f>D71</f>
        <v>59477466.18999999</v>
      </c>
      <c r="E72" s="214">
        <f>E71</f>
        <v>0.99999997393971041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9" right="0.75" top="0.59" bottom="0.4" header="0.5" footer="0.5"/>
  <pageSetup paperSize="9" scale="70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J63" sqref="J6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8.28515625" style="62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139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220737.5</v>
      </c>
      <c r="E9" s="23">
        <f>E10+E11+E12+E13</f>
        <v>313357.03999999998</v>
      </c>
    </row>
    <row r="10" spans="2:5">
      <c r="B10" s="14" t="s">
        <v>6</v>
      </c>
      <c r="C10" s="115" t="s">
        <v>7</v>
      </c>
      <c r="D10" s="197">
        <v>220737.5</v>
      </c>
      <c r="E10" s="258">
        <v>313357.03999999998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220737.5</v>
      </c>
      <c r="E20" s="261">
        <f>E9-E16</f>
        <v>313357.03999999998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145173.67000000001</v>
      </c>
      <c r="E24" s="23">
        <f>D20</f>
        <v>220737.5</v>
      </c>
    </row>
    <row r="25" spans="2:7">
      <c r="B25" s="21" t="s">
        <v>26</v>
      </c>
      <c r="C25" s="22" t="s">
        <v>27</v>
      </c>
      <c r="D25" s="117">
        <v>81480.86</v>
      </c>
      <c r="E25" s="132">
        <v>116755.34</v>
      </c>
      <c r="F25" s="70"/>
      <c r="G25" s="114"/>
    </row>
    <row r="26" spans="2:7">
      <c r="B26" s="24" t="s">
        <v>28</v>
      </c>
      <c r="C26" s="25" t="s">
        <v>29</v>
      </c>
      <c r="D26" s="118">
        <v>90517.27</v>
      </c>
      <c r="E26" s="133">
        <v>166882.63</v>
      </c>
    </row>
    <row r="27" spans="2:7">
      <c r="B27" s="26" t="s">
        <v>6</v>
      </c>
      <c r="C27" s="15" t="s">
        <v>30</v>
      </c>
      <c r="D27" s="197">
        <v>81545.02</v>
      </c>
      <c r="E27" s="263">
        <v>17976.63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8972.25</v>
      </c>
      <c r="E29" s="263">
        <v>148906</v>
      </c>
    </row>
    <row r="30" spans="2:7">
      <c r="B30" s="24" t="s">
        <v>33</v>
      </c>
      <c r="C30" s="27" t="s">
        <v>34</v>
      </c>
      <c r="D30" s="118">
        <v>9036.41</v>
      </c>
      <c r="E30" s="133">
        <v>50127.29</v>
      </c>
    </row>
    <row r="31" spans="2:7">
      <c r="B31" s="26" t="s">
        <v>6</v>
      </c>
      <c r="C31" s="15" t="s">
        <v>35</v>
      </c>
      <c r="D31" s="197"/>
      <c r="E31" s="263">
        <v>25456.95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248.1</v>
      </c>
      <c r="E33" s="263">
        <v>439.34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2792.94</v>
      </c>
      <c r="E35" s="263">
        <v>3876.57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5995.37</v>
      </c>
      <c r="E37" s="263">
        <v>20354.43</v>
      </c>
    </row>
    <row r="38" spans="2:6">
      <c r="B38" s="21" t="s">
        <v>45</v>
      </c>
      <c r="C38" s="22" t="s">
        <v>46</v>
      </c>
      <c r="D38" s="117">
        <v>-5917.03</v>
      </c>
      <c r="E38" s="23">
        <v>-24135.8</v>
      </c>
    </row>
    <row r="39" spans="2:6" ht="13.5" thickBot="1">
      <c r="B39" s="30" t="s">
        <v>47</v>
      </c>
      <c r="C39" s="31" t="s">
        <v>48</v>
      </c>
      <c r="D39" s="119">
        <v>220737.50000000003</v>
      </c>
      <c r="E39" s="274">
        <f>E24+E25+E38</f>
        <v>313357.03999999998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1559.3305</v>
      </c>
      <c r="E44" s="166">
        <v>2421.4294</v>
      </c>
    </row>
    <row r="45" spans="2:6" ht="13.5" thickBot="1">
      <c r="B45" s="41" t="s">
        <v>8</v>
      </c>
      <c r="C45" s="68" t="s">
        <v>53</v>
      </c>
      <c r="D45" s="165">
        <v>2421.4294</v>
      </c>
      <c r="E45" s="170">
        <v>3642.4159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93.1</v>
      </c>
      <c r="E47" s="172">
        <v>91.16</v>
      </c>
    </row>
    <row r="48" spans="2:6">
      <c r="B48" s="39" t="s">
        <v>8</v>
      </c>
      <c r="C48" s="67" t="s">
        <v>55</v>
      </c>
      <c r="D48" s="182">
        <v>88.88</v>
      </c>
      <c r="E48" s="176">
        <v>81.69</v>
      </c>
    </row>
    <row r="49" spans="2:5">
      <c r="B49" s="39" t="s">
        <v>10</v>
      </c>
      <c r="C49" s="67" t="s">
        <v>56</v>
      </c>
      <c r="D49" s="182">
        <v>99.01</v>
      </c>
      <c r="E49" s="176">
        <v>103.28</v>
      </c>
    </row>
    <row r="50" spans="2:5" ht="13.5" thickBot="1">
      <c r="B50" s="41" t="s">
        <v>12</v>
      </c>
      <c r="C50" s="68" t="s">
        <v>53</v>
      </c>
      <c r="D50" s="165">
        <v>91.16</v>
      </c>
      <c r="E50" s="174">
        <v>86.03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313357.03999999998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313357.03999999998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313357.03999999998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313357.03999999998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9" right="0.75" top="0.61" bottom="0.52" header="0.5" footer="0.5"/>
  <pageSetup paperSize="9" scale="70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>
  <dimension ref="A1:G78"/>
  <sheetViews>
    <sheetView workbookViewId="0">
      <selection activeCell="E48" sqref="E48:E50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8.42578125" style="62" customWidth="1"/>
    <col min="7" max="7" width="10.5703125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262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250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/>
      <c r="E9" s="23">
        <f>E10</f>
        <v>128384.98</v>
      </c>
    </row>
    <row r="10" spans="2:5">
      <c r="B10" s="14" t="s">
        <v>6</v>
      </c>
      <c r="C10" s="115" t="s">
        <v>7</v>
      </c>
      <c r="D10" s="197"/>
      <c r="E10" s="258">
        <v>128384.98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/>
      <c r="E20" s="261">
        <f>E9</f>
        <v>128384.98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250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08"/>
      <c r="E24" s="23"/>
    </row>
    <row r="25" spans="2:7">
      <c r="B25" s="21" t="s">
        <v>26</v>
      </c>
      <c r="C25" s="22" t="s">
        <v>27</v>
      </c>
      <c r="D25" s="108"/>
      <c r="E25" s="132">
        <v>131198.04</v>
      </c>
    </row>
    <row r="26" spans="2:7">
      <c r="B26" s="24" t="s">
        <v>28</v>
      </c>
      <c r="C26" s="25" t="s">
        <v>29</v>
      </c>
      <c r="D26" s="109"/>
      <c r="E26" s="133">
        <v>131198.04</v>
      </c>
    </row>
    <row r="27" spans="2:7">
      <c r="B27" s="26" t="s">
        <v>6</v>
      </c>
      <c r="C27" s="15" t="s">
        <v>30</v>
      </c>
      <c r="D27" s="226"/>
      <c r="E27" s="263"/>
    </row>
    <row r="28" spans="2:7">
      <c r="B28" s="26" t="s">
        <v>8</v>
      </c>
      <c r="C28" s="15" t="s">
        <v>31</v>
      </c>
      <c r="D28" s="226"/>
      <c r="E28" s="263"/>
    </row>
    <row r="29" spans="2:7">
      <c r="B29" s="26" t="s">
        <v>10</v>
      </c>
      <c r="C29" s="15" t="s">
        <v>32</v>
      </c>
      <c r="D29" s="226"/>
      <c r="E29" s="263">
        <v>131198.04</v>
      </c>
    </row>
    <row r="30" spans="2:7">
      <c r="B30" s="24" t="s">
        <v>33</v>
      </c>
      <c r="C30" s="27" t="s">
        <v>34</v>
      </c>
      <c r="D30" s="109"/>
      <c r="E30" s="133"/>
    </row>
    <row r="31" spans="2:7">
      <c r="B31" s="26" t="s">
        <v>6</v>
      </c>
      <c r="C31" s="15" t="s">
        <v>35</v>
      </c>
      <c r="D31" s="226"/>
      <c r="E31" s="263"/>
    </row>
    <row r="32" spans="2:7">
      <c r="B32" s="26" t="s">
        <v>8</v>
      </c>
      <c r="C32" s="15" t="s">
        <v>36</v>
      </c>
      <c r="D32" s="226"/>
      <c r="E32" s="263"/>
    </row>
    <row r="33" spans="2:6">
      <c r="B33" s="26" t="s">
        <v>10</v>
      </c>
      <c r="C33" s="15" t="s">
        <v>37</v>
      </c>
      <c r="D33" s="226"/>
      <c r="E33" s="263"/>
    </row>
    <row r="34" spans="2:6">
      <c r="B34" s="26" t="s">
        <v>12</v>
      </c>
      <c r="C34" s="15" t="s">
        <v>38</v>
      </c>
      <c r="D34" s="226"/>
      <c r="E34" s="263"/>
    </row>
    <row r="35" spans="2:6" ht="25.5">
      <c r="B35" s="26" t="s">
        <v>39</v>
      </c>
      <c r="C35" s="15" t="s">
        <v>40</v>
      </c>
      <c r="D35" s="226"/>
      <c r="E35" s="263"/>
    </row>
    <row r="36" spans="2:6">
      <c r="B36" s="26" t="s">
        <v>41</v>
      </c>
      <c r="C36" s="15" t="s">
        <v>42</v>
      </c>
      <c r="D36" s="226"/>
      <c r="E36" s="263"/>
    </row>
    <row r="37" spans="2:6" ht="13.5" thickBot="1">
      <c r="B37" s="28" t="s">
        <v>43</v>
      </c>
      <c r="C37" s="29" t="s">
        <v>44</v>
      </c>
      <c r="D37" s="226"/>
      <c r="E37" s="263"/>
    </row>
    <row r="38" spans="2:6">
      <c r="B38" s="21" t="s">
        <v>45</v>
      </c>
      <c r="C38" s="22" t="s">
        <v>46</v>
      </c>
      <c r="D38" s="108"/>
      <c r="E38" s="23">
        <v>-2813.06</v>
      </c>
    </row>
    <row r="39" spans="2:6" ht="13.5" thickBot="1">
      <c r="B39" s="30" t="s">
        <v>47</v>
      </c>
      <c r="C39" s="31" t="s">
        <v>48</v>
      </c>
      <c r="D39" s="110"/>
      <c r="E39" s="274">
        <f>E24+E25+E38</f>
        <v>128384.98000000001</v>
      </c>
      <c r="F39" s="121"/>
    </row>
    <row r="40" spans="2:6" ht="13.5" thickBot="1">
      <c r="B40" s="32"/>
      <c r="C40" s="33"/>
      <c r="D40" s="175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250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37" t="s">
        <v>51</v>
      </c>
      <c r="D43" s="38"/>
      <c r="E43" s="111"/>
    </row>
    <row r="44" spans="2:6">
      <c r="B44" s="39" t="s">
        <v>6</v>
      </c>
      <c r="C44" s="40" t="s">
        <v>52</v>
      </c>
      <c r="D44" s="227"/>
      <c r="E44" s="177"/>
    </row>
    <row r="45" spans="2:6" ht="13.5" thickBot="1">
      <c r="B45" s="41" t="s">
        <v>8</v>
      </c>
      <c r="C45" s="42" t="s">
        <v>53</v>
      </c>
      <c r="D45" s="228"/>
      <c r="E45" s="178">
        <v>1167.2422999999999</v>
      </c>
    </row>
    <row r="46" spans="2:6">
      <c r="B46" s="36" t="s">
        <v>33</v>
      </c>
      <c r="C46" s="37" t="s">
        <v>54</v>
      </c>
      <c r="D46" s="229"/>
      <c r="E46" s="179"/>
    </row>
    <row r="47" spans="2:6">
      <c r="B47" s="39" t="s">
        <v>6</v>
      </c>
      <c r="C47" s="40" t="s">
        <v>52</v>
      </c>
      <c r="D47" s="227"/>
      <c r="E47" s="180"/>
    </row>
    <row r="48" spans="2:6">
      <c r="B48" s="39" t="s">
        <v>8</v>
      </c>
      <c r="C48" s="40" t="s">
        <v>55</v>
      </c>
      <c r="D48" s="227"/>
      <c r="E48" s="176">
        <v>102.7</v>
      </c>
    </row>
    <row r="49" spans="2:5">
      <c r="B49" s="39" t="s">
        <v>10</v>
      </c>
      <c r="C49" s="40" t="s">
        <v>56</v>
      </c>
      <c r="D49" s="227"/>
      <c r="E49" s="176">
        <v>117.74</v>
      </c>
    </row>
    <row r="50" spans="2:5" ht="13.5" thickBot="1">
      <c r="B50" s="41" t="s">
        <v>12</v>
      </c>
      <c r="C50" s="42" t="s">
        <v>53</v>
      </c>
      <c r="D50" s="228"/>
      <c r="E50" s="181">
        <v>109.99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D60</f>
        <v>128384.98</v>
      </c>
      <c r="E54" s="50"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E20</f>
        <v>128384.98</v>
      </c>
      <c r="E60" s="216">
        <v>0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/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1">
        <v>0</v>
      </c>
    </row>
    <row r="69" spans="2:5" ht="13.5" thickBot="1">
      <c r="B69" s="36" t="s">
        <v>82</v>
      </c>
      <c r="C69" s="37" t="s">
        <v>83</v>
      </c>
      <c r="D69" s="38">
        <v>0</v>
      </c>
      <c r="E69" s="112">
        <v>0</v>
      </c>
    </row>
    <row r="70" spans="2:5" ht="13.5" thickBot="1">
      <c r="B70" s="36" t="s">
        <v>84</v>
      </c>
      <c r="C70" s="37" t="s">
        <v>85</v>
      </c>
      <c r="D70" s="38">
        <v>0</v>
      </c>
      <c r="E70" s="113">
        <v>0</v>
      </c>
    </row>
    <row r="71" spans="2:5">
      <c r="B71" s="36" t="s">
        <v>86</v>
      </c>
      <c r="C71" s="37" t="s">
        <v>87</v>
      </c>
      <c r="D71" s="38">
        <f>D60</f>
        <v>128384.98</v>
      </c>
      <c r="E71" s="61">
        <f>E60</f>
        <v>0</v>
      </c>
    </row>
    <row r="72" spans="2:5">
      <c r="B72" s="39" t="s">
        <v>6</v>
      </c>
      <c r="C72" s="40" t="s">
        <v>88</v>
      </c>
      <c r="D72" s="213">
        <f>D71</f>
        <v>128384.98</v>
      </c>
      <c r="E72" s="214">
        <f>E71</f>
        <v>0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>
  <dimension ref="A1:G78"/>
  <sheetViews>
    <sheetView topLeftCell="A28" workbookViewId="0">
      <selection activeCell="J64" sqref="J64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6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143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63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/>
      <c r="E9" s="251"/>
    </row>
    <row r="10" spans="2:5">
      <c r="B10" s="14" t="s">
        <v>6</v>
      </c>
      <c r="C10" s="115" t="s">
        <v>7</v>
      </c>
      <c r="D10" s="197"/>
      <c r="E10" s="252"/>
    </row>
    <row r="11" spans="2:5">
      <c r="B11" s="14" t="s">
        <v>8</v>
      </c>
      <c r="C11" s="115" t="s">
        <v>9</v>
      </c>
      <c r="D11" s="197"/>
      <c r="E11" s="252"/>
    </row>
    <row r="12" spans="2:5" ht="25.5">
      <c r="B12" s="14" t="s">
        <v>10</v>
      </c>
      <c r="C12" s="115" t="s">
        <v>11</v>
      </c>
      <c r="D12" s="197"/>
      <c r="E12" s="252"/>
    </row>
    <row r="13" spans="2:5">
      <c r="B13" s="14" t="s">
        <v>12</v>
      </c>
      <c r="C13" s="115" t="s">
        <v>13</v>
      </c>
      <c r="D13" s="197"/>
      <c r="E13" s="252"/>
    </row>
    <row r="14" spans="2:5">
      <c r="B14" s="14" t="s">
        <v>14</v>
      </c>
      <c r="C14" s="115" t="s">
        <v>15</v>
      </c>
      <c r="D14" s="197"/>
      <c r="E14" s="252"/>
    </row>
    <row r="15" spans="2:5" ht="13.5" thickBot="1">
      <c r="B15" s="14" t="s">
        <v>16</v>
      </c>
      <c r="C15" s="115" t="s">
        <v>17</v>
      </c>
      <c r="D15" s="197"/>
      <c r="E15" s="252"/>
    </row>
    <row r="16" spans="2:5">
      <c r="B16" s="12" t="s">
        <v>18</v>
      </c>
      <c r="C16" s="13" t="s">
        <v>19</v>
      </c>
      <c r="D16" s="117"/>
      <c r="E16" s="251"/>
    </row>
    <row r="17" spans="2:7">
      <c r="B17" s="14" t="s">
        <v>6</v>
      </c>
      <c r="C17" s="115" t="s">
        <v>15</v>
      </c>
      <c r="D17" s="198"/>
      <c r="E17" s="253"/>
    </row>
    <row r="18" spans="2:7" ht="25.5">
      <c r="B18" s="14" t="s">
        <v>8</v>
      </c>
      <c r="C18" s="115" t="s">
        <v>20</v>
      </c>
      <c r="D18" s="197"/>
      <c r="E18" s="252"/>
    </row>
    <row r="19" spans="2:7" ht="13.5" thickBot="1">
      <c r="B19" s="16" t="s">
        <v>10</v>
      </c>
      <c r="C19" s="116" t="s">
        <v>21</v>
      </c>
      <c r="D19" s="199"/>
      <c r="E19" s="254"/>
    </row>
    <row r="20" spans="2:7" ht="13.5" thickBot="1">
      <c r="B20" s="275" t="s">
        <v>22</v>
      </c>
      <c r="C20" s="276"/>
      <c r="D20" s="200"/>
      <c r="E20" s="255"/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63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08"/>
      <c r="E24" s="23"/>
    </row>
    <row r="25" spans="2:7">
      <c r="B25" s="21" t="s">
        <v>26</v>
      </c>
      <c r="C25" s="22" t="s">
        <v>27</v>
      </c>
      <c r="D25" s="108">
        <v>20539.940000000002</v>
      </c>
      <c r="E25" s="132">
        <v>580.58000000000175</v>
      </c>
    </row>
    <row r="26" spans="2:7">
      <c r="B26" s="24" t="s">
        <v>28</v>
      </c>
      <c r="C26" s="25" t="s">
        <v>29</v>
      </c>
      <c r="D26" s="109">
        <v>388497.26</v>
      </c>
      <c r="E26" s="133">
        <v>39600</v>
      </c>
    </row>
    <row r="27" spans="2:7">
      <c r="B27" s="26" t="s">
        <v>6</v>
      </c>
      <c r="C27" s="15" t="s">
        <v>30</v>
      </c>
      <c r="D27" s="226"/>
      <c r="E27" s="263">
        <v>39600</v>
      </c>
    </row>
    <row r="28" spans="2:7">
      <c r="B28" s="26" t="s">
        <v>8</v>
      </c>
      <c r="C28" s="15" t="s">
        <v>31</v>
      </c>
      <c r="D28" s="226"/>
      <c r="E28" s="263"/>
    </row>
    <row r="29" spans="2:7">
      <c r="B29" s="26" t="s">
        <v>10</v>
      </c>
      <c r="C29" s="15" t="s">
        <v>32</v>
      </c>
      <c r="D29" s="226">
        <v>388497.26</v>
      </c>
      <c r="E29" s="263"/>
    </row>
    <row r="30" spans="2:7">
      <c r="B30" s="24" t="s">
        <v>33</v>
      </c>
      <c r="C30" s="27" t="s">
        <v>34</v>
      </c>
      <c r="D30" s="109">
        <v>367957.32</v>
      </c>
      <c r="E30" s="133">
        <v>39019.42</v>
      </c>
    </row>
    <row r="31" spans="2:7">
      <c r="B31" s="26" t="s">
        <v>6</v>
      </c>
      <c r="C31" s="15" t="s">
        <v>35</v>
      </c>
      <c r="D31" s="226"/>
      <c r="E31" s="263"/>
    </row>
    <row r="32" spans="2:7">
      <c r="B32" s="26" t="s">
        <v>8</v>
      </c>
      <c r="C32" s="15" t="s">
        <v>36</v>
      </c>
      <c r="D32" s="226"/>
      <c r="E32" s="263"/>
    </row>
    <row r="33" spans="2:6">
      <c r="B33" s="26" t="s">
        <v>10</v>
      </c>
      <c r="C33" s="15" t="s">
        <v>37</v>
      </c>
      <c r="D33" s="226"/>
      <c r="E33" s="263">
        <v>0.5</v>
      </c>
    </row>
    <row r="34" spans="2:6">
      <c r="B34" s="26" t="s">
        <v>12</v>
      </c>
      <c r="C34" s="15" t="s">
        <v>38</v>
      </c>
      <c r="D34" s="226"/>
      <c r="E34" s="263"/>
    </row>
    <row r="35" spans="2:6" ht="25.5">
      <c r="B35" s="26" t="s">
        <v>39</v>
      </c>
      <c r="C35" s="15" t="s">
        <v>40</v>
      </c>
      <c r="D35" s="226">
        <v>208.06</v>
      </c>
      <c r="E35" s="263">
        <v>23.04</v>
      </c>
    </row>
    <row r="36" spans="2:6">
      <c r="B36" s="26" t="s">
        <v>41</v>
      </c>
      <c r="C36" s="15" t="s">
        <v>42</v>
      </c>
      <c r="D36" s="226"/>
      <c r="E36" s="263"/>
    </row>
    <row r="37" spans="2:6" ht="13.5" thickBot="1">
      <c r="B37" s="28" t="s">
        <v>43</v>
      </c>
      <c r="C37" s="29" t="s">
        <v>44</v>
      </c>
      <c r="D37" s="226">
        <v>367749.26</v>
      </c>
      <c r="E37" s="263">
        <v>38995.879999999997</v>
      </c>
    </row>
    <row r="38" spans="2:6">
      <c r="B38" s="21" t="s">
        <v>45</v>
      </c>
      <c r="C38" s="22" t="s">
        <v>46</v>
      </c>
      <c r="D38" s="108">
        <v>-20539.939999999999</v>
      </c>
      <c r="E38" s="23">
        <v>-580.58000000000004</v>
      </c>
    </row>
    <row r="39" spans="2:6" ht="13.5" thickBot="1">
      <c r="B39" s="30" t="s">
        <v>47</v>
      </c>
      <c r="C39" s="31" t="s">
        <v>48</v>
      </c>
      <c r="D39" s="110"/>
      <c r="E39" s="257"/>
      <c r="F39" s="121"/>
    </row>
    <row r="40" spans="2:6" ht="13.5" thickBot="1">
      <c r="B40" s="32"/>
      <c r="C40" s="33"/>
      <c r="D40" s="175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3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37" t="s">
        <v>51</v>
      </c>
      <c r="D43" s="38"/>
      <c r="E43" s="111"/>
    </row>
    <row r="44" spans="2:6">
      <c r="B44" s="39" t="s">
        <v>6</v>
      </c>
      <c r="C44" s="40" t="s">
        <v>52</v>
      </c>
      <c r="D44" s="227"/>
      <c r="E44" s="177"/>
    </row>
    <row r="45" spans="2:6" ht="13.5" thickBot="1">
      <c r="B45" s="41" t="s">
        <v>8</v>
      </c>
      <c r="C45" s="42" t="s">
        <v>53</v>
      </c>
      <c r="D45" s="228"/>
      <c r="E45" s="178"/>
    </row>
    <row r="46" spans="2:6">
      <c r="B46" s="36" t="s">
        <v>33</v>
      </c>
      <c r="C46" s="37" t="s">
        <v>54</v>
      </c>
      <c r="D46" s="229"/>
      <c r="E46" s="179"/>
    </row>
    <row r="47" spans="2:6">
      <c r="B47" s="39" t="s">
        <v>6</v>
      </c>
      <c r="C47" s="40" t="s">
        <v>52</v>
      </c>
      <c r="D47" s="227"/>
      <c r="E47" s="180"/>
    </row>
    <row r="48" spans="2:6">
      <c r="B48" s="39" t="s">
        <v>8</v>
      </c>
      <c r="C48" s="40" t="s">
        <v>55</v>
      </c>
      <c r="D48" s="227">
        <v>99.06</v>
      </c>
      <c r="E48" s="176">
        <v>86.4</v>
      </c>
    </row>
    <row r="49" spans="2:5">
      <c r="B49" s="39" t="s">
        <v>10</v>
      </c>
      <c r="C49" s="40" t="s">
        <v>56</v>
      </c>
      <c r="D49" s="227">
        <v>115.72</v>
      </c>
      <c r="E49" s="176">
        <v>107.52</v>
      </c>
    </row>
    <row r="50" spans="2:5" ht="13.5" thickBot="1">
      <c r="B50" s="41" t="s">
        <v>12</v>
      </c>
      <c r="C50" s="42" t="s">
        <v>53</v>
      </c>
      <c r="D50" s="228"/>
      <c r="E50" s="181"/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D60</f>
        <v>0</v>
      </c>
      <c r="E54" s="50"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E20</f>
        <v>0</v>
      </c>
      <c r="E60" s="216">
        <v>0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/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1">
        <v>0</v>
      </c>
    </row>
    <row r="69" spans="2:5" ht="13.5" thickBot="1">
      <c r="B69" s="36" t="s">
        <v>82</v>
      </c>
      <c r="C69" s="37" t="s">
        <v>83</v>
      </c>
      <c r="D69" s="38">
        <v>0</v>
      </c>
      <c r="E69" s="112">
        <v>0</v>
      </c>
    </row>
    <row r="70" spans="2:5" ht="13.5" thickBot="1">
      <c r="B70" s="36" t="s">
        <v>84</v>
      </c>
      <c r="C70" s="37" t="s">
        <v>85</v>
      </c>
      <c r="D70" s="38">
        <v>0</v>
      </c>
      <c r="E70" s="113">
        <v>0</v>
      </c>
    </row>
    <row r="71" spans="2:5">
      <c r="B71" s="36" t="s">
        <v>86</v>
      </c>
      <c r="C71" s="37" t="s">
        <v>87</v>
      </c>
      <c r="D71" s="38">
        <f>D60</f>
        <v>0</v>
      </c>
      <c r="E71" s="61">
        <f>E60</f>
        <v>0</v>
      </c>
    </row>
    <row r="72" spans="2:5">
      <c r="B72" s="39" t="s">
        <v>6</v>
      </c>
      <c r="C72" s="40" t="s">
        <v>88</v>
      </c>
      <c r="D72" s="213">
        <f>D71</f>
        <v>0</v>
      </c>
      <c r="E72" s="214">
        <f>E71</f>
        <v>0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78"/>
  <sheetViews>
    <sheetView workbookViewId="0">
      <selection activeCell="G20" sqref="G20:G21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93" t="s">
        <v>144</v>
      </c>
      <c r="C5" s="294"/>
      <c r="D5" s="294"/>
      <c r="E5" s="295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18276.02</v>
      </c>
      <c r="E9" s="23">
        <f>E10+E11+E12+E13</f>
        <v>30445.13</v>
      </c>
    </row>
    <row r="10" spans="2:5">
      <c r="B10" s="14" t="s">
        <v>6</v>
      </c>
      <c r="C10" s="115" t="s">
        <v>7</v>
      </c>
      <c r="D10" s="197">
        <v>18276.02</v>
      </c>
      <c r="E10" s="258">
        <v>30445.13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18276.02</v>
      </c>
      <c r="E20" s="261">
        <f>E9-E16</f>
        <v>30445.13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18276.02</v>
      </c>
    </row>
    <row r="25" spans="2:7">
      <c r="B25" s="21" t="s">
        <v>26</v>
      </c>
      <c r="C25" s="22" t="s">
        <v>27</v>
      </c>
      <c r="D25" s="117">
        <v>17656.690000000002</v>
      </c>
      <c r="E25" s="132">
        <v>12407.08</v>
      </c>
      <c r="F25" s="114"/>
    </row>
    <row r="26" spans="2:7">
      <c r="B26" s="24" t="s">
        <v>28</v>
      </c>
      <c r="C26" s="25" t="s">
        <v>29</v>
      </c>
      <c r="D26" s="118">
        <v>30033.86</v>
      </c>
      <c r="E26" s="133">
        <v>12407.08</v>
      </c>
    </row>
    <row r="27" spans="2:7">
      <c r="B27" s="26" t="s">
        <v>6</v>
      </c>
      <c r="C27" s="15" t="s">
        <v>30</v>
      </c>
      <c r="D27" s="197">
        <v>6000</v>
      </c>
      <c r="E27" s="263">
        <v>1000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24033.86</v>
      </c>
      <c r="E29" s="263">
        <v>11407.08</v>
      </c>
    </row>
    <row r="30" spans="2:7">
      <c r="B30" s="24" t="s">
        <v>33</v>
      </c>
      <c r="C30" s="27" t="s">
        <v>34</v>
      </c>
      <c r="D30" s="118">
        <v>12377.17</v>
      </c>
      <c r="E30" s="133"/>
    </row>
    <row r="31" spans="2:7">
      <c r="B31" s="26" t="s">
        <v>6</v>
      </c>
      <c r="C31" s="15" t="s">
        <v>35</v>
      </c>
      <c r="D31" s="197"/>
      <c r="E31" s="263"/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26.81</v>
      </c>
      <c r="E33" s="263"/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113.71</v>
      </c>
      <c r="E35" s="263"/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12236.65</v>
      </c>
      <c r="E37" s="263"/>
    </row>
    <row r="38" spans="2:6">
      <c r="B38" s="21" t="s">
        <v>45</v>
      </c>
      <c r="C38" s="22" t="s">
        <v>46</v>
      </c>
      <c r="D38" s="117">
        <v>619.33000000000004</v>
      </c>
      <c r="E38" s="23">
        <v>-237.97</v>
      </c>
    </row>
    <row r="39" spans="2:6" ht="13.5" thickBot="1">
      <c r="B39" s="30" t="s">
        <v>47</v>
      </c>
      <c r="C39" s="31" t="s">
        <v>48</v>
      </c>
      <c r="D39" s="119">
        <v>18276.020000000004</v>
      </c>
      <c r="E39" s="274">
        <f>E24+E25+E38</f>
        <v>30445.129999999997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>
        <v>163.42679999999999</v>
      </c>
    </row>
    <row r="45" spans="2:6" ht="13.5" thickBot="1">
      <c r="B45" s="41" t="s">
        <v>8</v>
      </c>
      <c r="C45" s="68" t="s">
        <v>53</v>
      </c>
      <c r="D45" s="165">
        <v>163.42679999999999</v>
      </c>
      <c r="E45" s="170">
        <v>272.75689999999997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>
        <v>111.83</v>
      </c>
    </row>
    <row r="48" spans="2:6">
      <c r="B48" s="39" t="s">
        <v>8</v>
      </c>
      <c r="C48" s="67" t="s">
        <v>55</v>
      </c>
      <c r="D48" s="182">
        <v>105.8</v>
      </c>
      <c r="E48" s="176">
        <v>110.21</v>
      </c>
    </row>
    <row r="49" spans="2:5">
      <c r="B49" s="39" t="s">
        <v>10</v>
      </c>
      <c r="C49" s="67" t="s">
        <v>56</v>
      </c>
      <c r="D49" s="182">
        <v>112.22</v>
      </c>
      <c r="E49" s="176">
        <v>113.77</v>
      </c>
    </row>
    <row r="50" spans="2:5" ht="13.5" thickBot="1">
      <c r="B50" s="41" t="s">
        <v>12</v>
      </c>
      <c r="C50" s="68" t="s">
        <v>53</v>
      </c>
      <c r="D50" s="165">
        <v>111.83</v>
      </c>
      <c r="E50" s="174">
        <v>111.62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30445.13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30445.13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f>D65/E20</f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30445.13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3">
        <f>D71</f>
        <v>30445.13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G20" sqref="G20:G21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8.7109375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145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696486.3</v>
      </c>
      <c r="E9" s="23">
        <f>E10+E11+E12+E13</f>
        <v>315259.2</v>
      </c>
    </row>
    <row r="10" spans="2:5">
      <c r="B10" s="14" t="s">
        <v>6</v>
      </c>
      <c r="C10" s="115" t="s">
        <v>7</v>
      </c>
      <c r="D10" s="197">
        <v>696486.3</v>
      </c>
      <c r="E10" s="258">
        <v>315259.2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696486.3</v>
      </c>
      <c r="E20" s="261">
        <f>E9-E16</f>
        <v>315259.2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248946.36</v>
      </c>
      <c r="E24" s="23">
        <f>D20</f>
        <v>696486.3</v>
      </c>
    </row>
    <row r="25" spans="2:7">
      <c r="B25" s="21" t="s">
        <v>26</v>
      </c>
      <c r="C25" s="22" t="s">
        <v>27</v>
      </c>
      <c r="D25" s="117">
        <v>388120.93999999994</v>
      </c>
      <c r="E25" s="132">
        <v>-401957.49</v>
      </c>
      <c r="G25" s="114"/>
    </row>
    <row r="26" spans="2:7">
      <c r="B26" s="24" t="s">
        <v>28</v>
      </c>
      <c r="C26" s="25" t="s">
        <v>29</v>
      </c>
      <c r="D26" s="118">
        <v>2777445.04</v>
      </c>
      <c r="E26" s="133">
        <v>879052.89</v>
      </c>
      <c r="F26" s="114"/>
    </row>
    <row r="27" spans="2:7">
      <c r="B27" s="26" t="s">
        <v>6</v>
      </c>
      <c r="C27" s="15" t="s">
        <v>30</v>
      </c>
      <c r="D27" s="197">
        <v>2718649.08</v>
      </c>
      <c r="E27" s="263">
        <v>479800</v>
      </c>
      <c r="F27" s="114"/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58795.96</v>
      </c>
      <c r="E29" s="263">
        <v>399252.89</v>
      </c>
      <c r="F29" s="114"/>
    </row>
    <row r="30" spans="2:7">
      <c r="B30" s="24" t="s">
        <v>33</v>
      </c>
      <c r="C30" s="27" t="s">
        <v>34</v>
      </c>
      <c r="D30" s="118">
        <v>2389324.1</v>
      </c>
      <c r="E30" s="133">
        <v>1281010.3799999999</v>
      </c>
    </row>
    <row r="31" spans="2:7">
      <c r="B31" s="26" t="s">
        <v>6</v>
      </c>
      <c r="C31" s="15" t="s">
        <v>35</v>
      </c>
      <c r="D31" s="197">
        <v>195141.15</v>
      </c>
      <c r="E31" s="263">
        <v>60076.93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115.96</v>
      </c>
      <c r="E33" s="263">
        <v>175.02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27715.53</v>
      </c>
      <c r="E35" s="263">
        <v>13738.07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2166351.46</v>
      </c>
      <c r="E37" s="263">
        <v>1207020.3600000001</v>
      </c>
    </row>
    <row r="38" spans="2:6">
      <c r="B38" s="21" t="s">
        <v>45</v>
      </c>
      <c r="C38" s="22" t="s">
        <v>46</v>
      </c>
      <c r="D38" s="117">
        <v>59419</v>
      </c>
      <c r="E38" s="23">
        <v>20730.39</v>
      </c>
    </row>
    <row r="39" spans="2:6" ht="13.5" thickBot="1">
      <c r="B39" s="30" t="s">
        <v>47</v>
      </c>
      <c r="C39" s="31" t="s">
        <v>48</v>
      </c>
      <c r="D39" s="119">
        <v>696486.29999999993</v>
      </c>
      <c r="E39" s="274">
        <f>E24+E25+E38</f>
        <v>315259.20000000007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2153.5151999999998</v>
      </c>
      <c r="E44" s="166">
        <v>5840.5559999999996</v>
      </c>
    </row>
    <row r="45" spans="2:6" ht="13.5" thickBot="1">
      <c r="B45" s="41" t="s">
        <v>8</v>
      </c>
      <c r="C45" s="68" t="s">
        <v>53</v>
      </c>
      <c r="D45" s="165">
        <v>5840.5559999999996</v>
      </c>
      <c r="E45" s="170">
        <v>2582.8216000000002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115.6</v>
      </c>
      <c r="E47" s="172">
        <v>119.25</v>
      </c>
    </row>
    <row r="48" spans="2:6">
      <c r="B48" s="39" t="s">
        <v>8</v>
      </c>
      <c r="C48" s="67" t="s">
        <v>55</v>
      </c>
      <c r="D48" s="182">
        <v>115.66</v>
      </c>
      <c r="E48" s="176">
        <v>119.22</v>
      </c>
    </row>
    <row r="49" spans="2:5">
      <c r="B49" s="39" t="s">
        <v>10</v>
      </c>
      <c r="C49" s="67" t="s">
        <v>56</v>
      </c>
      <c r="D49" s="182">
        <v>119.52</v>
      </c>
      <c r="E49" s="176">
        <v>122.46</v>
      </c>
    </row>
    <row r="50" spans="2:5" ht="13.5" thickBot="1">
      <c r="B50" s="41" t="s">
        <v>12</v>
      </c>
      <c r="C50" s="68" t="s">
        <v>53</v>
      </c>
      <c r="D50" s="165">
        <v>119.25</v>
      </c>
      <c r="E50" s="174">
        <v>122.06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315259.2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315259.2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f>D65/E20</f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315259.2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3">
        <f>D71</f>
        <v>315259.2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G20" sqref="G20:G21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9" customWidth="1"/>
    <col min="7" max="7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222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92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/>
      <c r="E9" s="23">
        <f>E10+E11+E12+E13</f>
        <v>6431.49</v>
      </c>
    </row>
    <row r="10" spans="2:5">
      <c r="B10" s="14" t="s">
        <v>6</v>
      </c>
      <c r="C10" s="115" t="s">
        <v>7</v>
      </c>
      <c r="D10" s="197"/>
      <c r="E10" s="258">
        <v>6431.49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/>
      <c r="E20" s="261">
        <f>E9-E16</f>
        <v>6431.49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92"/>
      <c r="C23" s="9" t="s">
        <v>3</v>
      </c>
      <c r="D23" s="12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/>
    </row>
    <row r="25" spans="2:7">
      <c r="B25" s="21" t="s">
        <v>26</v>
      </c>
      <c r="C25" s="22" t="s">
        <v>27</v>
      </c>
      <c r="D25" s="117"/>
      <c r="E25" s="270">
        <v>6756.93</v>
      </c>
      <c r="F25" s="114"/>
    </row>
    <row r="26" spans="2:7">
      <c r="B26" s="24" t="s">
        <v>28</v>
      </c>
      <c r="C26" s="25" t="s">
        <v>29</v>
      </c>
      <c r="D26" s="118"/>
      <c r="E26" s="271">
        <v>7575.37</v>
      </c>
      <c r="F26" s="114"/>
      <c r="G26" s="114"/>
    </row>
    <row r="27" spans="2:7">
      <c r="B27" s="26" t="s">
        <v>6</v>
      </c>
      <c r="C27" s="15" t="s">
        <v>30</v>
      </c>
      <c r="D27" s="197"/>
      <c r="E27" s="272">
        <v>6750</v>
      </c>
      <c r="F27" s="114"/>
    </row>
    <row r="28" spans="2:7">
      <c r="B28" s="26" t="s">
        <v>8</v>
      </c>
      <c r="C28" s="15" t="s">
        <v>31</v>
      </c>
      <c r="D28" s="197"/>
      <c r="E28" s="272"/>
    </row>
    <row r="29" spans="2:7">
      <c r="B29" s="26" t="s">
        <v>10</v>
      </c>
      <c r="C29" s="15" t="s">
        <v>32</v>
      </c>
      <c r="D29" s="197"/>
      <c r="E29" s="272">
        <v>825.37</v>
      </c>
    </row>
    <row r="30" spans="2:7">
      <c r="B30" s="24" t="s">
        <v>33</v>
      </c>
      <c r="C30" s="27" t="s">
        <v>34</v>
      </c>
      <c r="D30" s="118"/>
      <c r="E30" s="271">
        <v>818.44</v>
      </c>
    </row>
    <row r="31" spans="2:7">
      <c r="B31" s="26" t="s">
        <v>6</v>
      </c>
      <c r="C31" s="15" t="s">
        <v>35</v>
      </c>
      <c r="D31" s="197"/>
      <c r="E31" s="272"/>
    </row>
    <row r="32" spans="2:7">
      <c r="B32" s="26" t="s">
        <v>8</v>
      </c>
      <c r="C32" s="15" t="s">
        <v>36</v>
      </c>
      <c r="D32" s="197"/>
      <c r="E32" s="272"/>
    </row>
    <row r="33" spans="2:6">
      <c r="B33" s="26" t="s">
        <v>10</v>
      </c>
      <c r="C33" s="15" t="s">
        <v>37</v>
      </c>
      <c r="D33" s="197"/>
      <c r="E33" s="272">
        <v>1.63</v>
      </c>
    </row>
    <row r="34" spans="2:6">
      <c r="B34" s="26" t="s">
        <v>12</v>
      </c>
      <c r="C34" s="15" t="s">
        <v>38</v>
      </c>
      <c r="D34" s="197"/>
      <c r="E34" s="272"/>
    </row>
    <row r="35" spans="2:6" ht="25.5">
      <c r="B35" s="26" t="s">
        <v>39</v>
      </c>
      <c r="C35" s="15" t="s">
        <v>40</v>
      </c>
      <c r="D35" s="197"/>
      <c r="E35" s="272">
        <v>10.69</v>
      </c>
    </row>
    <row r="36" spans="2:6">
      <c r="B36" s="26" t="s">
        <v>41</v>
      </c>
      <c r="C36" s="15" t="s">
        <v>42</v>
      </c>
      <c r="D36" s="197"/>
      <c r="E36" s="272"/>
    </row>
    <row r="37" spans="2:6" ht="13.5" thickBot="1">
      <c r="B37" s="28" t="s">
        <v>43</v>
      </c>
      <c r="C37" s="29" t="s">
        <v>44</v>
      </c>
      <c r="D37" s="197"/>
      <c r="E37" s="272">
        <v>806.12</v>
      </c>
    </row>
    <row r="38" spans="2:6">
      <c r="B38" s="21" t="s">
        <v>45</v>
      </c>
      <c r="C38" s="22" t="s">
        <v>46</v>
      </c>
      <c r="D38" s="117"/>
      <c r="E38" s="23">
        <v>-325.44</v>
      </c>
    </row>
    <row r="39" spans="2:6" ht="13.5" thickBot="1">
      <c r="B39" s="30" t="s">
        <v>47</v>
      </c>
      <c r="C39" s="31" t="s">
        <v>48</v>
      </c>
      <c r="D39" s="119"/>
      <c r="E39" s="274">
        <f>E24+E25+E38</f>
        <v>6431.4900000000007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2"/>
      <c r="C42" s="35" t="s">
        <v>50</v>
      </c>
      <c r="D42" s="12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/>
    </row>
    <row r="45" spans="2:6" ht="13.5" thickBot="1">
      <c r="B45" s="41" t="s">
        <v>8</v>
      </c>
      <c r="C45" s="68" t="s">
        <v>53</v>
      </c>
      <c r="D45" s="165"/>
      <c r="E45" s="170">
        <v>41.290999999999997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/>
    </row>
    <row r="48" spans="2:6">
      <c r="B48" s="39" t="s">
        <v>8</v>
      </c>
      <c r="C48" s="67" t="s">
        <v>55</v>
      </c>
      <c r="D48" s="182"/>
      <c r="E48" s="176">
        <v>145.01</v>
      </c>
    </row>
    <row r="49" spans="2:5">
      <c r="B49" s="39" t="s">
        <v>10</v>
      </c>
      <c r="C49" s="67" t="s">
        <v>56</v>
      </c>
      <c r="D49" s="182"/>
      <c r="E49" s="176">
        <v>164.07</v>
      </c>
    </row>
    <row r="50" spans="2:5" ht="13.5" thickBot="1">
      <c r="B50" s="41" t="s">
        <v>12</v>
      </c>
      <c r="C50" s="68" t="s">
        <v>53</v>
      </c>
      <c r="D50" s="165"/>
      <c r="E50" s="174">
        <v>155.76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6431.49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6431.49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f>D65/E20</f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6431.49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3">
        <f>D71</f>
        <v>6431.49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B1:G78"/>
  <sheetViews>
    <sheetView zoomScaleNormal="100" workbookViewId="0">
      <selection activeCell="G20" sqref="G20:G21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42578125" customWidth="1"/>
    <col min="7" max="7" width="10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269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686503.28</v>
      </c>
      <c r="E9" s="23"/>
    </row>
    <row r="10" spans="2:5">
      <c r="B10" s="14" t="s">
        <v>6</v>
      </c>
      <c r="C10" s="115" t="s">
        <v>7</v>
      </c>
      <c r="D10" s="197">
        <v>686503.28</v>
      </c>
      <c r="E10" s="258"/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686503.28</v>
      </c>
      <c r="E20" s="261"/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476573.67</v>
      </c>
      <c r="E24" s="23">
        <f>D20</f>
        <v>686503.28</v>
      </c>
    </row>
    <row r="25" spans="2:7">
      <c r="B25" s="21" t="s">
        <v>26</v>
      </c>
      <c r="C25" s="22" t="s">
        <v>27</v>
      </c>
      <c r="D25" s="117">
        <v>256932.25000000006</v>
      </c>
      <c r="E25" s="270">
        <v>-716625.22</v>
      </c>
      <c r="F25" s="114"/>
    </row>
    <row r="26" spans="2:7">
      <c r="B26" s="24" t="s">
        <v>28</v>
      </c>
      <c r="C26" s="25" t="s">
        <v>29</v>
      </c>
      <c r="D26" s="118">
        <v>736249.79</v>
      </c>
      <c r="E26" s="271">
        <v>200353.2</v>
      </c>
    </row>
    <row r="27" spans="2:7">
      <c r="B27" s="26" t="s">
        <v>6</v>
      </c>
      <c r="C27" s="15" t="s">
        <v>30</v>
      </c>
      <c r="D27" s="197">
        <v>634110.05000000005</v>
      </c>
      <c r="E27" s="272">
        <v>200353.2</v>
      </c>
    </row>
    <row r="28" spans="2:7">
      <c r="B28" s="26" t="s">
        <v>8</v>
      </c>
      <c r="C28" s="15" t="s">
        <v>31</v>
      </c>
      <c r="D28" s="197"/>
      <c r="E28" s="272"/>
    </row>
    <row r="29" spans="2:7">
      <c r="B29" s="26" t="s">
        <v>10</v>
      </c>
      <c r="C29" s="15" t="s">
        <v>32</v>
      </c>
      <c r="D29" s="197">
        <v>102139.74</v>
      </c>
      <c r="E29" s="272"/>
    </row>
    <row r="30" spans="2:7">
      <c r="B30" s="24" t="s">
        <v>33</v>
      </c>
      <c r="C30" s="27" t="s">
        <v>34</v>
      </c>
      <c r="D30" s="118">
        <v>479317.54</v>
      </c>
      <c r="E30" s="271">
        <v>916978.42</v>
      </c>
    </row>
    <row r="31" spans="2:7">
      <c r="B31" s="26" t="s">
        <v>6</v>
      </c>
      <c r="C31" s="15" t="s">
        <v>35</v>
      </c>
      <c r="D31" s="197"/>
      <c r="E31" s="272"/>
    </row>
    <row r="32" spans="2:7">
      <c r="B32" s="26" t="s">
        <v>8</v>
      </c>
      <c r="C32" s="15" t="s">
        <v>36</v>
      </c>
      <c r="D32" s="197"/>
      <c r="E32" s="272"/>
    </row>
    <row r="33" spans="2:6">
      <c r="B33" s="26" t="s">
        <v>10</v>
      </c>
      <c r="C33" s="15" t="s">
        <v>37</v>
      </c>
      <c r="D33" s="197">
        <v>84.07</v>
      </c>
      <c r="E33" s="272">
        <v>11.47</v>
      </c>
    </row>
    <row r="34" spans="2:6">
      <c r="B34" s="26" t="s">
        <v>12</v>
      </c>
      <c r="C34" s="15" t="s">
        <v>38</v>
      </c>
      <c r="D34" s="197"/>
      <c r="E34" s="272"/>
    </row>
    <row r="35" spans="2:6" ht="25.5">
      <c r="B35" s="26" t="s">
        <v>39</v>
      </c>
      <c r="C35" s="15" t="s">
        <v>40</v>
      </c>
      <c r="D35" s="197">
        <v>13031.35</v>
      </c>
      <c r="E35" s="272">
        <v>5571.46</v>
      </c>
    </row>
    <row r="36" spans="2:6">
      <c r="B36" s="26" t="s">
        <v>41</v>
      </c>
      <c r="C36" s="15" t="s">
        <v>42</v>
      </c>
      <c r="D36" s="197"/>
      <c r="E36" s="272"/>
    </row>
    <row r="37" spans="2:6" ht="13.5" thickBot="1">
      <c r="B37" s="28" t="s">
        <v>43</v>
      </c>
      <c r="C37" s="29" t="s">
        <v>44</v>
      </c>
      <c r="D37" s="197">
        <v>466202.12</v>
      </c>
      <c r="E37" s="272">
        <v>911395.49</v>
      </c>
    </row>
    <row r="38" spans="2:6">
      <c r="B38" s="21" t="s">
        <v>45</v>
      </c>
      <c r="C38" s="22" t="s">
        <v>46</v>
      </c>
      <c r="D38" s="117">
        <v>-47002.64</v>
      </c>
      <c r="E38" s="23">
        <v>30121.94</v>
      </c>
    </row>
    <row r="39" spans="2:6" ht="13.5" thickBot="1">
      <c r="B39" s="30" t="s">
        <v>47</v>
      </c>
      <c r="C39" s="31" t="s">
        <v>48</v>
      </c>
      <c r="D39" s="119">
        <v>686503.28</v>
      </c>
      <c r="E39" s="274">
        <v>0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3434.7651999999998</v>
      </c>
      <c r="E44" s="166">
        <v>5081.8216000000002</v>
      </c>
    </row>
    <row r="45" spans="2:6" ht="13.5" thickBot="1">
      <c r="B45" s="41" t="s">
        <v>8</v>
      </c>
      <c r="C45" s="68" t="s">
        <v>53</v>
      </c>
      <c r="D45" s="165">
        <v>5081.8216000000002</v>
      </c>
      <c r="E45" s="170"/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138.75</v>
      </c>
      <c r="E47" s="172">
        <v>135.09</v>
      </c>
    </row>
    <row r="48" spans="2:6">
      <c r="B48" s="39" t="s">
        <v>8</v>
      </c>
      <c r="C48" s="67" t="s">
        <v>55</v>
      </c>
      <c r="D48" s="182">
        <v>130.24</v>
      </c>
      <c r="E48" s="176">
        <v>132.97999999999999</v>
      </c>
    </row>
    <row r="49" spans="2:5">
      <c r="B49" s="39" t="s">
        <v>10</v>
      </c>
      <c r="C49" s="67" t="s">
        <v>56</v>
      </c>
      <c r="D49" s="182">
        <v>144.66999999999999</v>
      </c>
      <c r="E49" s="176">
        <v>145.68</v>
      </c>
    </row>
    <row r="50" spans="2:5" ht="13.5" thickBot="1">
      <c r="B50" s="41" t="s">
        <v>12</v>
      </c>
      <c r="C50" s="68" t="s">
        <v>53</v>
      </c>
      <c r="D50" s="165">
        <v>135.09</v>
      </c>
      <c r="E50" s="174"/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0</v>
      </c>
      <c r="E60" s="216">
        <v>0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D54+D69+D68-D70</f>
        <v>0</v>
      </c>
      <c r="E71" s="61">
        <v>0</v>
      </c>
    </row>
    <row r="72" spans="2:5">
      <c r="B72" s="39" t="s">
        <v>6</v>
      </c>
      <c r="C72" s="40" t="s">
        <v>88</v>
      </c>
      <c r="D72" s="213">
        <f>D71</f>
        <v>0</v>
      </c>
      <c r="E72" s="214">
        <f>E71</f>
        <v>0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78"/>
  <sheetViews>
    <sheetView workbookViewId="0">
      <selection activeCell="G20" sqref="G20:G21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8.570312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146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1263269.43</v>
      </c>
      <c r="E9" s="23">
        <f>E10+E11+E12+E13</f>
        <v>42816.17</v>
      </c>
    </row>
    <row r="10" spans="2:5">
      <c r="B10" s="14" t="s">
        <v>6</v>
      </c>
      <c r="C10" s="115" t="s">
        <v>7</v>
      </c>
      <c r="D10" s="197">
        <v>1263269.43</v>
      </c>
      <c r="E10" s="258">
        <v>42816.17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1263269.43</v>
      </c>
      <c r="E20" s="261">
        <f>E9-E16</f>
        <v>42816.17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1263269.43</v>
      </c>
    </row>
    <row r="25" spans="2:7">
      <c r="B25" s="21" t="s">
        <v>26</v>
      </c>
      <c r="C25" s="22" t="s">
        <v>27</v>
      </c>
      <c r="D25" s="117">
        <v>1192699.83</v>
      </c>
      <c r="E25" s="132">
        <v>-1188801.25</v>
      </c>
      <c r="F25" s="114"/>
      <c r="G25" s="114"/>
    </row>
    <row r="26" spans="2:7">
      <c r="B26" s="24" t="s">
        <v>28</v>
      </c>
      <c r="C26" s="25" t="s">
        <v>29</v>
      </c>
      <c r="D26" s="118">
        <v>1203207.23</v>
      </c>
      <c r="E26" s="133">
        <v>3105065.81</v>
      </c>
      <c r="F26" s="114"/>
    </row>
    <row r="27" spans="2:7">
      <c r="B27" s="26" t="s">
        <v>6</v>
      </c>
      <c r="C27" s="15" t="s">
        <v>30</v>
      </c>
      <c r="D27" s="197">
        <v>822075.02</v>
      </c>
      <c r="E27" s="263">
        <v>2822861.21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381132.20999999996</v>
      </c>
      <c r="E29" s="263">
        <v>282204.59999999998</v>
      </c>
    </row>
    <row r="30" spans="2:7">
      <c r="B30" s="24" t="s">
        <v>33</v>
      </c>
      <c r="C30" s="27" t="s">
        <v>34</v>
      </c>
      <c r="D30" s="118">
        <v>10507.4</v>
      </c>
      <c r="E30" s="133">
        <v>4293867.0599999996</v>
      </c>
    </row>
    <row r="31" spans="2:7">
      <c r="B31" s="26" t="s">
        <v>6</v>
      </c>
      <c r="C31" s="15" t="s">
        <v>35</v>
      </c>
      <c r="D31" s="197"/>
      <c r="E31" s="263">
        <v>479305.53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414.57</v>
      </c>
      <c r="E33" s="263">
        <v>348.12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10092.83</v>
      </c>
      <c r="E35" s="263">
        <v>22585.49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>
        <v>3791627.92</v>
      </c>
    </row>
    <row r="38" spans="2:6">
      <c r="B38" s="21" t="s">
        <v>45</v>
      </c>
      <c r="C38" s="22" t="s">
        <v>46</v>
      </c>
      <c r="D38" s="117">
        <v>70569.600000000006</v>
      </c>
      <c r="E38" s="23">
        <v>-31652.01</v>
      </c>
    </row>
    <row r="39" spans="2:6" ht="13.5" thickBot="1">
      <c r="B39" s="30" t="s">
        <v>47</v>
      </c>
      <c r="C39" s="31" t="s">
        <v>48</v>
      </c>
      <c r="D39" s="119">
        <v>1263269.4300000002</v>
      </c>
      <c r="E39" s="274">
        <f>E24+E25+E38</f>
        <v>42816.16999999994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>
        <v>9314.0856000000003</v>
      </c>
    </row>
    <row r="45" spans="2:6" ht="13.5" thickBot="1">
      <c r="B45" s="41" t="s">
        <v>8</v>
      </c>
      <c r="C45" s="68" t="s">
        <v>53</v>
      </c>
      <c r="D45" s="165">
        <v>9314.0856000000003</v>
      </c>
      <c r="E45" s="170">
        <v>308.87439999999998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>
        <v>135.63</v>
      </c>
    </row>
    <row r="48" spans="2:6">
      <c r="B48" s="39" t="s">
        <v>8</v>
      </c>
      <c r="C48" s="67" t="s">
        <v>55</v>
      </c>
      <c r="D48" s="182">
        <v>121.98</v>
      </c>
      <c r="E48" s="176">
        <v>134.88999999999999</v>
      </c>
    </row>
    <row r="49" spans="2:5">
      <c r="B49" s="39" t="s">
        <v>10</v>
      </c>
      <c r="C49" s="67" t="s">
        <v>56</v>
      </c>
      <c r="D49" s="182">
        <v>135.63</v>
      </c>
      <c r="E49" s="176">
        <v>139.1</v>
      </c>
    </row>
    <row r="50" spans="2:5" ht="13.5" thickBot="1">
      <c r="B50" s="41" t="s">
        <v>12</v>
      </c>
      <c r="C50" s="68" t="s">
        <v>53</v>
      </c>
      <c r="D50" s="165">
        <v>135.63</v>
      </c>
      <c r="E50" s="174">
        <v>138.62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42816.17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42816.17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f>D65/E20</f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42816.17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3">
        <f>D71</f>
        <v>42816.17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H73" sqref="H7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8.28515625" customWidth="1"/>
    <col min="7" max="7" width="10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147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145361.07999999999</v>
      </c>
      <c r="E9" s="23"/>
    </row>
    <row r="10" spans="2:5">
      <c r="B10" s="14" t="s">
        <v>6</v>
      </c>
      <c r="C10" s="115" t="s">
        <v>7</v>
      </c>
      <c r="D10" s="197">
        <v>145361.07999999999</v>
      </c>
      <c r="E10" s="258"/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145361.07999999999</v>
      </c>
      <c r="E20" s="261"/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154523.98000000001</v>
      </c>
      <c r="E24" s="23">
        <f>D20</f>
        <v>145361.07999999999</v>
      </c>
    </row>
    <row r="25" spans="2:7">
      <c r="B25" s="21" t="s">
        <v>26</v>
      </c>
      <c r="C25" s="22" t="s">
        <v>27</v>
      </c>
      <c r="D25" s="117">
        <v>856.17999999999302</v>
      </c>
      <c r="E25" s="132">
        <v>-148683.73000000001</v>
      </c>
      <c r="F25" s="114"/>
    </row>
    <row r="26" spans="2:7">
      <c r="B26" s="24" t="s">
        <v>28</v>
      </c>
      <c r="C26" s="25" t="s">
        <v>29</v>
      </c>
      <c r="D26" s="118">
        <v>102519.65</v>
      </c>
      <c r="E26" s="133"/>
      <c r="F26" s="114"/>
    </row>
    <row r="27" spans="2:7">
      <c r="B27" s="26" t="s">
        <v>6</v>
      </c>
      <c r="C27" s="15" t="s">
        <v>30</v>
      </c>
      <c r="D27" s="197">
        <v>100952.98</v>
      </c>
      <c r="E27" s="263"/>
      <c r="F27" s="114"/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1566.67</v>
      </c>
      <c r="E29" s="263"/>
    </row>
    <row r="30" spans="2:7">
      <c r="B30" s="24" t="s">
        <v>33</v>
      </c>
      <c r="C30" s="27" t="s">
        <v>34</v>
      </c>
      <c r="D30" s="118">
        <v>101663.47</v>
      </c>
      <c r="E30" s="133">
        <v>148683.73000000001</v>
      </c>
    </row>
    <row r="31" spans="2:7">
      <c r="B31" s="26" t="s">
        <v>6</v>
      </c>
      <c r="C31" s="15" t="s">
        <v>35</v>
      </c>
      <c r="D31" s="197"/>
      <c r="E31" s="263"/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2.7</v>
      </c>
      <c r="E33" s="263">
        <v>1.63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2905.9</v>
      </c>
      <c r="E35" s="263">
        <v>1461.32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98754.87</v>
      </c>
      <c r="E37" s="263">
        <v>147220.78</v>
      </c>
    </row>
    <row r="38" spans="2:6">
      <c r="B38" s="21" t="s">
        <v>45</v>
      </c>
      <c r="C38" s="22" t="s">
        <v>46</v>
      </c>
      <c r="D38" s="117">
        <v>-10019.08</v>
      </c>
      <c r="E38" s="23">
        <v>3322.65</v>
      </c>
    </row>
    <row r="39" spans="2:6" ht="13.5" thickBot="1">
      <c r="B39" s="30" t="s">
        <v>47</v>
      </c>
      <c r="C39" s="31" t="s">
        <v>48</v>
      </c>
      <c r="D39" s="119">
        <v>145361.08000000002</v>
      </c>
      <c r="E39" s="274">
        <v>0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342.85329999999999</v>
      </c>
      <c r="E44" s="166">
        <v>334.32479999999998</v>
      </c>
    </row>
    <row r="45" spans="2:6" ht="13.5" thickBot="1">
      <c r="B45" s="41" t="s">
        <v>8</v>
      </c>
      <c r="C45" s="68" t="s">
        <v>53</v>
      </c>
      <c r="D45" s="165">
        <v>334.32479999999998</v>
      </c>
      <c r="E45" s="170"/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450.7</v>
      </c>
      <c r="E47" s="172">
        <v>434.79</v>
      </c>
    </row>
    <row r="48" spans="2:6">
      <c r="B48" s="39" t="s">
        <v>8</v>
      </c>
      <c r="C48" s="67" t="s">
        <v>55</v>
      </c>
      <c r="D48" s="182">
        <v>409.69</v>
      </c>
      <c r="E48" s="176">
        <v>385.93</v>
      </c>
    </row>
    <row r="49" spans="2:5">
      <c r="B49" s="39" t="s">
        <v>10</v>
      </c>
      <c r="C49" s="67" t="s">
        <v>56</v>
      </c>
      <c r="D49" s="182">
        <v>464.38</v>
      </c>
      <c r="E49" s="176">
        <v>475.12</v>
      </c>
    </row>
    <row r="50" spans="2:5" ht="13.5" thickBot="1">
      <c r="B50" s="41" t="s">
        <v>12</v>
      </c>
      <c r="C50" s="68" t="s">
        <v>53</v>
      </c>
      <c r="D50" s="165">
        <v>434.79</v>
      </c>
      <c r="E50" s="174"/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0</v>
      </c>
      <c r="E60" s="216">
        <v>0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D54+D69+D68-D70</f>
        <v>0</v>
      </c>
      <c r="E71" s="61">
        <f>E54+E69+E68-E70</f>
        <v>0</v>
      </c>
    </row>
    <row r="72" spans="2:5">
      <c r="B72" s="39" t="s">
        <v>6</v>
      </c>
      <c r="C72" s="40" t="s">
        <v>88</v>
      </c>
      <c r="D72" s="213">
        <f>D71</f>
        <v>0</v>
      </c>
      <c r="E72" s="214">
        <v>0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G28" sqref="G28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199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61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1006243.25</v>
      </c>
      <c r="E9" s="23">
        <f>E10+E11+E12+E13</f>
        <v>3563972.67</v>
      </c>
    </row>
    <row r="10" spans="2:5">
      <c r="B10" s="14" t="s">
        <v>6</v>
      </c>
      <c r="C10" s="115" t="s">
        <v>7</v>
      </c>
      <c r="D10" s="197">
        <v>1006243.25</v>
      </c>
      <c r="E10" s="258">
        <v>3563972.67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1006243.25</v>
      </c>
      <c r="E20" s="261">
        <f>E9-E16</f>
        <v>3563972.67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61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1006243.25</v>
      </c>
    </row>
    <row r="25" spans="2:7">
      <c r="B25" s="21" t="s">
        <v>26</v>
      </c>
      <c r="C25" s="22" t="s">
        <v>27</v>
      </c>
      <c r="D25" s="117">
        <v>994376.89</v>
      </c>
      <c r="E25" s="132">
        <v>2521247.5299999998</v>
      </c>
      <c r="F25" s="114"/>
      <c r="G25" s="114"/>
    </row>
    <row r="26" spans="2:7">
      <c r="B26" s="24" t="s">
        <v>28</v>
      </c>
      <c r="C26" s="25" t="s">
        <v>29</v>
      </c>
      <c r="D26" s="118">
        <v>997845.74</v>
      </c>
      <c r="E26" s="133">
        <v>3923777.24</v>
      </c>
      <c r="F26" s="130"/>
    </row>
    <row r="27" spans="2:7">
      <c r="B27" s="26" t="s">
        <v>6</v>
      </c>
      <c r="C27" s="15" t="s">
        <v>30</v>
      </c>
      <c r="D27" s="197">
        <v>594900</v>
      </c>
      <c r="E27" s="263">
        <v>2881043.41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402945.74</v>
      </c>
      <c r="E29" s="263">
        <v>1042733.83</v>
      </c>
      <c r="F29" s="114"/>
    </row>
    <row r="30" spans="2:7">
      <c r="B30" s="24" t="s">
        <v>33</v>
      </c>
      <c r="C30" s="27" t="s">
        <v>34</v>
      </c>
      <c r="D30" s="118">
        <v>3468.8500000000004</v>
      </c>
      <c r="E30" s="133">
        <v>1402529.71</v>
      </c>
    </row>
    <row r="31" spans="2:7">
      <c r="B31" s="26" t="s">
        <v>6</v>
      </c>
      <c r="C31" s="15" t="s">
        <v>35</v>
      </c>
      <c r="D31" s="197"/>
      <c r="E31" s="263">
        <v>651674.12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8.51</v>
      </c>
      <c r="E33" s="263">
        <v>2336.08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3460.34</v>
      </c>
      <c r="E35" s="263">
        <v>44737.83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>
        <v>703781.68</v>
      </c>
    </row>
    <row r="38" spans="2:6">
      <c r="B38" s="21" t="s">
        <v>45</v>
      </c>
      <c r="C38" s="22" t="s">
        <v>46</v>
      </c>
      <c r="D38" s="117">
        <v>11866.36</v>
      </c>
      <c r="E38" s="23">
        <v>36481.89</v>
      </c>
    </row>
    <row r="39" spans="2:6" ht="13.5" thickBot="1">
      <c r="B39" s="30" t="s">
        <v>47</v>
      </c>
      <c r="C39" s="31" t="s">
        <v>48</v>
      </c>
      <c r="D39" s="119">
        <v>1006243.25</v>
      </c>
      <c r="E39" s="274">
        <f>E24+E25+E38</f>
        <v>3563972.67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1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>
        <v>101640.732</v>
      </c>
    </row>
    <row r="45" spans="2:6" ht="13.5" thickBot="1">
      <c r="B45" s="41" t="s">
        <v>8</v>
      </c>
      <c r="C45" s="68" t="s">
        <v>53</v>
      </c>
      <c r="D45" s="165">
        <v>101640.732</v>
      </c>
      <c r="E45" s="170">
        <v>330303.30599999998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>
        <v>9.9</v>
      </c>
    </row>
    <row r="48" spans="2:6">
      <c r="B48" s="39" t="s">
        <v>8</v>
      </c>
      <c r="C48" s="67" t="s">
        <v>55</v>
      </c>
      <c r="D48" s="182">
        <v>9.11</v>
      </c>
      <c r="E48" s="176">
        <v>9.59</v>
      </c>
    </row>
    <row r="49" spans="2:5">
      <c r="B49" s="39" t="s">
        <v>10</v>
      </c>
      <c r="C49" s="67" t="s">
        <v>56</v>
      </c>
      <c r="D49" s="182">
        <v>10.199999999999999</v>
      </c>
      <c r="E49" s="176">
        <v>11.9</v>
      </c>
    </row>
    <row r="50" spans="2:5" ht="13.5" thickBot="1">
      <c r="B50" s="41" t="s">
        <v>12</v>
      </c>
      <c r="C50" s="68" t="s">
        <v>53</v>
      </c>
      <c r="D50" s="165">
        <v>9.9</v>
      </c>
      <c r="E50" s="174">
        <v>10.79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3563972.67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3563972.67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f>D65/E20</f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3563972.67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3">
        <v>0</v>
      </c>
      <c r="E72" s="214">
        <v>0</v>
      </c>
    </row>
    <row r="73" spans="2:5">
      <c r="B73" s="39" t="s">
        <v>8</v>
      </c>
      <c r="C73" s="40" t="s">
        <v>89</v>
      </c>
      <c r="D73" s="213">
        <f>D71</f>
        <v>3563972.67</v>
      </c>
      <c r="E73" s="214">
        <f>E71</f>
        <v>1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78"/>
  <sheetViews>
    <sheetView zoomScaleNormal="100" workbookViewId="0">
      <selection activeCell="D66" sqref="D66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6.85546875" customWidth="1"/>
    <col min="7" max="7" width="16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110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119116417.35999998</v>
      </c>
      <c r="E9" s="23">
        <f>E10+E11+E12+E13</f>
        <v>115358261.18000001</v>
      </c>
    </row>
    <row r="10" spans="2:5">
      <c r="B10" s="14" t="s">
        <v>6</v>
      </c>
      <c r="C10" s="115" t="s">
        <v>7</v>
      </c>
      <c r="D10" s="197">
        <f>118393467.44+336222.24</f>
        <v>118729689.67999999</v>
      </c>
      <c r="E10" s="258">
        <f>114331262.3+653763.29</f>
        <v>114985025.59</v>
      </c>
    </row>
    <row r="11" spans="2:5">
      <c r="B11" s="14" t="s">
        <v>8</v>
      </c>
      <c r="C11" s="115" t="s">
        <v>9</v>
      </c>
      <c r="D11" s="197">
        <v>13.83</v>
      </c>
      <c r="E11" s="258">
        <v>10.039999999999999</v>
      </c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>
        <f>D14</f>
        <v>386713.85</v>
      </c>
      <c r="E13" s="258">
        <f>E14</f>
        <v>373225.55</v>
      </c>
    </row>
    <row r="14" spans="2:5">
      <c r="B14" s="14" t="s">
        <v>14</v>
      </c>
      <c r="C14" s="115" t="s">
        <v>15</v>
      </c>
      <c r="D14" s="197">
        <v>386713.85</v>
      </c>
      <c r="E14" s="258">
        <v>373225.55</v>
      </c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>
        <f>D17+D18+D19</f>
        <v>152665.34</v>
      </c>
      <c r="E16" s="23">
        <f>E17+E18+E19</f>
        <v>167225.73000000001</v>
      </c>
    </row>
    <row r="17" spans="2:9">
      <c r="B17" s="14" t="s">
        <v>6</v>
      </c>
      <c r="C17" s="115" t="s">
        <v>15</v>
      </c>
      <c r="D17" s="198">
        <v>152665.34</v>
      </c>
      <c r="E17" s="259">
        <v>167225.73000000001</v>
      </c>
    </row>
    <row r="18" spans="2:9" ht="25.5">
      <c r="B18" s="14" t="s">
        <v>8</v>
      </c>
      <c r="C18" s="115" t="s">
        <v>20</v>
      </c>
      <c r="D18" s="197"/>
      <c r="E18" s="258"/>
    </row>
    <row r="19" spans="2:9" ht="13.5" thickBot="1">
      <c r="B19" s="16" t="s">
        <v>10</v>
      </c>
      <c r="C19" s="116" t="s">
        <v>21</v>
      </c>
      <c r="D19" s="199"/>
      <c r="E19" s="260"/>
    </row>
    <row r="20" spans="2:9" ht="13.5" thickBot="1">
      <c r="B20" s="275" t="s">
        <v>22</v>
      </c>
      <c r="C20" s="276"/>
      <c r="D20" s="200">
        <f>D9-D16</f>
        <v>118963752.01999998</v>
      </c>
      <c r="E20" s="261">
        <f>E9-E16</f>
        <v>115191035.45</v>
      </c>
      <c r="F20" s="188"/>
      <c r="G20" s="127"/>
    </row>
    <row r="21" spans="2:9" ht="13.5" thickBot="1">
      <c r="B21" s="3"/>
      <c r="C21" s="17"/>
      <c r="D21" s="18"/>
      <c r="E21" s="18"/>
      <c r="G21" s="127"/>
    </row>
    <row r="22" spans="2:9" ht="16.5" thickBot="1">
      <c r="B22" s="4"/>
      <c r="C22" s="5" t="s">
        <v>23</v>
      </c>
      <c r="D22" s="19"/>
      <c r="E22" s="20"/>
    </row>
    <row r="23" spans="2:9" ht="13.5" thickBot="1">
      <c r="B23" s="8"/>
      <c r="C23" s="9" t="s">
        <v>3</v>
      </c>
      <c r="D23" s="10" t="s">
        <v>133</v>
      </c>
      <c r="E23" s="64" t="s">
        <v>261</v>
      </c>
    </row>
    <row r="24" spans="2:9" ht="13.5" thickBot="1">
      <c r="B24" s="21" t="s">
        <v>24</v>
      </c>
      <c r="C24" s="22" t="s">
        <v>25</v>
      </c>
      <c r="D24" s="117">
        <v>117442439.02</v>
      </c>
      <c r="E24" s="23">
        <f>D20</f>
        <v>118963752.01999998</v>
      </c>
      <c r="I24" s="268"/>
    </row>
    <row r="25" spans="2:9">
      <c r="B25" s="21" t="s">
        <v>26</v>
      </c>
      <c r="C25" s="22" t="s">
        <v>27</v>
      </c>
      <c r="D25" s="117">
        <v>1970752.9899999984</v>
      </c>
      <c r="E25" s="132">
        <v>298387.21999999997</v>
      </c>
      <c r="F25" s="127"/>
      <c r="G25" s="114"/>
      <c r="I25" s="268"/>
    </row>
    <row r="26" spans="2:9">
      <c r="B26" s="24" t="s">
        <v>28</v>
      </c>
      <c r="C26" s="25" t="s">
        <v>29</v>
      </c>
      <c r="D26" s="118">
        <v>28524682.93</v>
      </c>
      <c r="E26" s="133">
        <v>23972746.960000001</v>
      </c>
      <c r="F26" s="127"/>
      <c r="I26" s="268"/>
    </row>
    <row r="27" spans="2:9">
      <c r="B27" s="26" t="s">
        <v>6</v>
      </c>
      <c r="C27" s="15" t="s">
        <v>30</v>
      </c>
      <c r="D27" s="197">
        <v>26774217.100000001</v>
      </c>
      <c r="E27" s="263">
        <v>23297834.300000001</v>
      </c>
      <c r="F27" s="127"/>
      <c r="I27" s="268"/>
    </row>
    <row r="28" spans="2:9">
      <c r="B28" s="26" t="s">
        <v>8</v>
      </c>
      <c r="C28" s="15" t="s">
        <v>31</v>
      </c>
      <c r="D28" s="197"/>
      <c r="E28" s="263"/>
      <c r="F28" s="127"/>
      <c r="I28" s="268"/>
    </row>
    <row r="29" spans="2:9">
      <c r="B29" s="26" t="s">
        <v>10</v>
      </c>
      <c r="C29" s="15" t="s">
        <v>32</v>
      </c>
      <c r="D29" s="197">
        <v>1750465.83</v>
      </c>
      <c r="E29" s="263">
        <v>674912.66</v>
      </c>
      <c r="F29" s="127"/>
      <c r="I29" s="268"/>
    </row>
    <row r="30" spans="2:9">
      <c r="B30" s="24" t="s">
        <v>33</v>
      </c>
      <c r="C30" s="27" t="s">
        <v>34</v>
      </c>
      <c r="D30" s="118">
        <v>26553929.940000001</v>
      </c>
      <c r="E30" s="133">
        <v>23674359.739999998</v>
      </c>
      <c r="F30" s="127"/>
      <c r="I30" s="268"/>
    </row>
    <row r="31" spans="2:9">
      <c r="B31" s="26" t="s">
        <v>6</v>
      </c>
      <c r="C31" s="15" t="s">
        <v>35</v>
      </c>
      <c r="D31" s="197">
        <v>17048226.720000003</v>
      </c>
      <c r="E31" s="263">
        <v>15394769.16</v>
      </c>
      <c r="F31" s="127"/>
      <c r="G31" s="114"/>
      <c r="I31" s="268"/>
    </row>
    <row r="32" spans="2:9">
      <c r="B32" s="26" t="s">
        <v>8</v>
      </c>
      <c r="C32" s="15" t="s">
        <v>36</v>
      </c>
      <c r="D32" s="197"/>
      <c r="E32" s="263"/>
      <c r="F32" s="127"/>
      <c r="I32" s="268"/>
    </row>
    <row r="33" spans="2:9">
      <c r="B33" s="26" t="s">
        <v>10</v>
      </c>
      <c r="C33" s="15" t="s">
        <v>37</v>
      </c>
      <c r="D33" s="197">
        <v>5096007.45</v>
      </c>
      <c r="E33" s="263">
        <v>4153643.06</v>
      </c>
      <c r="F33" s="127"/>
      <c r="I33" s="268"/>
    </row>
    <row r="34" spans="2:9">
      <c r="B34" s="26" t="s">
        <v>12</v>
      </c>
      <c r="C34" s="15" t="s">
        <v>38</v>
      </c>
      <c r="D34" s="197"/>
      <c r="E34" s="263"/>
      <c r="F34" s="127"/>
      <c r="I34" s="268"/>
    </row>
    <row r="35" spans="2:9" ht="25.5">
      <c r="B35" s="26" t="s">
        <v>39</v>
      </c>
      <c r="C35" s="15" t="s">
        <v>40</v>
      </c>
      <c r="D35" s="197"/>
      <c r="E35" s="263"/>
      <c r="F35" s="127"/>
      <c r="I35" s="268"/>
    </row>
    <row r="36" spans="2:9">
      <c r="B36" s="26" t="s">
        <v>41</v>
      </c>
      <c r="C36" s="15" t="s">
        <v>42</v>
      </c>
      <c r="D36" s="197"/>
      <c r="E36" s="263"/>
      <c r="F36" s="127"/>
      <c r="I36" s="268"/>
    </row>
    <row r="37" spans="2:9" ht="13.5" thickBot="1">
      <c r="B37" s="28" t="s">
        <v>43</v>
      </c>
      <c r="C37" s="29" t="s">
        <v>44</v>
      </c>
      <c r="D37" s="197">
        <v>4409695.7700000005</v>
      </c>
      <c r="E37" s="263">
        <v>4125947.52</v>
      </c>
      <c r="F37" s="127"/>
      <c r="I37" s="268"/>
    </row>
    <row r="38" spans="2:9">
      <c r="B38" s="21" t="s">
        <v>45</v>
      </c>
      <c r="C38" s="22" t="s">
        <v>46</v>
      </c>
      <c r="D38" s="117">
        <v>-449439.99</v>
      </c>
      <c r="E38" s="23">
        <v>-4071103.79</v>
      </c>
      <c r="I38" s="268"/>
    </row>
    <row r="39" spans="2:9" ht="13.5" thickBot="1">
      <c r="B39" s="30" t="s">
        <v>47</v>
      </c>
      <c r="C39" s="31" t="s">
        <v>48</v>
      </c>
      <c r="D39" s="119">
        <v>118963752.02</v>
      </c>
      <c r="E39" s="274">
        <f>E24+E25+E38</f>
        <v>115191035.44999997</v>
      </c>
      <c r="F39" s="188"/>
    </row>
    <row r="40" spans="2:9" ht="13.5" thickBot="1">
      <c r="B40" s="32"/>
      <c r="C40" s="33"/>
      <c r="D40" s="2"/>
      <c r="E40" s="175"/>
    </row>
    <row r="41" spans="2:9" ht="16.5" thickBot="1">
      <c r="B41" s="4"/>
      <c r="C41" s="34" t="s">
        <v>49</v>
      </c>
      <c r="D41" s="6"/>
      <c r="E41" s="7"/>
    </row>
    <row r="42" spans="2:9" ht="13.5" thickBot="1">
      <c r="B42" s="8"/>
      <c r="C42" s="35" t="s">
        <v>50</v>
      </c>
      <c r="D42" s="10" t="s">
        <v>133</v>
      </c>
      <c r="E42" s="64" t="s">
        <v>261</v>
      </c>
    </row>
    <row r="43" spans="2:9">
      <c r="B43" s="36" t="s">
        <v>28</v>
      </c>
      <c r="C43" s="66" t="s">
        <v>51</v>
      </c>
      <c r="D43" s="38"/>
      <c r="E43" s="63"/>
    </row>
    <row r="44" spans="2:9">
      <c r="B44" s="39" t="s">
        <v>6</v>
      </c>
      <c r="C44" s="67" t="s">
        <v>52</v>
      </c>
      <c r="D44" s="182">
        <v>9901145.8247999996</v>
      </c>
      <c r="E44" s="166">
        <v>10066295.17</v>
      </c>
    </row>
    <row r="45" spans="2:9" ht="13.5" thickBot="1">
      <c r="B45" s="41" t="s">
        <v>8</v>
      </c>
      <c r="C45" s="68" t="s">
        <v>53</v>
      </c>
      <c r="D45" s="165">
        <v>10066295.17</v>
      </c>
      <c r="E45" s="170">
        <v>10089904.193600001</v>
      </c>
    </row>
    <row r="46" spans="2:9">
      <c r="B46" s="36" t="s">
        <v>33</v>
      </c>
      <c r="C46" s="66" t="s">
        <v>54</v>
      </c>
      <c r="D46" s="223"/>
      <c r="E46" s="171"/>
    </row>
    <row r="47" spans="2:9">
      <c r="B47" s="39" t="s">
        <v>6</v>
      </c>
      <c r="C47" s="67" t="s">
        <v>52</v>
      </c>
      <c r="D47" s="182">
        <v>11.861499999999999</v>
      </c>
      <c r="E47" s="172">
        <v>11.818027388521299</v>
      </c>
    </row>
    <row r="48" spans="2:9">
      <c r="B48" s="39" t="s">
        <v>8</v>
      </c>
      <c r="C48" s="67" t="s">
        <v>55</v>
      </c>
      <c r="D48" s="182">
        <v>11.580399999999999</v>
      </c>
      <c r="E48" s="224">
        <v>11.097300000000001</v>
      </c>
    </row>
    <row r="49" spans="2:5">
      <c r="B49" s="39" t="s">
        <v>10</v>
      </c>
      <c r="C49" s="67" t="s">
        <v>56</v>
      </c>
      <c r="D49" s="182">
        <v>12.1311</v>
      </c>
      <c r="E49" s="224">
        <v>12.6364</v>
      </c>
    </row>
    <row r="50" spans="2:5" ht="13.5" thickBot="1">
      <c r="B50" s="41" t="s">
        <v>12</v>
      </c>
      <c r="C50" s="68" t="s">
        <v>53</v>
      </c>
      <c r="D50" s="165">
        <v>11.818027388521299</v>
      </c>
      <c r="E50" s="174">
        <v>11.4164647393842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114985025.59</v>
      </c>
      <c r="E54" s="50">
        <f>E60+E65</f>
        <v>0.99821158079536987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v>114331262.3</v>
      </c>
      <c r="E60" s="216">
        <f>D60/E20</f>
        <v>0.99253611058672009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653763.29</v>
      </c>
      <c r="E65" s="214">
        <f>D65/E20</f>
        <v>5.6754702086498172E-3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10.039999999999999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373225.55</v>
      </c>
      <c r="E69" s="50">
        <f>D69/E20</f>
        <v>3.240057253951874E-3</v>
      </c>
    </row>
    <row r="70" spans="2:5" ht="13.5" thickBot="1">
      <c r="B70" s="36" t="s">
        <v>84</v>
      </c>
      <c r="C70" s="37" t="s">
        <v>85</v>
      </c>
      <c r="D70" s="38">
        <f>E16</f>
        <v>167225.73000000001</v>
      </c>
      <c r="E70" s="50">
        <f>D70/E20</f>
        <v>1.4517252088821293E-3</v>
      </c>
    </row>
    <row r="71" spans="2:5">
      <c r="B71" s="36" t="s">
        <v>86</v>
      </c>
      <c r="C71" s="37" t="s">
        <v>87</v>
      </c>
      <c r="D71" s="38">
        <f>D54+D69+D68-D70</f>
        <v>115191035.45</v>
      </c>
      <c r="E71" s="61">
        <f>E54+E69-E70</f>
        <v>0.99999991284043954</v>
      </c>
    </row>
    <row r="72" spans="2:5">
      <c r="B72" s="39" t="s">
        <v>6</v>
      </c>
      <c r="C72" s="40" t="s">
        <v>88</v>
      </c>
      <c r="D72" s="213">
        <f>D71</f>
        <v>115191035.45</v>
      </c>
      <c r="E72" s="214">
        <f>E71</f>
        <v>0.99999991284043954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1" right="0.75" top="0.51" bottom="0.36" header="0.5" footer="0.5"/>
  <pageSetup paperSize="9" scale="70" orientation="portrait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G21" sqref="G21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197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7409642.6799999997</v>
      </c>
      <c r="E9" s="23">
        <f>E10+E11+E12+E13</f>
        <v>3428738.51</v>
      </c>
    </row>
    <row r="10" spans="2:5">
      <c r="B10" s="14" t="s">
        <v>6</v>
      </c>
      <c r="C10" s="115" t="s">
        <v>7</v>
      </c>
      <c r="D10" s="197">
        <v>7409642.6799999997</v>
      </c>
      <c r="E10" s="258">
        <v>3428738.51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7409642.6799999997</v>
      </c>
      <c r="E20" s="261">
        <f>E9-E16</f>
        <v>3428738.51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379952.2</v>
      </c>
      <c r="E24" s="23">
        <f>D20</f>
        <v>7409642.6799999997</v>
      </c>
    </row>
    <row r="25" spans="2:7">
      <c r="B25" s="21" t="s">
        <v>26</v>
      </c>
      <c r="C25" s="22" t="s">
        <v>27</v>
      </c>
      <c r="D25" s="117">
        <v>7107020.5100000007</v>
      </c>
      <c r="E25" s="132">
        <v>-3773118.65</v>
      </c>
      <c r="F25" s="114"/>
      <c r="G25" s="114"/>
    </row>
    <row r="26" spans="2:7">
      <c r="B26" s="24" t="s">
        <v>28</v>
      </c>
      <c r="C26" s="25" t="s">
        <v>29</v>
      </c>
      <c r="D26" s="118">
        <v>7471837.7700000005</v>
      </c>
      <c r="E26" s="133">
        <v>718262.12</v>
      </c>
      <c r="F26" s="130"/>
    </row>
    <row r="27" spans="2:7">
      <c r="B27" s="26" t="s">
        <v>6</v>
      </c>
      <c r="C27" s="15" t="s">
        <v>30</v>
      </c>
      <c r="D27" s="197">
        <v>7043629.3300000001</v>
      </c>
      <c r="E27" s="263">
        <v>713274.76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428208.44</v>
      </c>
      <c r="E29" s="263">
        <v>4987.3599999999997</v>
      </c>
      <c r="F29" s="114"/>
    </row>
    <row r="30" spans="2:7">
      <c r="B30" s="24" t="s">
        <v>33</v>
      </c>
      <c r="C30" s="27" t="s">
        <v>34</v>
      </c>
      <c r="D30" s="118">
        <v>364817.26</v>
      </c>
      <c r="E30" s="133">
        <v>4491380.7699999996</v>
      </c>
    </row>
    <row r="31" spans="2:7">
      <c r="B31" s="26" t="s">
        <v>6</v>
      </c>
      <c r="C31" s="15" t="s">
        <v>35</v>
      </c>
      <c r="D31" s="197"/>
      <c r="E31" s="263">
        <v>1656064.18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998.82</v>
      </c>
      <c r="E33" s="263">
        <v>2714.43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83456.179999999993</v>
      </c>
      <c r="E35" s="263">
        <v>80666.81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280362.26</v>
      </c>
      <c r="E37" s="263">
        <v>2751935.35</v>
      </c>
    </row>
    <row r="38" spans="2:6">
      <c r="B38" s="21" t="s">
        <v>45</v>
      </c>
      <c r="C38" s="22" t="s">
        <v>46</v>
      </c>
      <c r="D38" s="117">
        <v>-77330.03</v>
      </c>
      <c r="E38" s="23">
        <v>-207785.52</v>
      </c>
    </row>
    <row r="39" spans="2:6" ht="13.5" thickBot="1">
      <c r="B39" s="30" t="s">
        <v>47</v>
      </c>
      <c r="C39" s="31" t="s">
        <v>48</v>
      </c>
      <c r="D39" s="119">
        <v>7409642.6800000006</v>
      </c>
      <c r="E39" s="274">
        <f>E24+E25+E38</f>
        <v>3428738.51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25112.505000000001</v>
      </c>
      <c r="E44" s="166">
        <v>490704.81300000002</v>
      </c>
    </row>
    <row r="45" spans="2:6" ht="13.5" thickBot="1">
      <c r="B45" s="41" t="s">
        <v>8</v>
      </c>
      <c r="C45" s="68" t="s">
        <v>53</v>
      </c>
      <c r="D45" s="165">
        <v>490704.81300000002</v>
      </c>
      <c r="E45" s="170">
        <v>240275.99900000001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15.13</v>
      </c>
      <c r="E47" s="172">
        <v>15.1</v>
      </c>
    </row>
    <row r="48" spans="2:6">
      <c r="B48" s="39" t="s">
        <v>8</v>
      </c>
      <c r="C48" s="67" t="s">
        <v>55</v>
      </c>
      <c r="D48" s="182">
        <v>14.52</v>
      </c>
      <c r="E48" s="176">
        <v>13.64</v>
      </c>
    </row>
    <row r="49" spans="2:5">
      <c r="B49" s="39" t="s">
        <v>10</v>
      </c>
      <c r="C49" s="67" t="s">
        <v>56</v>
      </c>
      <c r="D49" s="182">
        <v>15.87</v>
      </c>
      <c r="E49" s="176">
        <v>15.85</v>
      </c>
    </row>
    <row r="50" spans="2:5" ht="13.5" thickBot="1">
      <c r="B50" s="41" t="s">
        <v>12</v>
      </c>
      <c r="C50" s="68" t="s">
        <v>53</v>
      </c>
      <c r="D50" s="165">
        <v>15.1</v>
      </c>
      <c r="E50" s="174">
        <v>14.27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3428738.51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3428738.51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f>D65/E20</f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3428738.51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3">
        <v>0</v>
      </c>
      <c r="E72" s="214">
        <v>0</v>
      </c>
    </row>
    <row r="73" spans="2:5">
      <c r="B73" s="39" t="s">
        <v>8</v>
      </c>
      <c r="C73" s="40" t="s">
        <v>89</v>
      </c>
      <c r="D73" s="213">
        <f>D71</f>
        <v>3428738.51</v>
      </c>
      <c r="E73" s="214">
        <f>E71</f>
        <v>1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G21" sqref="G21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198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61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242365.17</v>
      </c>
      <c r="E9" s="23">
        <f>E10+E11+E12+E13</f>
        <v>1101151.2</v>
      </c>
    </row>
    <row r="10" spans="2:5">
      <c r="B10" s="14" t="s">
        <v>6</v>
      </c>
      <c r="C10" s="115" t="s">
        <v>7</v>
      </c>
      <c r="D10" s="197">
        <v>242365.17</v>
      </c>
      <c r="E10" s="258">
        <v>1101151.2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242365.17</v>
      </c>
      <c r="E20" s="261">
        <f>E9-E16</f>
        <v>1101151.2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61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242365.17</v>
      </c>
    </row>
    <row r="25" spans="2:7">
      <c r="B25" s="21" t="s">
        <v>26</v>
      </c>
      <c r="C25" s="22" t="s">
        <v>27</v>
      </c>
      <c r="D25" s="117">
        <v>316273.49</v>
      </c>
      <c r="E25" s="132">
        <v>1304624.42</v>
      </c>
      <c r="F25" s="114"/>
    </row>
    <row r="26" spans="2:7">
      <c r="B26" s="24" t="s">
        <v>28</v>
      </c>
      <c r="C26" s="25" t="s">
        <v>29</v>
      </c>
      <c r="D26" s="118">
        <v>317550</v>
      </c>
      <c r="E26" s="133">
        <v>1340000</v>
      </c>
      <c r="F26" s="130"/>
      <c r="G26" s="114"/>
    </row>
    <row r="27" spans="2:7">
      <c r="B27" s="26" t="s">
        <v>6</v>
      </c>
      <c r="C27" s="15" t="s">
        <v>30</v>
      </c>
      <c r="D27" s="197">
        <v>317550</v>
      </c>
      <c r="E27" s="263">
        <v>1340000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/>
      <c r="F29" s="114"/>
    </row>
    <row r="30" spans="2:7">
      <c r="B30" s="24" t="s">
        <v>33</v>
      </c>
      <c r="C30" s="27" t="s">
        <v>34</v>
      </c>
      <c r="D30" s="118">
        <v>1276.51</v>
      </c>
      <c r="E30" s="133">
        <v>35375.58</v>
      </c>
    </row>
    <row r="31" spans="2:7">
      <c r="B31" s="26" t="s">
        <v>6</v>
      </c>
      <c r="C31" s="15" t="s">
        <v>35</v>
      </c>
      <c r="D31" s="197"/>
      <c r="E31" s="263"/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3.4</v>
      </c>
      <c r="E33" s="263">
        <v>139.66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1273.1099999999999</v>
      </c>
      <c r="E35" s="263">
        <v>18669.48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>
        <v>16566.439999999999</v>
      </c>
    </row>
    <row r="38" spans="2:6">
      <c r="B38" s="21" t="s">
        <v>45</v>
      </c>
      <c r="C38" s="22" t="s">
        <v>46</v>
      </c>
      <c r="D38" s="117">
        <v>-73908.320000000007</v>
      </c>
      <c r="E38" s="23">
        <v>-445838.39</v>
      </c>
    </row>
    <row r="39" spans="2:6" ht="13.5" thickBot="1">
      <c r="B39" s="30" t="s">
        <v>47</v>
      </c>
      <c r="C39" s="31" t="s">
        <v>48</v>
      </c>
      <c r="D39" s="119">
        <v>242365.16999999998</v>
      </c>
      <c r="E39" s="274">
        <f>E24+E25+E38</f>
        <v>1101151.1999999997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1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>
        <v>28480.044000000002</v>
      </c>
    </row>
    <row r="45" spans="2:6" ht="13.5" thickBot="1">
      <c r="B45" s="41" t="s">
        <v>8</v>
      </c>
      <c r="C45" s="68" t="s">
        <v>53</v>
      </c>
      <c r="D45" s="165">
        <v>28480.044000000002</v>
      </c>
      <c r="E45" s="170">
        <v>182612.139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>
        <v>8.51</v>
      </c>
    </row>
    <row r="48" spans="2:6">
      <c r="B48" s="39" t="s">
        <v>8</v>
      </c>
      <c r="C48" s="67" t="s">
        <v>55</v>
      </c>
      <c r="D48" s="182">
        <v>7.7</v>
      </c>
      <c r="E48" s="176">
        <v>5.82</v>
      </c>
    </row>
    <row r="49" spans="2:5">
      <c r="B49" s="39" t="s">
        <v>10</v>
      </c>
      <c r="C49" s="67" t="s">
        <v>56</v>
      </c>
      <c r="D49" s="182">
        <v>12.29</v>
      </c>
      <c r="E49" s="176">
        <v>9.27</v>
      </c>
    </row>
    <row r="50" spans="2:5" ht="13.5" thickBot="1">
      <c r="B50" s="41" t="s">
        <v>12</v>
      </c>
      <c r="C50" s="68" t="s">
        <v>53</v>
      </c>
      <c r="D50" s="165">
        <v>8.51</v>
      </c>
      <c r="E50" s="174">
        <v>6.03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1101151.2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1101151.2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f>D65/E20</f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1101151.2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3">
        <v>0</v>
      </c>
      <c r="E72" s="214">
        <v>0</v>
      </c>
    </row>
    <row r="73" spans="2:5">
      <c r="B73" s="39" t="s">
        <v>8</v>
      </c>
      <c r="C73" s="40" t="s">
        <v>89</v>
      </c>
      <c r="D73" s="213">
        <f>D71</f>
        <v>1101151.2</v>
      </c>
      <c r="E73" s="214">
        <f>E71</f>
        <v>1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G21" sqref="G21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42578125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196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3411871.72</v>
      </c>
      <c r="E9" s="23">
        <f>E10+E11+E12+E13</f>
        <v>4443973.5999999996</v>
      </c>
    </row>
    <row r="10" spans="2:5">
      <c r="B10" s="14" t="s">
        <v>6</v>
      </c>
      <c r="C10" s="115" t="s">
        <v>7</v>
      </c>
      <c r="D10" s="197">
        <v>3411871.72</v>
      </c>
      <c r="E10" s="258">
        <v>4443973.5999999996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3411871.72</v>
      </c>
      <c r="E20" s="261">
        <f>E9-E16</f>
        <v>4443973.5999999996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101839.45</v>
      </c>
      <c r="E24" s="23">
        <f>D20</f>
        <v>3411871.72</v>
      </c>
    </row>
    <row r="25" spans="2:7">
      <c r="B25" s="21" t="s">
        <v>26</v>
      </c>
      <c r="C25" s="22" t="s">
        <v>27</v>
      </c>
      <c r="D25" s="117">
        <v>3271820.5900000003</v>
      </c>
      <c r="E25" s="132">
        <v>843977.43</v>
      </c>
      <c r="F25" s="114"/>
      <c r="G25" s="114"/>
    </row>
    <row r="26" spans="2:7">
      <c r="B26" s="24" t="s">
        <v>28</v>
      </c>
      <c r="C26" s="25" t="s">
        <v>29</v>
      </c>
      <c r="D26" s="118">
        <v>4142151.99</v>
      </c>
      <c r="E26" s="133">
        <v>1494000.5799999998</v>
      </c>
      <c r="F26" s="114"/>
    </row>
    <row r="27" spans="2:7">
      <c r="B27" s="26" t="s">
        <v>6</v>
      </c>
      <c r="C27" s="15" t="s">
        <v>30</v>
      </c>
      <c r="D27" s="197">
        <v>1119854.05</v>
      </c>
      <c r="E27" s="263">
        <v>1135964.1499999999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3022297.94</v>
      </c>
      <c r="E29" s="263">
        <v>358036.43</v>
      </c>
      <c r="F29" s="114"/>
    </row>
    <row r="30" spans="2:7">
      <c r="B30" s="24" t="s">
        <v>33</v>
      </c>
      <c r="C30" s="27" t="s">
        <v>34</v>
      </c>
      <c r="D30" s="118">
        <v>870331.39999999991</v>
      </c>
      <c r="E30" s="133">
        <v>650023.15</v>
      </c>
    </row>
    <row r="31" spans="2:7">
      <c r="B31" s="26" t="s">
        <v>6</v>
      </c>
      <c r="C31" s="15" t="s">
        <v>35</v>
      </c>
      <c r="D31" s="197">
        <v>429954.42</v>
      </c>
      <c r="E31" s="263">
        <v>349334.63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550.86</v>
      </c>
      <c r="E33" s="263">
        <v>5808.19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16968.740000000002</v>
      </c>
      <c r="E35" s="263">
        <v>60400.79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422857.38</v>
      </c>
      <c r="E37" s="263">
        <v>234479.54</v>
      </c>
    </row>
    <row r="38" spans="2:6">
      <c r="B38" s="21" t="s">
        <v>45</v>
      </c>
      <c r="C38" s="22" t="s">
        <v>46</v>
      </c>
      <c r="D38" s="117">
        <v>38211.68</v>
      </c>
      <c r="E38" s="23">
        <v>188124.45</v>
      </c>
    </row>
    <row r="39" spans="2:6" ht="13.5" thickBot="1">
      <c r="B39" s="30" t="s">
        <v>47</v>
      </c>
      <c r="C39" s="31" t="s">
        <v>48</v>
      </c>
      <c r="D39" s="119">
        <v>3411871.7200000007</v>
      </c>
      <c r="E39" s="274">
        <f>E24+E25+E38</f>
        <v>4443973.6000000006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5271.1930000000002</v>
      </c>
      <c r="E44" s="166">
        <v>162470.08199999999</v>
      </c>
    </row>
    <row r="45" spans="2:6" ht="13.5" thickBot="1">
      <c r="B45" s="41" t="s">
        <v>8</v>
      </c>
      <c r="C45" s="68" t="s">
        <v>53</v>
      </c>
      <c r="D45" s="165">
        <v>162470.08199999999</v>
      </c>
      <c r="E45" s="170">
        <v>199908.84400000001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19.32</v>
      </c>
      <c r="E47" s="172">
        <v>21</v>
      </c>
    </row>
    <row r="48" spans="2:6">
      <c r="B48" s="39" t="s">
        <v>8</v>
      </c>
      <c r="C48" s="67" t="s">
        <v>55</v>
      </c>
      <c r="D48" s="182">
        <v>18.04</v>
      </c>
      <c r="E48" s="176">
        <v>20.309999999999999</v>
      </c>
    </row>
    <row r="49" spans="2:5">
      <c r="B49" s="39" t="s">
        <v>10</v>
      </c>
      <c r="C49" s="67" t="s">
        <v>56</v>
      </c>
      <c r="D49" s="182">
        <v>21.37</v>
      </c>
      <c r="E49" s="176">
        <v>23.81</v>
      </c>
    </row>
    <row r="50" spans="2:5" ht="13.5" thickBot="1">
      <c r="B50" s="41" t="s">
        <v>12</v>
      </c>
      <c r="C50" s="68" t="s">
        <v>53</v>
      </c>
      <c r="D50" s="165">
        <v>21</v>
      </c>
      <c r="E50" s="174">
        <v>22.23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4443973.5999999996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4443973.5999999996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f>D65/E20</f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4443973.5999999996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3">
        <v>0</v>
      </c>
      <c r="E72" s="214">
        <v>0</v>
      </c>
    </row>
    <row r="73" spans="2:5">
      <c r="B73" s="39" t="s">
        <v>8</v>
      </c>
      <c r="C73" s="40" t="s">
        <v>89</v>
      </c>
      <c r="D73" s="213">
        <f>D71</f>
        <v>4443973.5999999996</v>
      </c>
      <c r="E73" s="214">
        <f>E71</f>
        <v>1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workbookViewId="0">
      <selection activeCell="G21" sqref="G21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8.140625" style="62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148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163578.72</v>
      </c>
      <c r="E9" s="23">
        <f>E10+E11+E12+E13</f>
        <v>526429.51</v>
      </c>
    </row>
    <row r="10" spans="2:5">
      <c r="B10" s="14" t="s">
        <v>6</v>
      </c>
      <c r="C10" s="115" t="s">
        <v>7</v>
      </c>
      <c r="D10" s="197">
        <v>163578.72</v>
      </c>
      <c r="E10" s="258">
        <v>526429.51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163578.72</v>
      </c>
      <c r="E20" s="261">
        <f>E9-E16</f>
        <v>526429.51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163578.72</v>
      </c>
    </row>
    <row r="25" spans="2:7">
      <c r="B25" s="21" t="s">
        <v>26</v>
      </c>
      <c r="C25" s="22" t="s">
        <v>27</v>
      </c>
      <c r="D25" s="117">
        <v>173496.84</v>
      </c>
      <c r="E25" s="132">
        <v>370962.59</v>
      </c>
      <c r="G25" s="114"/>
    </row>
    <row r="26" spans="2:7">
      <c r="B26" s="24" t="s">
        <v>28</v>
      </c>
      <c r="C26" s="25" t="s">
        <v>29</v>
      </c>
      <c r="D26" s="118">
        <v>283702.90999999997</v>
      </c>
      <c r="E26" s="133">
        <v>519592.14</v>
      </c>
    </row>
    <row r="27" spans="2:7">
      <c r="B27" s="26" t="s">
        <v>6</v>
      </c>
      <c r="C27" s="15" t="s">
        <v>30</v>
      </c>
      <c r="D27" s="197">
        <v>239039.97</v>
      </c>
      <c r="E27" s="263">
        <v>100199.99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44662.94</v>
      </c>
      <c r="E29" s="263">
        <v>419392.15</v>
      </c>
    </row>
    <row r="30" spans="2:7">
      <c r="B30" s="24" t="s">
        <v>33</v>
      </c>
      <c r="C30" s="27" t="s">
        <v>34</v>
      </c>
      <c r="D30" s="118">
        <v>110206.06999999999</v>
      </c>
      <c r="E30" s="133">
        <v>148629.54999999999</v>
      </c>
    </row>
    <row r="31" spans="2:7">
      <c r="B31" s="26" t="s">
        <v>6</v>
      </c>
      <c r="C31" s="15" t="s">
        <v>35</v>
      </c>
      <c r="D31" s="197">
        <v>3761.46</v>
      </c>
      <c r="E31" s="263"/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19.13</v>
      </c>
      <c r="E33" s="263">
        <v>141.31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2027.17</v>
      </c>
      <c r="E35" s="263">
        <v>5041.75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104398.31</v>
      </c>
      <c r="E37" s="263">
        <v>143446.49</v>
      </c>
    </row>
    <row r="38" spans="2:6">
      <c r="B38" s="21" t="s">
        <v>45</v>
      </c>
      <c r="C38" s="22" t="s">
        <v>46</v>
      </c>
      <c r="D38" s="117">
        <v>-9918.1200000000008</v>
      </c>
      <c r="E38" s="23">
        <v>-8111.8</v>
      </c>
    </row>
    <row r="39" spans="2:6" ht="13.5" thickBot="1">
      <c r="B39" s="30" t="s">
        <v>47</v>
      </c>
      <c r="C39" s="31" t="s">
        <v>48</v>
      </c>
      <c r="D39" s="119">
        <v>163578.72</v>
      </c>
      <c r="E39" s="274">
        <f>E24+E25+E38</f>
        <v>526429.51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>
        <v>816.38329999999996</v>
      </c>
    </row>
    <row r="45" spans="2:6" ht="13.5" thickBot="1">
      <c r="B45" s="41" t="s">
        <v>8</v>
      </c>
      <c r="C45" s="68" t="s">
        <v>53</v>
      </c>
      <c r="D45" s="165">
        <v>816.38329999999996</v>
      </c>
      <c r="E45" s="170">
        <v>2481.2854000000002</v>
      </c>
    </row>
    <row r="46" spans="2:6">
      <c r="B46" s="36" t="s">
        <v>33</v>
      </c>
      <c r="C46" s="66" t="s">
        <v>54</v>
      </c>
      <c r="D46" s="238"/>
      <c r="E46" s="171"/>
    </row>
    <row r="47" spans="2:6">
      <c r="B47" s="39" t="s">
        <v>6</v>
      </c>
      <c r="C47" s="67" t="s">
        <v>52</v>
      </c>
      <c r="D47" s="182"/>
      <c r="E47" s="172">
        <v>200.37</v>
      </c>
    </row>
    <row r="48" spans="2:6">
      <c r="B48" s="39" t="s">
        <v>8</v>
      </c>
      <c r="C48" s="67" t="s">
        <v>55</v>
      </c>
      <c r="D48" s="182">
        <v>185.59</v>
      </c>
      <c r="E48" s="176">
        <v>200.3</v>
      </c>
    </row>
    <row r="49" spans="2:5">
      <c r="B49" s="39" t="s">
        <v>10</v>
      </c>
      <c r="C49" s="67" t="s">
        <v>56</v>
      </c>
      <c r="D49" s="182">
        <v>211.83</v>
      </c>
      <c r="E49" s="176">
        <v>237.99</v>
      </c>
    </row>
    <row r="50" spans="2:5" ht="13.5" thickBot="1">
      <c r="B50" s="41" t="s">
        <v>12</v>
      </c>
      <c r="C50" s="68" t="s">
        <v>53</v>
      </c>
      <c r="D50" s="165">
        <v>200.37</v>
      </c>
      <c r="E50" s="174">
        <v>212.16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526429.51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526429.51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526429.51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526429.51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G37" sqref="G37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8" style="62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149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2007.46</v>
      </c>
      <c r="E9" s="23">
        <f>E10+E11+E12+E13</f>
        <v>14171.95</v>
      </c>
    </row>
    <row r="10" spans="2:5">
      <c r="B10" s="14" t="s">
        <v>6</v>
      </c>
      <c r="C10" s="115" t="s">
        <v>7</v>
      </c>
      <c r="D10" s="197">
        <v>2007.46</v>
      </c>
      <c r="E10" s="258">
        <v>14171.95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2007.46</v>
      </c>
      <c r="E20" s="261">
        <f>E9-E16</f>
        <v>14171.95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2569.39</v>
      </c>
      <c r="E24" s="23">
        <f>D20</f>
        <v>2007.46</v>
      </c>
    </row>
    <row r="25" spans="2:7">
      <c r="B25" s="21" t="s">
        <v>26</v>
      </c>
      <c r="C25" s="22" t="s">
        <v>27</v>
      </c>
      <c r="D25" s="117">
        <v>-506.69</v>
      </c>
      <c r="E25" s="132">
        <v>14481.98</v>
      </c>
      <c r="G25" s="114"/>
    </row>
    <row r="26" spans="2:7">
      <c r="B26" s="24" t="s">
        <v>28</v>
      </c>
      <c r="C26" s="25" t="s">
        <v>29</v>
      </c>
      <c r="D26" s="118">
        <v>1390.91</v>
      </c>
      <c r="E26" s="133">
        <v>40532.339999999997</v>
      </c>
    </row>
    <row r="27" spans="2:7">
      <c r="B27" s="26" t="s">
        <v>6</v>
      </c>
      <c r="C27" s="15" t="s">
        <v>30</v>
      </c>
      <c r="D27" s="197">
        <v>324.49</v>
      </c>
      <c r="E27" s="263">
        <v>36117.800000000003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1066.42</v>
      </c>
      <c r="E29" s="263">
        <v>4414.54</v>
      </c>
    </row>
    <row r="30" spans="2:7">
      <c r="B30" s="24" t="s">
        <v>33</v>
      </c>
      <c r="C30" s="27" t="s">
        <v>34</v>
      </c>
      <c r="D30" s="118">
        <v>1897.6</v>
      </c>
      <c r="E30" s="133">
        <v>26050.359999999997</v>
      </c>
    </row>
    <row r="31" spans="2:7">
      <c r="B31" s="26" t="s">
        <v>6</v>
      </c>
      <c r="C31" s="15" t="s">
        <v>35</v>
      </c>
      <c r="D31" s="197">
        <v>858.13</v>
      </c>
      <c r="E31" s="263"/>
    </row>
    <row r="32" spans="2:7">
      <c r="B32" s="26" t="s">
        <v>8</v>
      </c>
      <c r="C32" s="15" t="s">
        <v>36</v>
      </c>
      <c r="D32" s="197"/>
      <c r="E32" s="263"/>
    </row>
    <row r="33" spans="2:7">
      <c r="B33" s="26" t="s">
        <v>10</v>
      </c>
      <c r="C33" s="15" t="s">
        <v>37</v>
      </c>
      <c r="D33" s="197">
        <v>25.99</v>
      </c>
      <c r="E33" s="263">
        <v>27.3</v>
      </c>
    </row>
    <row r="34" spans="2:7">
      <c r="B34" s="26" t="s">
        <v>12</v>
      </c>
      <c r="C34" s="15" t="s">
        <v>38</v>
      </c>
      <c r="D34" s="197"/>
      <c r="E34" s="263"/>
    </row>
    <row r="35" spans="2:7" ht="25.5">
      <c r="B35" s="26" t="s">
        <v>39</v>
      </c>
      <c r="C35" s="15" t="s">
        <v>40</v>
      </c>
      <c r="D35" s="197">
        <v>48.22</v>
      </c>
      <c r="E35" s="263">
        <v>145.63999999999999</v>
      </c>
    </row>
    <row r="36" spans="2:7">
      <c r="B36" s="26" t="s">
        <v>41</v>
      </c>
      <c r="C36" s="15" t="s">
        <v>42</v>
      </c>
      <c r="D36" s="197"/>
      <c r="E36" s="263"/>
    </row>
    <row r="37" spans="2:7" ht="13.5" thickBot="1">
      <c r="B37" s="28" t="s">
        <v>43</v>
      </c>
      <c r="C37" s="29" t="s">
        <v>44</v>
      </c>
      <c r="D37" s="197">
        <v>965.26</v>
      </c>
      <c r="E37" s="263">
        <v>25877.42</v>
      </c>
      <c r="G37" s="114"/>
    </row>
    <row r="38" spans="2:7">
      <c r="B38" s="21" t="s">
        <v>45</v>
      </c>
      <c r="C38" s="22" t="s">
        <v>46</v>
      </c>
      <c r="D38" s="117">
        <v>-55.24</v>
      </c>
      <c r="E38" s="23">
        <v>-2317.4899999999998</v>
      </c>
    </row>
    <row r="39" spans="2:7" ht="13.5" thickBot="1">
      <c r="B39" s="30" t="s">
        <v>47</v>
      </c>
      <c r="C39" s="31" t="s">
        <v>48</v>
      </c>
      <c r="D39" s="119">
        <v>2007.4599999999998</v>
      </c>
      <c r="E39" s="274">
        <f>E24+E25+E38</f>
        <v>14171.949999999999</v>
      </c>
      <c r="F39" s="121"/>
    </row>
    <row r="40" spans="2:7" ht="13.5" thickBot="1">
      <c r="B40" s="32"/>
      <c r="C40" s="33"/>
      <c r="D40" s="2"/>
      <c r="E40" s="175"/>
    </row>
    <row r="41" spans="2:7" ht="16.5" thickBot="1">
      <c r="B41" s="4"/>
      <c r="C41" s="34" t="s">
        <v>49</v>
      </c>
      <c r="D41" s="6"/>
      <c r="E41" s="7"/>
    </row>
    <row r="42" spans="2:7" ht="13.5" thickBot="1">
      <c r="B42" s="8"/>
      <c r="C42" s="35" t="s">
        <v>50</v>
      </c>
      <c r="D42" s="10" t="s">
        <v>133</v>
      </c>
      <c r="E42" s="11" t="s">
        <v>261</v>
      </c>
    </row>
    <row r="43" spans="2:7">
      <c r="B43" s="36" t="s">
        <v>28</v>
      </c>
      <c r="C43" s="66" t="s">
        <v>51</v>
      </c>
      <c r="D43" s="38"/>
      <c r="E43" s="63"/>
    </row>
    <row r="44" spans="2:7">
      <c r="B44" s="39" t="s">
        <v>6</v>
      </c>
      <c r="C44" s="67" t="s">
        <v>52</v>
      </c>
      <c r="D44" s="182">
        <v>6.6974</v>
      </c>
      <c r="E44" s="166">
        <v>5.3182</v>
      </c>
    </row>
    <row r="45" spans="2:7" ht="13.5" thickBot="1">
      <c r="B45" s="41" t="s">
        <v>8</v>
      </c>
      <c r="C45" s="68" t="s">
        <v>53</v>
      </c>
      <c r="D45" s="165">
        <v>5.3182</v>
      </c>
      <c r="E45" s="170">
        <v>41.463900000000002</v>
      </c>
    </row>
    <row r="46" spans="2:7">
      <c r="B46" s="36" t="s">
        <v>33</v>
      </c>
      <c r="C46" s="66" t="s">
        <v>54</v>
      </c>
      <c r="D46" s="238"/>
      <c r="E46" s="171"/>
    </row>
    <row r="47" spans="2:7">
      <c r="B47" s="39" t="s">
        <v>6</v>
      </c>
      <c r="C47" s="67" t="s">
        <v>52</v>
      </c>
      <c r="D47" s="182">
        <v>383.64</v>
      </c>
      <c r="E47" s="172">
        <v>377.47</v>
      </c>
    </row>
    <row r="48" spans="2:7">
      <c r="B48" s="39" t="s">
        <v>8</v>
      </c>
      <c r="C48" s="67" t="s">
        <v>55</v>
      </c>
      <c r="D48" s="182">
        <v>360.41</v>
      </c>
      <c r="E48" s="176">
        <v>322.05</v>
      </c>
    </row>
    <row r="49" spans="2:5">
      <c r="B49" s="39" t="s">
        <v>10</v>
      </c>
      <c r="C49" s="67" t="s">
        <v>56</v>
      </c>
      <c r="D49" s="182">
        <v>394.93</v>
      </c>
      <c r="E49" s="176">
        <v>412.99</v>
      </c>
    </row>
    <row r="50" spans="2:5" ht="13.5" thickBot="1">
      <c r="B50" s="41" t="s">
        <v>12</v>
      </c>
      <c r="C50" s="68" t="s">
        <v>53</v>
      </c>
      <c r="D50" s="165">
        <v>377.47</v>
      </c>
      <c r="E50" s="174">
        <v>341.79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14171.95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14171.95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14171.95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14171.95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48" right="0.75" top="0.52" bottom="0.43" header="0.5" footer="0.5"/>
  <pageSetup paperSize="9" scale="70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G21" sqref="G21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7109375" style="62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151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151683.56</v>
      </c>
      <c r="E9" s="23">
        <f>E10+E11+E12+E13</f>
        <v>155601.31</v>
      </c>
    </row>
    <row r="10" spans="2:5">
      <c r="B10" s="14" t="s">
        <v>6</v>
      </c>
      <c r="C10" s="115" t="s">
        <v>7</v>
      </c>
      <c r="D10" s="197">
        <v>151683.56</v>
      </c>
      <c r="E10" s="258">
        <v>155601.31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151683.56</v>
      </c>
      <c r="E20" s="261">
        <f>E9-E16</f>
        <v>155601.31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2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314880.90999999997</v>
      </c>
      <c r="E24" s="23">
        <f>D20</f>
        <v>151683.56</v>
      </c>
    </row>
    <row r="25" spans="2:7">
      <c r="B25" s="21" t="s">
        <v>26</v>
      </c>
      <c r="C25" s="22" t="s">
        <v>27</v>
      </c>
      <c r="D25" s="117">
        <v>-105896.04000000001</v>
      </c>
      <c r="E25" s="132">
        <v>4338.6099999999997</v>
      </c>
      <c r="F25" s="70"/>
      <c r="G25" s="114"/>
    </row>
    <row r="26" spans="2:7">
      <c r="B26" s="24" t="s">
        <v>28</v>
      </c>
      <c r="C26" s="25" t="s">
        <v>29</v>
      </c>
      <c r="D26" s="118">
        <v>160474.13999999998</v>
      </c>
      <c r="E26" s="133">
        <v>208364.83000000002</v>
      </c>
    </row>
    <row r="27" spans="2:7">
      <c r="B27" s="26" t="s">
        <v>6</v>
      </c>
      <c r="C27" s="15" t="s">
        <v>30</v>
      </c>
      <c r="D27" s="197">
        <v>109169.68</v>
      </c>
      <c r="E27" s="263">
        <v>147197.38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51304.46</v>
      </c>
      <c r="E29" s="263">
        <v>61167.45</v>
      </c>
    </row>
    <row r="30" spans="2:7">
      <c r="B30" s="24" t="s">
        <v>33</v>
      </c>
      <c r="C30" s="27" t="s">
        <v>34</v>
      </c>
      <c r="D30" s="118">
        <v>266370.18</v>
      </c>
      <c r="E30" s="133">
        <v>204026.22</v>
      </c>
    </row>
    <row r="31" spans="2:7">
      <c r="B31" s="26" t="s">
        <v>6</v>
      </c>
      <c r="C31" s="15" t="s">
        <v>35</v>
      </c>
      <c r="D31" s="197">
        <v>10716.91</v>
      </c>
      <c r="E31" s="263">
        <v>124091.61</v>
      </c>
    </row>
    <row r="32" spans="2:7">
      <c r="B32" s="26" t="s">
        <v>8</v>
      </c>
      <c r="C32" s="15" t="s">
        <v>36</v>
      </c>
      <c r="D32" s="197"/>
      <c r="E32" s="263"/>
    </row>
    <row r="33" spans="2:7">
      <c r="B33" s="26" t="s">
        <v>10</v>
      </c>
      <c r="C33" s="15" t="s">
        <v>37</v>
      </c>
      <c r="D33" s="197">
        <v>522.39</v>
      </c>
      <c r="E33" s="263">
        <v>623.5</v>
      </c>
    </row>
    <row r="34" spans="2:7">
      <c r="B34" s="26" t="s">
        <v>12</v>
      </c>
      <c r="C34" s="15" t="s">
        <v>38</v>
      </c>
      <c r="D34" s="197"/>
      <c r="E34" s="263"/>
    </row>
    <row r="35" spans="2:7" ht="25.5">
      <c r="B35" s="26" t="s">
        <v>39</v>
      </c>
      <c r="C35" s="15" t="s">
        <v>40</v>
      </c>
      <c r="D35" s="197">
        <v>6768.51</v>
      </c>
      <c r="E35" s="263">
        <v>2796.66</v>
      </c>
    </row>
    <row r="36" spans="2:7">
      <c r="B36" s="26" t="s">
        <v>41</v>
      </c>
      <c r="C36" s="15" t="s">
        <v>42</v>
      </c>
      <c r="D36" s="197"/>
      <c r="E36" s="263"/>
    </row>
    <row r="37" spans="2:7" ht="13.5" thickBot="1">
      <c r="B37" s="28" t="s">
        <v>43</v>
      </c>
      <c r="C37" s="29" t="s">
        <v>44</v>
      </c>
      <c r="D37" s="197">
        <v>248362.37</v>
      </c>
      <c r="E37" s="263">
        <v>76514.45</v>
      </c>
      <c r="G37" s="114"/>
    </row>
    <row r="38" spans="2:7">
      <c r="B38" s="21" t="s">
        <v>45</v>
      </c>
      <c r="C38" s="22" t="s">
        <v>46</v>
      </c>
      <c r="D38" s="117">
        <v>-57301.31</v>
      </c>
      <c r="E38" s="23">
        <v>-420.86</v>
      </c>
    </row>
    <row r="39" spans="2:7" ht="13.5" thickBot="1">
      <c r="B39" s="30" t="s">
        <v>47</v>
      </c>
      <c r="C39" s="31" t="s">
        <v>48</v>
      </c>
      <c r="D39" s="119">
        <v>151683.55999999997</v>
      </c>
      <c r="E39" s="274">
        <f>E24+E25+E38</f>
        <v>155601.31</v>
      </c>
      <c r="F39" s="121"/>
    </row>
    <row r="40" spans="2:7" ht="13.5" thickBot="1">
      <c r="B40" s="32"/>
      <c r="C40" s="33"/>
      <c r="D40" s="175"/>
      <c r="E40" s="175"/>
    </row>
    <row r="41" spans="2:7" ht="16.5" thickBot="1">
      <c r="B41" s="4"/>
      <c r="C41" s="34" t="s">
        <v>49</v>
      </c>
      <c r="D41" s="6"/>
      <c r="E41" s="7"/>
    </row>
    <row r="42" spans="2:7" ht="13.5" thickBot="1">
      <c r="B42" s="8"/>
      <c r="C42" s="35" t="s">
        <v>50</v>
      </c>
      <c r="D42" s="120" t="s">
        <v>133</v>
      </c>
      <c r="E42" s="11" t="s">
        <v>261</v>
      </c>
    </row>
    <row r="43" spans="2:7">
      <c r="B43" s="36" t="s">
        <v>28</v>
      </c>
      <c r="C43" s="66" t="s">
        <v>51</v>
      </c>
      <c r="D43" s="38"/>
      <c r="E43" s="63"/>
    </row>
    <row r="44" spans="2:7">
      <c r="B44" s="39" t="s">
        <v>6</v>
      </c>
      <c r="C44" s="67" t="s">
        <v>52</v>
      </c>
      <c r="D44" s="182">
        <v>1232.2659000000001</v>
      </c>
      <c r="E44" s="166">
        <v>683.65959999999995</v>
      </c>
    </row>
    <row r="45" spans="2:7" ht="13.5" thickBot="1">
      <c r="B45" s="41" t="s">
        <v>8</v>
      </c>
      <c r="C45" s="68" t="s">
        <v>53</v>
      </c>
      <c r="D45" s="165">
        <v>683.65959999999995</v>
      </c>
      <c r="E45" s="170">
        <v>689.63040000000001</v>
      </c>
    </row>
    <row r="46" spans="2:7">
      <c r="B46" s="36" t="s">
        <v>33</v>
      </c>
      <c r="C46" s="66" t="s">
        <v>54</v>
      </c>
      <c r="D46" s="238"/>
      <c r="E46" s="171"/>
    </row>
    <row r="47" spans="2:7">
      <c r="B47" s="39" t="s">
        <v>6</v>
      </c>
      <c r="C47" s="67" t="s">
        <v>52</v>
      </c>
      <c r="D47" s="182">
        <v>255.53</v>
      </c>
      <c r="E47" s="172">
        <v>221.87</v>
      </c>
    </row>
    <row r="48" spans="2:7">
      <c r="B48" s="39" t="s">
        <v>8</v>
      </c>
      <c r="C48" s="67" t="s">
        <v>55</v>
      </c>
      <c r="D48" s="182">
        <v>220.58</v>
      </c>
      <c r="E48" s="176">
        <v>213.86</v>
      </c>
    </row>
    <row r="49" spans="2:5">
      <c r="B49" s="39" t="s">
        <v>10</v>
      </c>
      <c r="C49" s="67" t="s">
        <v>56</v>
      </c>
      <c r="D49" s="182">
        <v>271.89</v>
      </c>
      <c r="E49" s="176">
        <v>255.7</v>
      </c>
    </row>
    <row r="50" spans="2:5" ht="13.5" thickBot="1">
      <c r="B50" s="41" t="s">
        <v>12</v>
      </c>
      <c r="C50" s="68" t="s">
        <v>53</v>
      </c>
      <c r="D50" s="165">
        <v>221.87</v>
      </c>
      <c r="E50" s="174">
        <v>225.63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155601.31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155601.31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155601.31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155601.31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9" right="0.75" top="0.62" bottom="0.61" header="0.5" footer="0.5"/>
  <pageSetup paperSize="9" scale="70" orientation="portrait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workbookViewId="0">
      <selection activeCell="G21" sqref="G21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5703125" style="62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157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134137.63</v>
      </c>
      <c r="E9" s="23">
        <f>E10+E11+E12+E13</f>
        <v>1880592.22</v>
      </c>
    </row>
    <row r="10" spans="2:5">
      <c r="B10" s="14" t="s">
        <v>6</v>
      </c>
      <c r="C10" s="115" t="s">
        <v>7</v>
      </c>
      <c r="D10" s="197">
        <v>134137.63</v>
      </c>
      <c r="E10" s="258">
        <v>1880592.22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134137.63</v>
      </c>
      <c r="E20" s="261">
        <f>E9-E16</f>
        <v>1880592.22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134137.63</v>
      </c>
    </row>
    <row r="25" spans="2:7">
      <c r="B25" s="21" t="s">
        <v>26</v>
      </c>
      <c r="C25" s="22" t="s">
        <v>27</v>
      </c>
      <c r="D25" s="117">
        <v>131943.07</v>
      </c>
      <c r="E25" s="132">
        <v>1785628.87</v>
      </c>
      <c r="F25" s="70"/>
      <c r="G25" s="114"/>
    </row>
    <row r="26" spans="2:7">
      <c r="B26" s="24" t="s">
        <v>28</v>
      </c>
      <c r="C26" s="25" t="s">
        <v>29</v>
      </c>
      <c r="D26" s="118">
        <v>181996.69</v>
      </c>
      <c r="E26" s="273">
        <v>2039174.2</v>
      </c>
    </row>
    <row r="27" spans="2:7">
      <c r="B27" s="26" t="s">
        <v>6</v>
      </c>
      <c r="C27" s="15" t="s">
        <v>30</v>
      </c>
      <c r="D27" s="197">
        <v>111700.05</v>
      </c>
      <c r="E27" s="264">
        <v>1052923.26</v>
      </c>
    </row>
    <row r="28" spans="2:7">
      <c r="B28" s="26" t="s">
        <v>8</v>
      </c>
      <c r="C28" s="15" t="s">
        <v>31</v>
      </c>
      <c r="D28" s="197"/>
      <c r="E28" s="264"/>
    </row>
    <row r="29" spans="2:7">
      <c r="B29" s="26" t="s">
        <v>10</v>
      </c>
      <c r="C29" s="15" t="s">
        <v>32</v>
      </c>
      <c r="D29" s="197">
        <v>70296.639999999999</v>
      </c>
      <c r="E29" s="264">
        <v>986250.94</v>
      </c>
    </row>
    <row r="30" spans="2:7">
      <c r="B30" s="24" t="s">
        <v>33</v>
      </c>
      <c r="C30" s="27" t="s">
        <v>34</v>
      </c>
      <c r="D30" s="118">
        <v>50053.619999999995</v>
      </c>
      <c r="E30" s="273">
        <v>253545.33</v>
      </c>
      <c r="F30" s="70"/>
    </row>
    <row r="31" spans="2:7">
      <c r="B31" s="26" t="s">
        <v>6</v>
      </c>
      <c r="C31" s="15" t="s">
        <v>35</v>
      </c>
      <c r="D31" s="197">
        <v>7927.03</v>
      </c>
      <c r="E31" s="264">
        <v>29504.3</v>
      </c>
    </row>
    <row r="32" spans="2:7">
      <c r="B32" s="26" t="s">
        <v>8</v>
      </c>
      <c r="C32" s="15" t="s">
        <v>36</v>
      </c>
      <c r="D32" s="197"/>
      <c r="E32" s="264"/>
    </row>
    <row r="33" spans="2:6">
      <c r="B33" s="26" t="s">
        <v>10</v>
      </c>
      <c r="C33" s="15" t="s">
        <v>37</v>
      </c>
      <c r="D33" s="197">
        <v>17.38</v>
      </c>
      <c r="E33" s="264">
        <v>500.95</v>
      </c>
    </row>
    <row r="34" spans="2:6">
      <c r="B34" s="26" t="s">
        <v>12</v>
      </c>
      <c r="C34" s="15" t="s">
        <v>38</v>
      </c>
      <c r="D34" s="197"/>
      <c r="E34" s="264"/>
    </row>
    <row r="35" spans="2:6" ht="25.5">
      <c r="B35" s="26" t="s">
        <v>39</v>
      </c>
      <c r="C35" s="15" t="s">
        <v>40</v>
      </c>
      <c r="D35" s="197">
        <v>1107.1500000000001</v>
      </c>
      <c r="E35" s="264">
        <v>15178.52</v>
      </c>
    </row>
    <row r="36" spans="2:6">
      <c r="B36" s="26" t="s">
        <v>41</v>
      </c>
      <c r="C36" s="15" t="s">
        <v>42</v>
      </c>
      <c r="D36" s="197"/>
      <c r="E36" s="264"/>
    </row>
    <row r="37" spans="2:6" ht="13.5" thickBot="1">
      <c r="B37" s="28" t="s">
        <v>43</v>
      </c>
      <c r="C37" s="29" t="s">
        <v>44</v>
      </c>
      <c r="D37" s="197">
        <v>41002.06</v>
      </c>
      <c r="E37" s="264">
        <v>208361.56</v>
      </c>
    </row>
    <row r="38" spans="2:6">
      <c r="B38" s="21" t="s">
        <v>45</v>
      </c>
      <c r="C38" s="22" t="s">
        <v>46</v>
      </c>
      <c r="D38" s="117">
        <v>2194.56</v>
      </c>
      <c r="E38" s="23">
        <v>-39174.28</v>
      </c>
    </row>
    <row r="39" spans="2:6" ht="13.5" thickBot="1">
      <c r="B39" s="30" t="s">
        <v>47</v>
      </c>
      <c r="C39" s="31" t="s">
        <v>48</v>
      </c>
      <c r="D39" s="119">
        <v>134137.63</v>
      </c>
      <c r="E39" s="274">
        <f>E24+E25+E38</f>
        <v>1880592.22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>
        <v>338.73140000000001</v>
      </c>
    </row>
    <row r="45" spans="2:6" ht="13.5" thickBot="1">
      <c r="B45" s="41" t="s">
        <v>8</v>
      </c>
      <c r="C45" s="68" t="s">
        <v>53</v>
      </c>
      <c r="D45" s="165">
        <v>338.73140000000001</v>
      </c>
      <c r="E45" s="170">
        <v>4458.3869999999997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>
        <v>396</v>
      </c>
    </row>
    <row r="48" spans="2:6">
      <c r="B48" s="39" t="s">
        <v>8</v>
      </c>
      <c r="C48" s="67" t="s">
        <v>55</v>
      </c>
      <c r="D48" s="182">
        <v>367.02</v>
      </c>
      <c r="E48" s="176">
        <v>396.58</v>
      </c>
    </row>
    <row r="49" spans="2:5">
      <c r="B49" s="39" t="s">
        <v>10</v>
      </c>
      <c r="C49" s="67" t="s">
        <v>56</v>
      </c>
      <c r="D49" s="182">
        <v>406.13</v>
      </c>
      <c r="E49" s="176">
        <v>452.93</v>
      </c>
    </row>
    <row r="50" spans="2:5" ht="13.5" thickBot="1">
      <c r="B50" s="41" t="s">
        <v>12</v>
      </c>
      <c r="C50" s="68" t="s">
        <v>53</v>
      </c>
      <c r="D50" s="165">
        <v>396</v>
      </c>
      <c r="E50" s="174">
        <v>421.81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1880592.22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1880592.22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1880592.22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1880592.22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>
  <dimension ref="A1:H78"/>
  <sheetViews>
    <sheetView topLeftCell="A4" zoomScaleNormal="100" workbookViewId="0">
      <selection activeCell="G20" sqref="G20:H40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8" style="62" customWidth="1"/>
    <col min="7" max="7" width="13.42578125" bestFit="1" customWidth="1"/>
    <col min="8" max="8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153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35200.730000000003</v>
      </c>
      <c r="E9" s="23">
        <f>E10+E11+E12+E13</f>
        <v>27934.25</v>
      </c>
    </row>
    <row r="10" spans="2:5">
      <c r="B10" s="14" t="s">
        <v>6</v>
      </c>
      <c r="C10" s="115" t="s">
        <v>7</v>
      </c>
      <c r="D10" s="197">
        <v>35200.730000000003</v>
      </c>
      <c r="E10" s="258">
        <v>27934.25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8">
      <c r="B17" s="14" t="s">
        <v>6</v>
      </c>
      <c r="C17" s="115" t="s">
        <v>15</v>
      </c>
      <c r="D17" s="198"/>
      <c r="E17" s="259"/>
    </row>
    <row r="18" spans="2:8" ht="25.5">
      <c r="B18" s="14" t="s">
        <v>8</v>
      </c>
      <c r="C18" s="115" t="s">
        <v>20</v>
      </c>
      <c r="D18" s="197"/>
      <c r="E18" s="258"/>
    </row>
    <row r="19" spans="2:8" ht="13.5" thickBot="1">
      <c r="B19" s="16" t="s">
        <v>10</v>
      </c>
      <c r="C19" s="116" t="s">
        <v>21</v>
      </c>
      <c r="D19" s="199"/>
      <c r="E19" s="260"/>
    </row>
    <row r="20" spans="2:8" ht="13.5" thickBot="1">
      <c r="B20" s="275" t="s">
        <v>22</v>
      </c>
      <c r="C20" s="276"/>
      <c r="D20" s="200">
        <f>D9-D16</f>
        <v>35200.730000000003</v>
      </c>
      <c r="E20" s="261">
        <f>E9-E16</f>
        <v>27934.25</v>
      </c>
      <c r="F20" s="189"/>
      <c r="G20" s="127"/>
    </row>
    <row r="21" spans="2:8" ht="13.5" thickBot="1">
      <c r="B21" s="3"/>
      <c r="C21" s="17"/>
      <c r="D21" s="18"/>
      <c r="E21" s="18"/>
      <c r="G21" s="127"/>
    </row>
    <row r="22" spans="2:8" ht="16.5" thickBot="1">
      <c r="B22" s="4"/>
      <c r="C22" s="5" t="s">
        <v>23</v>
      </c>
      <c r="D22" s="19"/>
      <c r="E22" s="20"/>
    </row>
    <row r="23" spans="2:8" ht="13.5" thickBot="1">
      <c r="B23" s="8"/>
      <c r="C23" s="9" t="s">
        <v>3</v>
      </c>
      <c r="D23" s="10" t="s">
        <v>133</v>
      </c>
      <c r="E23" s="64" t="s">
        <v>261</v>
      </c>
    </row>
    <row r="24" spans="2:8" ht="13.5" thickBot="1">
      <c r="B24" s="21" t="s">
        <v>24</v>
      </c>
      <c r="C24" s="22" t="s">
        <v>25</v>
      </c>
      <c r="D24" s="117">
        <v>17498.009999999998</v>
      </c>
      <c r="E24" s="23">
        <f>D20</f>
        <v>35200.730000000003</v>
      </c>
    </row>
    <row r="25" spans="2:8">
      <c r="B25" s="21" t="s">
        <v>26</v>
      </c>
      <c r="C25" s="22" t="s">
        <v>27</v>
      </c>
      <c r="D25" s="117">
        <v>19399.890000000003</v>
      </c>
      <c r="E25" s="132">
        <v>-55.31</v>
      </c>
      <c r="F25" s="70"/>
      <c r="G25" s="114"/>
    </row>
    <row r="26" spans="2:8">
      <c r="B26" s="24" t="s">
        <v>28</v>
      </c>
      <c r="C26" s="25" t="s">
        <v>29</v>
      </c>
      <c r="D26" s="118">
        <v>19911.710000000003</v>
      </c>
      <c r="E26" s="133">
        <v>23444.51</v>
      </c>
    </row>
    <row r="27" spans="2:8">
      <c r="B27" s="26" t="s">
        <v>6</v>
      </c>
      <c r="C27" s="15" t="s">
        <v>30</v>
      </c>
      <c r="D27" s="197">
        <v>18537.330000000002</v>
      </c>
      <c r="E27" s="263">
        <v>15626.51</v>
      </c>
    </row>
    <row r="28" spans="2:8">
      <c r="B28" s="26" t="s">
        <v>8</v>
      </c>
      <c r="C28" s="15" t="s">
        <v>31</v>
      </c>
      <c r="D28" s="197"/>
      <c r="E28" s="263"/>
    </row>
    <row r="29" spans="2:8">
      <c r="B29" s="26" t="s">
        <v>10</v>
      </c>
      <c r="C29" s="15" t="s">
        <v>32</v>
      </c>
      <c r="D29" s="197">
        <v>1374.38</v>
      </c>
      <c r="E29" s="263">
        <v>7818</v>
      </c>
    </row>
    <row r="30" spans="2:8">
      <c r="B30" s="24" t="s">
        <v>33</v>
      </c>
      <c r="C30" s="27" t="s">
        <v>34</v>
      </c>
      <c r="D30" s="118">
        <v>511.82000000000005</v>
      </c>
      <c r="E30" s="133">
        <v>23499.82</v>
      </c>
      <c r="H30" s="114"/>
    </row>
    <row r="31" spans="2:8">
      <c r="B31" s="26" t="s">
        <v>6</v>
      </c>
      <c r="C31" s="15" t="s">
        <v>35</v>
      </c>
      <c r="D31" s="197">
        <v>157.06</v>
      </c>
      <c r="E31" s="263"/>
    </row>
    <row r="32" spans="2:8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71.89</v>
      </c>
      <c r="E33" s="263">
        <v>183.13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291.52</v>
      </c>
      <c r="E35" s="263">
        <v>317.42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-8.65</v>
      </c>
      <c r="E37" s="263">
        <v>22999.27</v>
      </c>
    </row>
    <row r="38" spans="2:6">
      <c r="B38" s="21" t="s">
        <v>45</v>
      </c>
      <c r="C38" s="22" t="s">
        <v>46</v>
      </c>
      <c r="D38" s="117">
        <v>-1697.17</v>
      </c>
      <c r="E38" s="23">
        <v>-7211.17</v>
      </c>
    </row>
    <row r="39" spans="2:6" ht="13.5" thickBot="1">
      <c r="B39" s="30" t="s">
        <v>47</v>
      </c>
      <c r="C39" s="31" t="s">
        <v>48</v>
      </c>
      <c r="D39" s="119">
        <v>35200.730000000003</v>
      </c>
      <c r="E39" s="274">
        <f>E24+E25+E38</f>
        <v>27934.250000000007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117.5231</v>
      </c>
      <c r="E44" s="166">
        <v>230.31100000000001</v>
      </c>
    </row>
    <row r="45" spans="2:6" ht="13.5" thickBot="1">
      <c r="B45" s="41" t="s">
        <v>8</v>
      </c>
      <c r="C45" s="68" t="s">
        <v>53</v>
      </c>
      <c r="D45" s="165">
        <v>230.31100000000001</v>
      </c>
      <c r="E45" s="170">
        <v>239.69669999999999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148.88999999999999</v>
      </c>
      <c r="E47" s="172">
        <v>152.84</v>
      </c>
    </row>
    <row r="48" spans="2:6">
      <c r="B48" s="39" t="s">
        <v>8</v>
      </c>
      <c r="C48" s="67" t="s">
        <v>55</v>
      </c>
      <c r="D48" s="182">
        <v>132.46</v>
      </c>
      <c r="E48" s="176">
        <v>109.85</v>
      </c>
    </row>
    <row r="49" spans="2:5">
      <c r="B49" s="39" t="s">
        <v>10</v>
      </c>
      <c r="C49" s="67" t="s">
        <v>56</v>
      </c>
      <c r="D49" s="182">
        <v>181.84</v>
      </c>
      <c r="E49" s="176">
        <v>160.81</v>
      </c>
    </row>
    <row r="50" spans="2:5" ht="13.5" thickBot="1">
      <c r="B50" s="41" t="s">
        <v>12</v>
      </c>
      <c r="C50" s="68" t="s">
        <v>53</v>
      </c>
      <c r="D50" s="165">
        <v>152.84</v>
      </c>
      <c r="E50" s="174">
        <v>116.54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27934.25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27934.25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27934.25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27934.25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000000000000004" right="0.75" top="0.53" bottom="0.51" header="0.5" footer="0.5"/>
  <pageSetup paperSize="9" scale="70" orientation="portrait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F40" sqref="F40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8.42578125" style="62" customWidth="1"/>
    <col min="7" max="7" width="13.42578125" bestFit="1" customWidth="1"/>
    <col min="8" max="8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154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34228.370000000003</v>
      </c>
      <c r="E9" s="23">
        <f>E10+E11+E12+E13</f>
        <v>68998.05</v>
      </c>
    </row>
    <row r="10" spans="2:5">
      <c r="B10" s="14" t="s">
        <v>6</v>
      </c>
      <c r="C10" s="115" t="s">
        <v>7</v>
      </c>
      <c r="D10" s="197">
        <v>34228.370000000003</v>
      </c>
      <c r="E10" s="258">
        <v>68998.05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8">
      <c r="B17" s="14" t="s">
        <v>6</v>
      </c>
      <c r="C17" s="115" t="s">
        <v>15</v>
      </c>
      <c r="D17" s="198"/>
      <c r="E17" s="259"/>
    </row>
    <row r="18" spans="2:8" ht="25.5">
      <c r="B18" s="14" t="s">
        <v>8</v>
      </c>
      <c r="C18" s="115" t="s">
        <v>20</v>
      </c>
      <c r="D18" s="197"/>
      <c r="E18" s="258"/>
    </row>
    <row r="19" spans="2:8" ht="13.5" thickBot="1">
      <c r="B19" s="16" t="s">
        <v>10</v>
      </c>
      <c r="C19" s="116" t="s">
        <v>21</v>
      </c>
      <c r="D19" s="199"/>
      <c r="E19" s="260"/>
    </row>
    <row r="20" spans="2:8" ht="13.5" thickBot="1">
      <c r="B20" s="275" t="s">
        <v>22</v>
      </c>
      <c r="C20" s="276"/>
      <c r="D20" s="200">
        <f>D9-D16</f>
        <v>34228.370000000003</v>
      </c>
      <c r="E20" s="261">
        <f>E9-E16</f>
        <v>68998.05</v>
      </c>
      <c r="F20" s="189"/>
      <c r="G20" s="127"/>
    </row>
    <row r="21" spans="2:8" ht="13.5" thickBot="1">
      <c r="B21" s="3"/>
      <c r="C21" s="17"/>
      <c r="D21" s="18"/>
      <c r="E21" s="18"/>
      <c r="G21" s="127"/>
    </row>
    <row r="22" spans="2:8" ht="16.5" thickBot="1">
      <c r="B22" s="4"/>
      <c r="C22" s="5" t="s">
        <v>23</v>
      </c>
      <c r="D22" s="19"/>
      <c r="E22" s="20"/>
    </row>
    <row r="23" spans="2:8" ht="13.5" thickBot="1">
      <c r="B23" s="8"/>
      <c r="C23" s="9" t="s">
        <v>3</v>
      </c>
      <c r="D23" s="10" t="s">
        <v>133</v>
      </c>
      <c r="E23" s="64" t="s">
        <v>261</v>
      </c>
    </row>
    <row r="24" spans="2:8" ht="13.5" thickBot="1">
      <c r="B24" s="21" t="s">
        <v>24</v>
      </c>
      <c r="C24" s="22" t="s">
        <v>25</v>
      </c>
      <c r="D24" s="117">
        <v>14921.84</v>
      </c>
      <c r="E24" s="23">
        <f>D20</f>
        <v>34228.370000000003</v>
      </c>
    </row>
    <row r="25" spans="2:8">
      <c r="B25" s="21" t="s">
        <v>26</v>
      </c>
      <c r="C25" s="22" t="s">
        <v>27</v>
      </c>
      <c r="D25" s="117">
        <v>19049.79</v>
      </c>
      <c r="E25" s="132">
        <v>54812.44</v>
      </c>
      <c r="F25" s="70"/>
      <c r="G25" s="114"/>
      <c r="H25" s="114"/>
    </row>
    <row r="26" spans="2:8">
      <c r="B26" s="24" t="s">
        <v>28</v>
      </c>
      <c r="C26" s="25" t="s">
        <v>29</v>
      </c>
      <c r="D26" s="118">
        <v>46274.080000000002</v>
      </c>
      <c r="E26" s="133">
        <v>122254.34</v>
      </c>
    </row>
    <row r="27" spans="2:8">
      <c r="B27" s="26" t="s">
        <v>6</v>
      </c>
      <c r="C27" s="15" t="s">
        <v>30</v>
      </c>
      <c r="D27" s="197">
        <v>19220.57</v>
      </c>
      <c r="E27" s="263">
        <v>26132.77</v>
      </c>
    </row>
    <row r="28" spans="2:8">
      <c r="B28" s="26" t="s">
        <v>8</v>
      </c>
      <c r="C28" s="15" t="s">
        <v>31</v>
      </c>
      <c r="D28" s="197"/>
      <c r="E28" s="263"/>
    </row>
    <row r="29" spans="2:8">
      <c r="B29" s="26" t="s">
        <v>10</v>
      </c>
      <c r="C29" s="15" t="s">
        <v>32</v>
      </c>
      <c r="D29" s="197">
        <v>27053.51</v>
      </c>
      <c r="E29" s="263">
        <v>96121.57</v>
      </c>
    </row>
    <row r="30" spans="2:8">
      <c r="B30" s="24" t="s">
        <v>33</v>
      </c>
      <c r="C30" s="27" t="s">
        <v>34</v>
      </c>
      <c r="D30" s="118">
        <v>27224.29</v>
      </c>
      <c r="E30" s="133">
        <v>67441.900000000009</v>
      </c>
    </row>
    <row r="31" spans="2:8">
      <c r="B31" s="26" t="s">
        <v>6</v>
      </c>
      <c r="C31" s="15" t="s">
        <v>35</v>
      </c>
      <c r="D31" s="197">
        <v>695</v>
      </c>
      <c r="E31" s="263">
        <v>682.19</v>
      </c>
    </row>
    <row r="32" spans="2:8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71.69</v>
      </c>
      <c r="E33" s="263">
        <v>232.81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365.01</v>
      </c>
      <c r="E35" s="263">
        <v>1096.67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26092.59</v>
      </c>
      <c r="E37" s="263">
        <v>65430.23</v>
      </c>
    </row>
    <row r="38" spans="2:6">
      <c r="B38" s="21" t="s">
        <v>45</v>
      </c>
      <c r="C38" s="22" t="s">
        <v>46</v>
      </c>
      <c r="D38" s="117">
        <v>256.74</v>
      </c>
      <c r="E38" s="23">
        <v>-20042.759999999998</v>
      </c>
    </row>
    <row r="39" spans="2:6" ht="13.5" thickBot="1">
      <c r="B39" s="30" t="s">
        <v>47</v>
      </c>
      <c r="C39" s="31" t="s">
        <v>48</v>
      </c>
      <c r="D39" s="119">
        <v>34228.370000000003</v>
      </c>
      <c r="E39" s="274">
        <f>E24+E25+E38</f>
        <v>68998.05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241.8843</v>
      </c>
      <c r="E44" s="166">
        <v>519.79300000000001</v>
      </c>
    </row>
    <row r="45" spans="2:6" ht="13.5" thickBot="1">
      <c r="B45" s="41" t="s">
        <v>8</v>
      </c>
      <c r="C45" s="68" t="s">
        <v>53</v>
      </c>
      <c r="D45" s="165">
        <v>519.79300000000001</v>
      </c>
      <c r="E45" s="170">
        <v>1103.4391000000001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61.69</v>
      </c>
      <c r="E47" s="172">
        <v>65.849999999999994</v>
      </c>
    </row>
    <row r="48" spans="2:6">
      <c r="B48" s="39" t="s">
        <v>8</v>
      </c>
      <c r="C48" s="67" t="s">
        <v>55</v>
      </c>
      <c r="D48" s="182">
        <v>56.22</v>
      </c>
      <c r="E48" s="176">
        <v>57.67</v>
      </c>
    </row>
    <row r="49" spans="2:5">
      <c r="B49" s="39" t="s">
        <v>10</v>
      </c>
      <c r="C49" s="67" t="s">
        <v>56</v>
      </c>
      <c r="D49" s="182">
        <v>71.489999999999995</v>
      </c>
      <c r="E49" s="176">
        <v>82.42</v>
      </c>
    </row>
    <row r="50" spans="2:5" ht="13.5" thickBot="1">
      <c r="B50" s="41" t="s">
        <v>12</v>
      </c>
      <c r="C50" s="68" t="s">
        <v>53</v>
      </c>
      <c r="D50" s="165">
        <v>65.849999999999994</v>
      </c>
      <c r="E50" s="174">
        <v>62.53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68998.05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68998.05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68998.05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68998.05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3" right="0.75" top="0.53" bottom="0.67" header="0.5" footer="0.5"/>
  <pageSetup paperSize="9" scale="70" orientation="portrait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K21" sqref="K21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42578125" style="62" customWidth="1"/>
    <col min="7" max="8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150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141393.47</v>
      </c>
      <c r="E9" s="23">
        <f>E10+E11+E12+E13</f>
        <v>402895.6</v>
      </c>
    </row>
    <row r="10" spans="2:5">
      <c r="B10" s="14" t="s">
        <v>6</v>
      </c>
      <c r="C10" s="115" t="s">
        <v>7</v>
      </c>
      <c r="D10" s="197">
        <v>141393.47</v>
      </c>
      <c r="E10" s="258">
        <v>402895.6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8">
      <c r="B17" s="14" t="s">
        <v>6</v>
      </c>
      <c r="C17" s="115" t="s">
        <v>15</v>
      </c>
      <c r="D17" s="198"/>
      <c r="E17" s="259"/>
    </row>
    <row r="18" spans="2:8" ht="25.5">
      <c r="B18" s="14" t="s">
        <v>8</v>
      </c>
      <c r="C18" s="115" t="s">
        <v>20</v>
      </c>
      <c r="D18" s="197"/>
      <c r="E18" s="258"/>
    </row>
    <row r="19" spans="2:8" ht="13.5" thickBot="1">
      <c r="B19" s="16" t="s">
        <v>10</v>
      </c>
      <c r="C19" s="116" t="s">
        <v>21</v>
      </c>
      <c r="D19" s="199"/>
      <c r="E19" s="260"/>
    </row>
    <row r="20" spans="2:8" ht="13.5" thickBot="1">
      <c r="B20" s="275" t="s">
        <v>22</v>
      </c>
      <c r="C20" s="276"/>
      <c r="D20" s="200">
        <f>D9-D16</f>
        <v>141393.47</v>
      </c>
      <c r="E20" s="261">
        <f>E9-E16</f>
        <v>402895.6</v>
      </c>
      <c r="F20" s="189"/>
      <c r="G20" s="127"/>
    </row>
    <row r="21" spans="2:8" ht="13.5" thickBot="1">
      <c r="B21" s="3"/>
      <c r="C21" s="17"/>
      <c r="D21" s="18"/>
      <c r="E21" s="18"/>
      <c r="G21" s="127"/>
    </row>
    <row r="22" spans="2:8" ht="16.5" thickBot="1">
      <c r="B22" s="4"/>
      <c r="C22" s="5" t="s">
        <v>23</v>
      </c>
      <c r="D22" s="19"/>
      <c r="E22" s="20"/>
    </row>
    <row r="23" spans="2:8" ht="13.5" thickBot="1">
      <c r="B23" s="8"/>
      <c r="C23" s="9" t="s">
        <v>3</v>
      </c>
      <c r="D23" s="10" t="s">
        <v>133</v>
      </c>
      <c r="E23" s="64" t="s">
        <v>261</v>
      </c>
    </row>
    <row r="24" spans="2:8" ht="13.5" thickBot="1">
      <c r="B24" s="21" t="s">
        <v>24</v>
      </c>
      <c r="C24" s="22" t="s">
        <v>25</v>
      </c>
      <c r="D24" s="117">
        <v>87845.71</v>
      </c>
      <c r="E24" s="23">
        <f>D20</f>
        <v>141393.47</v>
      </c>
    </row>
    <row r="25" spans="2:8">
      <c r="B25" s="21" t="s">
        <v>26</v>
      </c>
      <c r="C25" s="22" t="s">
        <v>27</v>
      </c>
      <c r="D25" s="117">
        <v>51148.430000000008</v>
      </c>
      <c r="E25" s="132">
        <v>312565.65000000002</v>
      </c>
      <c r="F25" s="70"/>
      <c r="G25" s="114"/>
      <c r="H25" s="114"/>
    </row>
    <row r="26" spans="2:8">
      <c r="B26" s="24" t="s">
        <v>28</v>
      </c>
      <c r="C26" s="25" t="s">
        <v>29</v>
      </c>
      <c r="D26" s="118">
        <v>73444.88</v>
      </c>
      <c r="E26" s="133">
        <v>548915.06999999995</v>
      </c>
      <c r="F26" s="70"/>
    </row>
    <row r="27" spans="2:8">
      <c r="B27" s="26" t="s">
        <v>6</v>
      </c>
      <c r="C27" s="15" t="s">
        <v>30</v>
      </c>
      <c r="D27" s="197">
        <v>15370.26</v>
      </c>
      <c r="E27" s="263">
        <v>35723.29</v>
      </c>
    </row>
    <row r="28" spans="2:8">
      <c r="B28" s="26" t="s">
        <v>8</v>
      </c>
      <c r="C28" s="15" t="s">
        <v>31</v>
      </c>
      <c r="D28" s="197"/>
      <c r="E28" s="263"/>
    </row>
    <row r="29" spans="2:8">
      <c r="B29" s="26" t="s">
        <v>10</v>
      </c>
      <c r="C29" s="15" t="s">
        <v>32</v>
      </c>
      <c r="D29" s="197">
        <v>58074.62</v>
      </c>
      <c r="E29" s="263">
        <v>513191.78</v>
      </c>
      <c r="G29" s="114"/>
      <c r="H29" s="114"/>
    </row>
    <row r="30" spans="2:8">
      <c r="B30" s="24" t="s">
        <v>33</v>
      </c>
      <c r="C30" s="27" t="s">
        <v>34</v>
      </c>
      <c r="D30" s="118">
        <v>22296.45</v>
      </c>
      <c r="E30" s="133">
        <v>236349.42</v>
      </c>
    </row>
    <row r="31" spans="2:8">
      <c r="B31" s="26" t="s">
        <v>6</v>
      </c>
      <c r="C31" s="15" t="s">
        <v>35</v>
      </c>
      <c r="D31" s="197">
        <v>12617.2</v>
      </c>
      <c r="E31" s="263">
        <v>1037.26</v>
      </c>
    </row>
    <row r="32" spans="2:8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874.96</v>
      </c>
      <c r="E33" s="263">
        <v>1205.3800000000001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973.18</v>
      </c>
      <c r="E35" s="263">
        <v>4876.24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7831.11</v>
      </c>
      <c r="E37" s="263">
        <v>229230.54</v>
      </c>
    </row>
    <row r="38" spans="2:6">
      <c r="B38" s="21" t="s">
        <v>45</v>
      </c>
      <c r="C38" s="22" t="s">
        <v>46</v>
      </c>
      <c r="D38" s="117">
        <v>2399.33</v>
      </c>
      <c r="E38" s="23">
        <v>-51063.519999999997</v>
      </c>
    </row>
    <row r="39" spans="2:6" ht="13.5" thickBot="1">
      <c r="B39" s="30" t="s">
        <v>47</v>
      </c>
      <c r="C39" s="31" t="s">
        <v>48</v>
      </c>
      <c r="D39" s="119">
        <v>141393.47</v>
      </c>
      <c r="E39" s="274">
        <f>E24+E25+E38</f>
        <v>402895.6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668.99480000000005</v>
      </c>
      <c r="E44" s="166">
        <v>1041.0356999999999</v>
      </c>
    </row>
    <row r="45" spans="2:6" ht="13.5" thickBot="1">
      <c r="B45" s="41" t="s">
        <v>8</v>
      </c>
      <c r="C45" s="68" t="s">
        <v>53</v>
      </c>
      <c r="D45" s="165">
        <v>1041.0356999999999</v>
      </c>
      <c r="E45" s="170">
        <v>3170.6587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131.31</v>
      </c>
      <c r="E47" s="172">
        <v>135.82</v>
      </c>
    </row>
    <row r="48" spans="2:6">
      <c r="B48" s="39" t="s">
        <v>8</v>
      </c>
      <c r="C48" s="67" t="s">
        <v>55</v>
      </c>
      <c r="D48" s="182">
        <v>129.18</v>
      </c>
      <c r="E48" s="176">
        <v>125.94</v>
      </c>
    </row>
    <row r="49" spans="2:5">
      <c r="B49" s="39" t="s">
        <v>10</v>
      </c>
      <c r="C49" s="67" t="s">
        <v>56</v>
      </c>
      <c r="D49" s="182">
        <v>151.6</v>
      </c>
      <c r="E49" s="176">
        <v>159.68</v>
      </c>
    </row>
    <row r="50" spans="2:5" ht="13.5" thickBot="1">
      <c r="B50" s="41" t="s">
        <v>12</v>
      </c>
      <c r="C50" s="68" t="s">
        <v>53</v>
      </c>
      <c r="D50" s="165">
        <v>135.82</v>
      </c>
      <c r="E50" s="174">
        <v>127.07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402895.6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402895.6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402895.6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402895.6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000000000000005" right="0.75" top="0.53" bottom="0.49" header="0.5" footer="0.5"/>
  <pageSetup paperSize="9" scale="7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78"/>
  <sheetViews>
    <sheetView zoomScaleNormal="100" workbookViewId="0">
      <selection activeCell="D75" sqref="D75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8.28515625" customWidth="1"/>
    <col min="7" max="7" width="13.42578125" bestFit="1" customWidth="1"/>
    <col min="8" max="8" width="12.5703125" customWidth="1"/>
    <col min="9" max="9" width="12.7109375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111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37343996.810000002</v>
      </c>
      <c r="E9" s="23">
        <f>E10+E11+E12+E13</f>
        <v>38234949.519999996</v>
      </c>
    </row>
    <row r="10" spans="2:5">
      <c r="B10" s="14" t="s">
        <v>6</v>
      </c>
      <c r="C10" s="115" t="s">
        <v>7</v>
      </c>
      <c r="D10" s="197">
        <f>37044868.5+153683.4</f>
        <v>37198551.899999999</v>
      </c>
      <c r="E10" s="258">
        <f>37805485.65+275694.11</f>
        <v>38081179.759999998</v>
      </c>
    </row>
    <row r="11" spans="2:5">
      <c r="B11" s="14" t="s">
        <v>8</v>
      </c>
      <c r="C11" s="115" t="s">
        <v>9</v>
      </c>
      <c r="D11" s="197">
        <v>4.42</v>
      </c>
      <c r="E11" s="258">
        <v>3.37</v>
      </c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>
        <f>D14</f>
        <v>145440.49</v>
      </c>
      <c r="E13" s="258">
        <f>E14</f>
        <v>153766.39000000001</v>
      </c>
    </row>
    <row r="14" spans="2:5">
      <c r="B14" s="14" t="s">
        <v>14</v>
      </c>
      <c r="C14" s="115" t="s">
        <v>15</v>
      </c>
      <c r="D14" s="197">
        <v>145440.49</v>
      </c>
      <c r="E14" s="258">
        <v>153766.39000000001</v>
      </c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>
        <f>D17+D18+D19</f>
        <v>72303.12</v>
      </c>
      <c r="E16" s="23">
        <f>E17+E18+E19</f>
        <v>72457.25</v>
      </c>
    </row>
    <row r="17" spans="2:9">
      <c r="B17" s="14" t="s">
        <v>6</v>
      </c>
      <c r="C17" s="115" t="s">
        <v>15</v>
      </c>
      <c r="D17" s="198">
        <v>72303.12</v>
      </c>
      <c r="E17" s="259">
        <v>72457.25</v>
      </c>
    </row>
    <row r="18" spans="2:9" ht="25.5">
      <c r="B18" s="14" t="s">
        <v>8</v>
      </c>
      <c r="C18" s="115" t="s">
        <v>20</v>
      </c>
      <c r="D18" s="197"/>
      <c r="E18" s="258"/>
    </row>
    <row r="19" spans="2:9" ht="13.5" thickBot="1">
      <c r="B19" s="16" t="s">
        <v>10</v>
      </c>
      <c r="C19" s="116" t="s">
        <v>21</v>
      </c>
      <c r="D19" s="199"/>
      <c r="E19" s="260"/>
    </row>
    <row r="20" spans="2:9" ht="13.5" thickBot="1">
      <c r="B20" s="275" t="s">
        <v>22</v>
      </c>
      <c r="C20" s="276"/>
      <c r="D20" s="200">
        <f>D9-D16</f>
        <v>37271693.690000005</v>
      </c>
      <c r="E20" s="261">
        <f>E9-E16</f>
        <v>38162492.269999996</v>
      </c>
      <c r="F20" s="190"/>
      <c r="G20" s="127"/>
    </row>
    <row r="21" spans="2:9" ht="13.5" thickBot="1">
      <c r="B21" s="3"/>
      <c r="C21" s="17"/>
      <c r="D21" s="18"/>
      <c r="E21" s="18"/>
      <c r="G21" s="127"/>
    </row>
    <row r="22" spans="2:9" ht="16.5" thickBot="1">
      <c r="B22" s="4"/>
      <c r="C22" s="5" t="s">
        <v>23</v>
      </c>
      <c r="D22" s="19"/>
      <c r="E22" s="20"/>
    </row>
    <row r="23" spans="2:9" ht="13.5" thickBot="1">
      <c r="B23" s="8"/>
      <c r="C23" s="9" t="s">
        <v>3</v>
      </c>
      <c r="D23" s="10" t="s">
        <v>133</v>
      </c>
      <c r="E23" s="64" t="s">
        <v>261</v>
      </c>
    </row>
    <row r="24" spans="2:9" ht="13.5" thickBot="1">
      <c r="B24" s="21" t="s">
        <v>24</v>
      </c>
      <c r="C24" s="22" t="s">
        <v>25</v>
      </c>
      <c r="D24" s="117">
        <v>38852921.719999999</v>
      </c>
      <c r="E24" s="23">
        <f>D20</f>
        <v>37271693.690000005</v>
      </c>
      <c r="I24" s="268"/>
    </row>
    <row r="25" spans="2:9">
      <c r="B25" s="21" t="s">
        <v>26</v>
      </c>
      <c r="C25" s="22" t="s">
        <v>27</v>
      </c>
      <c r="D25" s="117">
        <v>750698.69000000134</v>
      </c>
      <c r="E25" s="132">
        <v>3036024.98</v>
      </c>
      <c r="F25" s="127"/>
      <c r="G25" s="127"/>
      <c r="H25" s="127"/>
      <c r="I25" s="169"/>
    </row>
    <row r="26" spans="2:9">
      <c r="B26" s="24" t="s">
        <v>28</v>
      </c>
      <c r="C26" s="25" t="s">
        <v>29</v>
      </c>
      <c r="D26" s="118">
        <v>13135560.27</v>
      </c>
      <c r="E26" s="133">
        <v>12261165.68</v>
      </c>
      <c r="F26" s="127"/>
      <c r="G26" s="127"/>
      <c r="H26" s="127"/>
      <c r="I26" s="169"/>
    </row>
    <row r="27" spans="2:9">
      <c r="B27" s="26" t="s">
        <v>6</v>
      </c>
      <c r="C27" s="15" t="s">
        <v>30</v>
      </c>
      <c r="D27" s="197">
        <v>12391931.59</v>
      </c>
      <c r="E27" s="263">
        <v>11569924.92</v>
      </c>
      <c r="F27" s="127"/>
      <c r="G27" s="127"/>
      <c r="H27" s="127"/>
      <c r="I27" s="169"/>
    </row>
    <row r="28" spans="2:9">
      <c r="B28" s="26" t="s">
        <v>8</v>
      </c>
      <c r="C28" s="15" t="s">
        <v>31</v>
      </c>
      <c r="D28" s="197"/>
      <c r="E28" s="263"/>
      <c r="F28" s="127"/>
      <c r="G28" s="127"/>
      <c r="H28" s="127"/>
      <c r="I28" s="169"/>
    </row>
    <row r="29" spans="2:9">
      <c r="B29" s="26" t="s">
        <v>10</v>
      </c>
      <c r="C29" s="15" t="s">
        <v>32</v>
      </c>
      <c r="D29" s="197">
        <v>743628.67999999993</v>
      </c>
      <c r="E29" s="263">
        <v>691240.76</v>
      </c>
      <c r="F29" s="127"/>
      <c r="G29" s="127"/>
      <c r="H29" s="127"/>
      <c r="I29" s="169"/>
    </row>
    <row r="30" spans="2:9">
      <c r="B30" s="24" t="s">
        <v>33</v>
      </c>
      <c r="C30" s="27" t="s">
        <v>34</v>
      </c>
      <c r="D30" s="118">
        <v>12384861.579999998</v>
      </c>
      <c r="E30" s="133">
        <v>9225140.6999999993</v>
      </c>
      <c r="F30" s="127"/>
      <c r="G30" s="127"/>
      <c r="H30" s="127"/>
      <c r="I30" s="169"/>
    </row>
    <row r="31" spans="2:9">
      <c r="B31" s="26" t="s">
        <v>6</v>
      </c>
      <c r="C31" s="15" t="s">
        <v>35</v>
      </c>
      <c r="D31" s="197">
        <v>6795773.9500000002</v>
      </c>
      <c r="E31" s="263">
        <v>5840663.0999999996</v>
      </c>
      <c r="F31" s="127"/>
      <c r="G31" s="127"/>
      <c r="H31" s="127"/>
      <c r="I31" s="169"/>
    </row>
    <row r="32" spans="2:9">
      <c r="B32" s="26" t="s">
        <v>8</v>
      </c>
      <c r="C32" s="15" t="s">
        <v>36</v>
      </c>
      <c r="D32" s="197"/>
      <c r="E32" s="263"/>
      <c r="F32" s="127"/>
      <c r="G32" s="127"/>
      <c r="H32" s="127"/>
      <c r="I32" s="169"/>
    </row>
    <row r="33" spans="2:9">
      <c r="B33" s="26" t="s">
        <v>10</v>
      </c>
      <c r="C33" s="15" t="s">
        <v>37</v>
      </c>
      <c r="D33" s="197">
        <v>2543204.29</v>
      </c>
      <c r="E33" s="263">
        <v>2062916.1</v>
      </c>
      <c r="F33" s="127"/>
      <c r="G33" s="127"/>
      <c r="H33" s="127"/>
      <c r="I33" s="169"/>
    </row>
    <row r="34" spans="2:9">
      <c r="B34" s="26" t="s">
        <v>12</v>
      </c>
      <c r="C34" s="15" t="s">
        <v>38</v>
      </c>
      <c r="D34" s="197"/>
      <c r="E34" s="263"/>
      <c r="F34" s="127"/>
      <c r="G34" s="127"/>
      <c r="H34" s="127"/>
      <c r="I34" s="169"/>
    </row>
    <row r="35" spans="2:9" ht="25.5">
      <c r="B35" s="26" t="s">
        <v>39</v>
      </c>
      <c r="C35" s="15" t="s">
        <v>40</v>
      </c>
      <c r="D35" s="197"/>
      <c r="E35" s="263"/>
      <c r="F35" s="127"/>
      <c r="G35" s="127"/>
      <c r="H35" s="127"/>
      <c r="I35" s="169"/>
    </row>
    <row r="36" spans="2:9">
      <c r="B36" s="26" t="s">
        <v>41</v>
      </c>
      <c r="C36" s="15" t="s">
        <v>42</v>
      </c>
      <c r="D36" s="197"/>
      <c r="E36" s="263"/>
      <c r="F36" s="127"/>
      <c r="G36" s="127"/>
      <c r="H36" s="127"/>
      <c r="I36" s="169"/>
    </row>
    <row r="37" spans="2:9" ht="13.5" thickBot="1">
      <c r="B37" s="28" t="s">
        <v>43</v>
      </c>
      <c r="C37" s="29" t="s">
        <v>44</v>
      </c>
      <c r="D37" s="197">
        <v>3045883.34</v>
      </c>
      <c r="E37" s="263">
        <v>1321561.5</v>
      </c>
      <c r="F37" s="127"/>
      <c r="G37" s="127"/>
      <c r="H37" s="127"/>
      <c r="I37" s="169"/>
    </row>
    <row r="38" spans="2:9">
      <c r="B38" s="21" t="s">
        <v>45</v>
      </c>
      <c r="C38" s="22" t="s">
        <v>46</v>
      </c>
      <c r="D38" s="117">
        <v>-2331926.7200000002</v>
      </c>
      <c r="E38" s="23">
        <v>-2145226.4</v>
      </c>
    </row>
    <row r="39" spans="2:9" ht="13.5" thickBot="1">
      <c r="B39" s="30" t="s">
        <v>47</v>
      </c>
      <c r="C39" s="31" t="s">
        <v>48</v>
      </c>
      <c r="D39" s="119">
        <v>37271693.689999998</v>
      </c>
      <c r="E39" s="274">
        <f>E24+E25+E38</f>
        <v>38162492.270000003</v>
      </c>
      <c r="F39" s="127"/>
    </row>
    <row r="40" spans="2:9" ht="13.5" thickBot="1">
      <c r="B40" s="32"/>
      <c r="C40" s="33"/>
      <c r="D40" s="2"/>
      <c r="E40" s="175"/>
    </row>
    <row r="41" spans="2:9" ht="16.5" thickBot="1">
      <c r="B41" s="4"/>
      <c r="C41" s="34" t="s">
        <v>49</v>
      </c>
      <c r="D41" s="6"/>
      <c r="E41" s="7"/>
    </row>
    <row r="42" spans="2:9" ht="13.5" thickBot="1">
      <c r="B42" s="8"/>
      <c r="C42" s="35" t="s">
        <v>50</v>
      </c>
      <c r="D42" s="10" t="s">
        <v>133</v>
      </c>
      <c r="E42" s="64" t="s">
        <v>261</v>
      </c>
    </row>
    <row r="43" spans="2:9">
      <c r="B43" s="36" t="s">
        <v>28</v>
      </c>
      <c r="C43" s="66" t="s">
        <v>51</v>
      </c>
      <c r="D43" s="38"/>
      <c r="E43" s="63"/>
    </row>
    <row r="44" spans="2:9">
      <c r="B44" s="39" t="s">
        <v>6</v>
      </c>
      <c r="C44" s="67" t="s">
        <v>52</v>
      </c>
      <c r="D44" s="182">
        <v>3885766.6880000001</v>
      </c>
      <c r="E44" s="166">
        <v>3961961.0304</v>
      </c>
    </row>
    <row r="45" spans="2:9" ht="13.5" thickBot="1">
      <c r="B45" s="41" t="s">
        <v>8</v>
      </c>
      <c r="C45" s="68" t="s">
        <v>53</v>
      </c>
      <c r="D45" s="165">
        <v>3961961.0304</v>
      </c>
      <c r="E45" s="170">
        <v>4270161.9512999998</v>
      </c>
    </row>
    <row r="46" spans="2:9">
      <c r="B46" s="36" t="s">
        <v>33</v>
      </c>
      <c r="C46" s="66" t="s">
        <v>54</v>
      </c>
      <c r="D46" s="223"/>
      <c r="E46" s="171"/>
    </row>
    <row r="47" spans="2:9">
      <c r="B47" s="39" t="s">
        <v>6</v>
      </c>
      <c r="C47" s="67" t="s">
        <v>52</v>
      </c>
      <c r="D47" s="182">
        <v>9.9987999999999992</v>
      </c>
      <c r="E47" s="172">
        <v>9.4073852327207401</v>
      </c>
    </row>
    <row r="48" spans="2:9">
      <c r="B48" s="39" t="s">
        <v>8</v>
      </c>
      <c r="C48" s="67" t="s">
        <v>55</v>
      </c>
      <c r="D48" s="182">
        <v>9.2359000000000009</v>
      </c>
      <c r="E48" s="176">
        <v>8.4847999999999999</v>
      </c>
      <c r="H48" s="114"/>
    </row>
    <row r="49" spans="2:8">
      <c r="B49" s="39" t="s">
        <v>10</v>
      </c>
      <c r="C49" s="67" t="s">
        <v>56</v>
      </c>
      <c r="D49" s="182">
        <v>10.347300000000001</v>
      </c>
      <c r="E49" s="176">
        <v>10.680899999999999</v>
      </c>
    </row>
    <row r="50" spans="2:8" ht="13.5" thickBot="1">
      <c r="B50" s="41" t="s">
        <v>12</v>
      </c>
      <c r="C50" s="68" t="s">
        <v>53</v>
      </c>
      <c r="D50" s="165">
        <v>9.4073852327207401</v>
      </c>
      <c r="E50" s="174">
        <v>8.9370128592855593</v>
      </c>
      <c r="H50" s="114"/>
    </row>
    <row r="51" spans="2:8" ht="13.5" thickBot="1">
      <c r="B51" s="32"/>
      <c r="C51" s="33"/>
      <c r="D51" s="175"/>
      <c r="E51" s="175"/>
    </row>
    <row r="52" spans="2:8" ht="16.5" thickBot="1">
      <c r="B52" s="43"/>
      <c r="C52" s="44" t="s">
        <v>57</v>
      </c>
      <c r="D52" s="45"/>
      <c r="E52" s="7"/>
    </row>
    <row r="53" spans="2:8" ht="23.25" thickBot="1">
      <c r="B53" s="277" t="s">
        <v>58</v>
      </c>
      <c r="C53" s="278"/>
      <c r="D53" s="46" t="s">
        <v>59</v>
      </c>
      <c r="E53" s="47" t="s">
        <v>60</v>
      </c>
    </row>
    <row r="54" spans="2:8" ht="13.5" thickBot="1">
      <c r="B54" s="48" t="s">
        <v>28</v>
      </c>
      <c r="C54" s="37" t="s">
        <v>61</v>
      </c>
      <c r="D54" s="49">
        <f>SUM(D55:D66)</f>
        <v>38081179.759999998</v>
      </c>
      <c r="E54" s="50">
        <f>E60+E65</f>
        <v>0.99786930818289565</v>
      </c>
    </row>
    <row r="55" spans="2:8" ht="25.5">
      <c r="B55" s="51" t="s">
        <v>6</v>
      </c>
      <c r="C55" s="52" t="s">
        <v>62</v>
      </c>
      <c r="D55" s="211">
        <v>0</v>
      </c>
      <c r="E55" s="212">
        <v>0</v>
      </c>
    </row>
    <row r="56" spans="2:8" ht="25.5">
      <c r="B56" s="39" t="s">
        <v>8</v>
      </c>
      <c r="C56" s="40" t="s">
        <v>63</v>
      </c>
      <c r="D56" s="213">
        <v>0</v>
      </c>
      <c r="E56" s="214">
        <v>0</v>
      </c>
    </row>
    <row r="57" spans="2:8">
      <c r="B57" s="39" t="s">
        <v>10</v>
      </c>
      <c r="C57" s="40" t="s">
        <v>64</v>
      </c>
      <c r="D57" s="213">
        <v>0</v>
      </c>
      <c r="E57" s="214">
        <v>0</v>
      </c>
    </row>
    <row r="58" spans="2:8">
      <c r="B58" s="39" t="s">
        <v>12</v>
      </c>
      <c r="C58" s="40" t="s">
        <v>65</v>
      </c>
      <c r="D58" s="213">
        <v>0</v>
      </c>
      <c r="E58" s="214">
        <v>0</v>
      </c>
    </row>
    <row r="59" spans="2:8">
      <c r="B59" s="39" t="s">
        <v>39</v>
      </c>
      <c r="C59" s="40" t="s">
        <v>66</v>
      </c>
      <c r="D59" s="213">
        <v>0</v>
      </c>
      <c r="E59" s="214">
        <v>0</v>
      </c>
    </row>
    <row r="60" spans="2:8">
      <c r="B60" s="53" t="s">
        <v>41</v>
      </c>
      <c r="C60" s="54" t="s">
        <v>67</v>
      </c>
      <c r="D60" s="215">
        <v>37805485.649999999</v>
      </c>
      <c r="E60" s="216">
        <f>D60/E20</f>
        <v>0.99064509158693903</v>
      </c>
    </row>
    <row r="61" spans="2:8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8">
      <c r="B62" s="53" t="s">
        <v>69</v>
      </c>
      <c r="C62" s="54" t="s">
        <v>70</v>
      </c>
      <c r="D62" s="215">
        <v>0</v>
      </c>
      <c r="E62" s="216">
        <v>0</v>
      </c>
    </row>
    <row r="63" spans="2:8">
      <c r="B63" s="39" t="s">
        <v>71</v>
      </c>
      <c r="C63" s="40" t="s">
        <v>72</v>
      </c>
      <c r="D63" s="213">
        <v>0</v>
      </c>
      <c r="E63" s="214">
        <v>0</v>
      </c>
    </row>
    <row r="64" spans="2:8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275694.11</v>
      </c>
      <c r="E65" s="214">
        <f>D65/E20</f>
        <v>7.2242165959566142E-3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3.37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153766.39000000001</v>
      </c>
      <c r="E69" s="50">
        <f>D69/E20</f>
        <v>4.0292544027811742E-3</v>
      </c>
    </row>
    <row r="70" spans="2:5" ht="13.5" thickBot="1">
      <c r="B70" s="36" t="s">
        <v>84</v>
      </c>
      <c r="C70" s="37" t="s">
        <v>85</v>
      </c>
      <c r="D70" s="38">
        <f>E16</f>
        <v>72457.25</v>
      </c>
      <c r="E70" s="50">
        <f>D70/E20</f>
        <v>1.8986508922783204E-3</v>
      </c>
    </row>
    <row r="71" spans="2:5">
      <c r="B71" s="36" t="s">
        <v>86</v>
      </c>
      <c r="C71" s="37" t="s">
        <v>87</v>
      </c>
      <c r="D71" s="38">
        <f>D54+D69+D68-D70</f>
        <v>38162492.269999996</v>
      </c>
      <c r="E71" s="61">
        <f>E54+E69-E70</f>
        <v>0.99999991169339852</v>
      </c>
    </row>
    <row r="72" spans="2:5">
      <c r="B72" s="39" t="s">
        <v>6</v>
      </c>
      <c r="C72" s="40" t="s">
        <v>88</v>
      </c>
      <c r="D72" s="213">
        <f>D71</f>
        <v>38162492.269999996</v>
      </c>
      <c r="E72" s="214">
        <f>E71</f>
        <v>0.99999991169339852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2" right="0.75" top="0.52" bottom="0.47" header="0.5" footer="0.5"/>
  <pageSetup paperSize="9" scale="70" orientation="portrait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>
  <dimension ref="A1:H78"/>
  <sheetViews>
    <sheetView workbookViewId="0">
      <selection activeCell="G34" sqref="G34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7109375" style="62" customWidth="1"/>
    <col min="7" max="8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263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250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/>
      <c r="E9" s="23">
        <f>E10+E11+E12+E13</f>
        <v>258694.37</v>
      </c>
    </row>
    <row r="10" spans="2:5">
      <c r="B10" s="14" t="s">
        <v>6</v>
      </c>
      <c r="C10" s="115" t="s">
        <v>7</v>
      </c>
      <c r="D10" s="197"/>
      <c r="E10" s="258">
        <v>258694.37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8">
      <c r="B17" s="14" t="s">
        <v>6</v>
      </c>
      <c r="C17" s="115" t="s">
        <v>15</v>
      </c>
      <c r="D17" s="198"/>
      <c r="E17" s="259"/>
    </row>
    <row r="18" spans="2:8" ht="25.5">
      <c r="B18" s="14" t="s">
        <v>8</v>
      </c>
      <c r="C18" s="115" t="s">
        <v>20</v>
      </c>
      <c r="D18" s="197"/>
      <c r="E18" s="258"/>
    </row>
    <row r="19" spans="2:8" ht="13.5" thickBot="1">
      <c r="B19" s="16" t="s">
        <v>10</v>
      </c>
      <c r="C19" s="116" t="s">
        <v>21</v>
      </c>
      <c r="D19" s="199"/>
      <c r="E19" s="260"/>
    </row>
    <row r="20" spans="2:8" ht="13.5" thickBot="1">
      <c r="B20" s="275" t="s">
        <v>22</v>
      </c>
      <c r="C20" s="276"/>
      <c r="D20" s="200"/>
      <c r="E20" s="261">
        <f>E9-E16</f>
        <v>258694.37</v>
      </c>
      <c r="F20" s="189"/>
      <c r="G20" s="127"/>
    </row>
    <row r="21" spans="2:8" ht="13.5" thickBot="1">
      <c r="B21" s="3"/>
      <c r="C21" s="17"/>
      <c r="D21" s="18"/>
      <c r="E21" s="18"/>
      <c r="G21" s="127"/>
    </row>
    <row r="22" spans="2:8" ht="16.5" thickBot="1">
      <c r="B22" s="4"/>
      <c r="C22" s="5" t="s">
        <v>23</v>
      </c>
      <c r="D22" s="19"/>
      <c r="E22" s="20"/>
    </row>
    <row r="23" spans="2:8" ht="13.5" thickBot="1">
      <c r="B23" s="250"/>
      <c r="C23" s="9" t="s">
        <v>3</v>
      </c>
      <c r="D23" s="10" t="s">
        <v>133</v>
      </c>
      <c r="E23" s="64" t="s">
        <v>261</v>
      </c>
    </row>
    <row r="24" spans="2:8" ht="13.5" thickBot="1">
      <c r="B24" s="21" t="s">
        <v>24</v>
      </c>
      <c r="C24" s="22" t="s">
        <v>25</v>
      </c>
      <c r="D24" s="117"/>
      <c r="E24" s="23"/>
    </row>
    <row r="25" spans="2:8">
      <c r="B25" s="21" t="s">
        <v>26</v>
      </c>
      <c r="C25" s="22" t="s">
        <v>27</v>
      </c>
      <c r="D25" s="117"/>
      <c r="E25" s="270">
        <v>257912.83</v>
      </c>
      <c r="F25" s="70"/>
      <c r="G25" s="114"/>
      <c r="H25" s="114"/>
    </row>
    <row r="26" spans="2:8">
      <c r="B26" s="24" t="s">
        <v>28</v>
      </c>
      <c r="C26" s="25" t="s">
        <v>29</v>
      </c>
      <c r="D26" s="118"/>
      <c r="E26" s="271">
        <v>259879.42</v>
      </c>
    </row>
    <row r="27" spans="2:8">
      <c r="B27" s="26" t="s">
        <v>6</v>
      </c>
      <c r="C27" s="15" t="s">
        <v>30</v>
      </c>
      <c r="D27" s="197"/>
      <c r="E27" s="272">
        <v>2509.1999999999998</v>
      </c>
    </row>
    <row r="28" spans="2:8">
      <c r="B28" s="26" t="s">
        <v>8</v>
      </c>
      <c r="C28" s="15" t="s">
        <v>31</v>
      </c>
      <c r="D28" s="197"/>
      <c r="E28" s="272"/>
    </row>
    <row r="29" spans="2:8">
      <c r="B29" s="26" t="s">
        <v>10</v>
      </c>
      <c r="C29" s="15" t="s">
        <v>32</v>
      </c>
      <c r="D29" s="197"/>
      <c r="E29" s="272">
        <v>257370.22</v>
      </c>
    </row>
    <row r="30" spans="2:8">
      <c r="B30" s="24" t="s">
        <v>33</v>
      </c>
      <c r="C30" s="27" t="s">
        <v>34</v>
      </c>
      <c r="D30" s="118"/>
      <c r="E30" s="271">
        <v>1966.5900000000001</v>
      </c>
      <c r="F30" s="70"/>
    </row>
    <row r="31" spans="2:8">
      <c r="B31" s="26" t="s">
        <v>6</v>
      </c>
      <c r="C31" s="15" t="s">
        <v>35</v>
      </c>
      <c r="D31" s="197"/>
      <c r="E31" s="272"/>
    </row>
    <row r="32" spans="2:8">
      <c r="B32" s="26" t="s">
        <v>8</v>
      </c>
      <c r="C32" s="15" t="s">
        <v>36</v>
      </c>
      <c r="D32" s="197"/>
      <c r="E32" s="272"/>
    </row>
    <row r="33" spans="2:6">
      <c r="B33" s="26" t="s">
        <v>10</v>
      </c>
      <c r="C33" s="15" t="s">
        <v>37</v>
      </c>
      <c r="D33" s="197"/>
      <c r="E33" s="272">
        <v>178.88</v>
      </c>
    </row>
    <row r="34" spans="2:6">
      <c r="B34" s="26" t="s">
        <v>12</v>
      </c>
      <c r="C34" s="15" t="s">
        <v>38</v>
      </c>
      <c r="D34" s="197"/>
      <c r="E34" s="272"/>
    </row>
    <row r="35" spans="2:6" ht="25.5">
      <c r="B35" s="26" t="s">
        <v>39</v>
      </c>
      <c r="C35" s="15" t="s">
        <v>40</v>
      </c>
      <c r="D35" s="197"/>
      <c r="E35" s="272">
        <v>894.6</v>
      </c>
    </row>
    <row r="36" spans="2:6">
      <c r="B36" s="26" t="s">
        <v>41</v>
      </c>
      <c r="C36" s="15" t="s">
        <v>42</v>
      </c>
      <c r="D36" s="197"/>
      <c r="E36" s="272"/>
    </row>
    <row r="37" spans="2:6" ht="13.5" thickBot="1">
      <c r="B37" s="28" t="s">
        <v>43</v>
      </c>
      <c r="C37" s="29" t="s">
        <v>44</v>
      </c>
      <c r="D37" s="197"/>
      <c r="E37" s="272">
        <v>893.11</v>
      </c>
    </row>
    <row r="38" spans="2:6">
      <c r="B38" s="21" t="s">
        <v>45</v>
      </c>
      <c r="C38" s="22" t="s">
        <v>46</v>
      </c>
      <c r="D38" s="117"/>
      <c r="E38" s="23">
        <v>781.54</v>
      </c>
    </row>
    <row r="39" spans="2:6" ht="13.5" thickBot="1">
      <c r="B39" s="30" t="s">
        <v>47</v>
      </c>
      <c r="C39" s="31" t="s">
        <v>48</v>
      </c>
      <c r="D39" s="119"/>
      <c r="E39" s="274">
        <f>E24+E25+E38</f>
        <v>258694.37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250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/>
    </row>
    <row r="45" spans="2:6" ht="13.5" thickBot="1">
      <c r="B45" s="41" t="s">
        <v>8</v>
      </c>
      <c r="C45" s="68" t="s">
        <v>53</v>
      </c>
      <c r="D45" s="165"/>
      <c r="E45" s="170">
        <v>2002.5884000000001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/>
    </row>
    <row r="48" spans="2:6">
      <c r="B48" s="39" t="s">
        <v>8</v>
      </c>
      <c r="C48" s="67" t="s">
        <v>55</v>
      </c>
      <c r="D48" s="182"/>
      <c r="E48" s="176">
        <v>128.57</v>
      </c>
    </row>
    <row r="49" spans="2:5">
      <c r="B49" s="39" t="s">
        <v>10</v>
      </c>
      <c r="C49" s="67" t="s">
        <v>56</v>
      </c>
      <c r="D49" s="182"/>
      <c r="E49" s="176">
        <v>129.18</v>
      </c>
    </row>
    <row r="50" spans="2:5" ht="13.5" thickBot="1">
      <c r="B50" s="41" t="s">
        <v>12</v>
      </c>
      <c r="C50" s="68" t="s">
        <v>53</v>
      </c>
      <c r="D50" s="165"/>
      <c r="E50" s="174">
        <v>129.18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258694.37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258694.37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258694.37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258694.37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>
  <dimension ref="A1:G78"/>
  <sheetViews>
    <sheetView topLeftCell="A10" zoomScaleNormal="100" workbookViewId="0">
      <selection activeCell="E20" sqref="E20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7109375" style="62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155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41295.440000000002</v>
      </c>
      <c r="E9" s="23">
        <f>E10+E11+E12+E13</f>
        <v>196324.54</v>
      </c>
    </row>
    <row r="10" spans="2:5">
      <c r="B10" s="14" t="s">
        <v>6</v>
      </c>
      <c r="C10" s="115" t="s">
        <v>7</v>
      </c>
      <c r="D10" s="197">
        <v>41295.440000000002</v>
      </c>
      <c r="E10" s="258">
        <v>196324.54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41295.440000000002</v>
      </c>
      <c r="E20" s="261">
        <f>E9-E16</f>
        <v>196324.54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11784.36</v>
      </c>
      <c r="E24" s="23">
        <f>D20</f>
        <v>41295.440000000002</v>
      </c>
    </row>
    <row r="25" spans="2:7">
      <c r="B25" s="21" t="s">
        <v>26</v>
      </c>
      <c r="C25" s="22" t="s">
        <v>27</v>
      </c>
      <c r="D25" s="117">
        <v>24169.07</v>
      </c>
      <c r="E25" s="132">
        <v>175504.65</v>
      </c>
      <c r="F25" s="70"/>
      <c r="G25" s="114"/>
    </row>
    <row r="26" spans="2:7">
      <c r="B26" s="24" t="s">
        <v>28</v>
      </c>
      <c r="C26" s="25" t="s">
        <v>29</v>
      </c>
      <c r="D26" s="118">
        <v>76395.509999999995</v>
      </c>
      <c r="E26" s="133">
        <v>302332.38</v>
      </c>
    </row>
    <row r="27" spans="2:7">
      <c r="B27" s="26" t="s">
        <v>6</v>
      </c>
      <c r="C27" s="15" t="s">
        <v>30</v>
      </c>
      <c r="D27" s="197">
        <v>23472.16</v>
      </c>
      <c r="E27" s="263">
        <v>106034.92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52923.35</v>
      </c>
      <c r="E29" s="263">
        <v>196297.46</v>
      </c>
    </row>
    <row r="30" spans="2:7">
      <c r="B30" s="24" t="s">
        <v>33</v>
      </c>
      <c r="C30" s="27" t="s">
        <v>34</v>
      </c>
      <c r="D30" s="118">
        <v>52226.439999999995</v>
      </c>
      <c r="E30" s="133">
        <v>126827.73</v>
      </c>
      <c r="F30" s="70"/>
    </row>
    <row r="31" spans="2:7">
      <c r="B31" s="26" t="s">
        <v>6</v>
      </c>
      <c r="C31" s="15" t="s">
        <v>35</v>
      </c>
      <c r="D31" s="197">
        <v>7503.73</v>
      </c>
      <c r="E31" s="263">
        <v>32195.11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186.98</v>
      </c>
      <c r="E33" s="263">
        <v>2278.66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966.39</v>
      </c>
      <c r="E35" s="263">
        <v>1292.28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43569.34</v>
      </c>
      <c r="E37" s="263">
        <v>91061.68</v>
      </c>
    </row>
    <row r="38" spans="2:6">
      <c r="B38" s="21" t="s">
        <v>45</v>
      </c>
      <c r="C38" s="22" t="s">
        <v>46</v>
      </c>
      <c r="D38" s="117">
        <v>5342.01</v>
      </c>
      <c r="E38" s="23">
        <v>-20475.55</v>
      </c>
    </row>
    <row r="39" spans="2:6" ht="13.5" thickBot="1">
      <c r="B39" s="30" t="s">
        <v>47</v>
      </c>
      <c r="C39" s="31" t="s">
        <v>48</v>
      </c>
      <c r="D39" s="119">
        <v>41295.440000000002</v>
      </c>
      <c r="E39" s="274">
        <f>E24+E25+E38</f>
        <v>196324.54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70.798199999999994</v>
      </c>
      <c r="E44" s="166">
        <v>202.916</v>
      </c>
    </row>
    <row r="45" spans="2:6" ht="13.5" thickBot="1">
      <c r="B45" s="41" t="s">
        <v>8</v>
      </c>
      <c r="C45" s="68" t="s">
        <v>53</v>
      </c>
      <c r="D45" s="165">
        <v>202.916</v>
      </c>
      <c r="E45" s="170">
        <v>974.75070000000005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166.45</v>
      </c>
      <c r="E47" s="172">
        <v>203.51</v>
      </c>
    </row>
    <row r="48" spans="2:6">
      <c r="B48" s="39" t="s">
        <v>8</v>
      </c>
      <c r="C48" s="67" t="s">
        <v>55</v>
      </c>
      <c r="D48" s="182">
        <v>158.13</v>
      </c>
      <c r="E48" s="176">
        <v>184.08</v>
      </c>
    </row>
    <row r="49" spans="2:5">
      <c r="B49" s="39" t="s">
        <v>10</v>
      </c>
      <c r="C49" s="67" t="s">
        <v>56</v>
      </c>
      <c r="D49" s="182">
        <v>204.23</v>
      </c>
      <c r="E49" s="176">
        <v>252.35</v>
      </c>
    </row>
    <row r="50" spans="2:5" ht="13.5" thickBot="1">
      <c r="B50" s="41" t="s">
        <v>12</v>
      </c>
      <c r="C50" s="68" t="s">
        <v>53</v>
      </c>
      <c r="D50" s="165">
        <v>203.51</v>
      </c>
      <c r="E50" s="174">
        <v>201.41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196324.54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196324.54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196324.54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196324.54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9" right="0.75" top="0.61" bottom="0.61" header="0.5" footer="0.5"/>
  <pageSetup paperSize="9" scale="70" orientation="portrait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workbookViewId="0">
      <selection activeCell="J37" sqref="J37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8.85546875" style="62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156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</f>
        <v>116799.14</v>
      </c>
      <c r="E9" s="23">
        <f>E10</f>
        <v>183189.68</v>
      </c>
    </row>
    <row r="10" spans="2:5">
      <c r="B10" s="14" t="s">
        <v>6</v>
      </c>
      <c r="C10" s="115" t="s">
        <v>7</v>
      </c>
      <c r="D10" s="197">
        <v>116799.14</v>
      </c>
      <c r="E10" s="258">
        <v>183189.68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D10</f>
        <v>116799.14</v>
      </c>
      <c r="E20" s="261">
        <f>E10</f>
        <v>183189.68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116799.14</v>
      </c>
    </row>
    <row r="25" spans="2:7">
      <c r="B25" s="21" t="s">
        <v>26</v>
      </c>
      <c r="C25" s="22" t="s">
        <v>27</v>
      </c>
      <c r="D25" s="117">
        <v>102712.73000000003</v>
      </c>
      <c r="E25" s="132">
        <v>118793.11</v>
      </c>
      <c r="F25" s="70"/>
      <c r="G25" s="114"/>
    </row>
    <row r="26" spans="2:7">
      <c r="B26" s="24" t="s">
        <v>28</v>
      </c>
      <c r="C26" s="25" t="s">
        <v>29</v>
      </c>
      <c r="D26" s="118">
        <v>186406.15000000002</v>
      </c>
      <c r="E26" s="273">
        <v>201532.98</v>
      </c>
    </row>
    <row r="27" spans="2:7">
      <c r="B27" s="26" t="s">
        <v>6</v>
      </c>
      <c r="C27" s="15" t="s">
        <v>30</v>
      </c>
      <c r="D27" s="197">
        <v>13889.17</v>
      </c>
      <c r="E27" s="264">
        <v>34103.78</v>
      </c>
    </row>
    <row r="28" spans="2:7">
      <c r="B28" s="26" t="s">
        <v>8</v>
      </c>
      <c r="C28" s="15" t="s">
        <v>31</v>
      </c>
      <c r="D28" s="197"/>
      <c r="E28" s="264"/>
    </row>
    <row r="29" spans="2:7">
      <c r="B29" s="26" t="s">
        <v>10</v>
      </c>
      <c r="C29" s="15" t="s">
        <v>32</v>
      </c>
      <c r="D29" s="197">
        <v>172516.98</v>
      </c>
      <c r="E29" s="264">
        <v>167429.20000000001</v>
      </c>
    </row>
    <row r="30" spans="2:7">
      <c r="B30" s="24" t="s">
        <v>33</v>
      </c>
      <c r="C30" s="27" t="s">
        <v>34</v>
      </c>
      <c r="D30" s="118">
        <v>83693.42</v>
      </c>
      <c r="E30" s="273">
        <v>82739.87</v>
      </c>
      <c r="F30" s="70"/>
    </row>
    <row r="31" spans="2:7">
      <c r="B31" s="26" t="s">
        <v>6</v>
      </c>
      <c r="C31" s="15" t="s">
        <v>35</v>
      </c>
      <c r="D31" s="197">
        <v>4473.09</v>
      </c>
      <c r="E31" s="264">
        <v>4420.0600000000004</v>
      </c>
    </row>
    <row r="32" spans="2:7">
      <c r="B32" s="26" t="s">
        <v>8</v>
      </c>
      <c r="C32" s="15" t="s">
        <v>36</v>
      </c>
      <c r="D32" s="197"/>
      <c r="E32" s="264"/>
    </row>
    <row r="33" spans="2:6">
      <c r="B33" s="26" t="s">
        <v>10</v>
      </c>
      <c r="C33" s="15" t="s">
        <v>37</v>
      </c>
      <c r="D33" s="197">
        <v>7.88</v>
      </c>
      <c r="E33" s="264">
        <v>67.75</v>
      </c>
    </row>
    <row r="34" spans="2:6">
      <c r="B34" s="26" t="s">
        <v>12</v>
      </c>
      <c r="C34" s="15" t="s">
        <v>38</v>
      </c>
      <c r="D34" s="197"/>
      <c r="E34" s="264"/>
    </row>
    <row r="35" spans="2:6" ht="25.5">
      <c r="B35" s="26" t="s">
        <v>39</v>
      </c>
      <c r="C35" s="15" t="s">
        <v>40</v>
      </c>
      <c r="D35" s="197">
        <v>880.89</v>
      </c>
      <c r="E35" s="264">
        <v>3008.28</v>
      </c>
    </row>
    <row r="36" spans="2:6">
      <c r="B36" s="26" t="s">
        <v>41</v>
      </c>
      <c r="C36" s="15" t="s">
        <v>42</v>
      </c>
      <c r="D36" s="197"/>
      <c r="E36" s="264"/>
    </row>
    <row r="37" spans="2:6" ht="13.5" thickBot="1">
      <c r="B37" s="28" t="s">
        <v>43</v>
      </c>
      <c r="C37" s="29" t="s">
        <v>44</v>
      </c>
      <c r="D37" s="197">
        <v>78331.56</v>
      </c>
      <c r="E37" s="264">
        <v>75243.78</v>
      </c>
    </row>
    <row r="38" spans="2:6">
      <c r="B38" s="21" t="s">
        <v>45</v>
      </c>
      <c r="C38" s="22" t="s">
        <v>46</v>
      </c>
      <c r="D38" s="117">
        <v>14086.41</v>
      </c>
      <c r="E38" s="23">
        <v>-52402.57</v>
      </c>
    </row>
    <row r="39" spans="2:6" ht="13.5" thickBot="1">
      <c r="B39" s="30" t="s">
        <v>47</v>
      </c>
      <c r="C39" s="31" t="s">
        <v>48</v>
      </c>
      <c r="D39" s="119">
        <v>116799.14000000003</v>
      </c>
      <c r="E39" s="274">
        <f>E24+E25+E38</f>
        <v>183189.68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>
        <v>559.32929999999999</v>
      </c>
    </row>
    <row r="45" spans="2:6" ht="13.5" thickBot="1">
      <c r="B45" s="41" t="s">
        <v>8</v>
      </c>
      <c r="C45" s="68" t="s">
        <v>53</v>
      </c>
      <c r="D45" s="165">
        <v>559.32929999999999</v>
      </c>
      <c r="E45" s="170">
        <v>1125.3820000000001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>
        <v>208.82</v>
      </c>
    </row>
    <row r="48" spans="2:6">
      <c r="B48" s="39" t="s">
        <v>8</v>
      </c>
      <c r="C48" s="67" t="s">
        <v>55</v>
      </c>
      <c r="D48" s="182">
        <v>142.53</v>
      </c>
      <c r="E48" s="176">
        <v>146.18</v>
      </c>
    </row>
    <row r="49" spans="2:5">
      <c r="B49" s="39" t="s">
        <v>10</v>
      </c>
      <c r="C49" s="67" t="s">
        <v>56</v>
      </c>
      <c r="D49" s="182">
        <v>210.28</v>
      </c>
      <c r="E49" s="176">
        <v>237.26</v>
      </c>
    </row>
    <row r="50" spans="2:5" ht="13.5" thickBot="1">
      <c r="B50" s="41" t="s">
        <v>12</v>
      </c>
      <c r="C50" s="68" t="s">
        <v>53</v>
      </c>
      <c r="D50" s="165">
        <v>208.82</v>
      </c>
      <c r="E50" s="174">
        <v>162.78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183189.68</v>
      </c>
      <c r="E54" s="50"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183189.68</v>
      </c>
      <c r="E60" s="216">
        <v>0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183189.68</v>
      </c>
      <c r="E71" s="61">
        <f>E54</f>
        <v>0</v>
      </c>
    </row>
    <row r="72" spans="2:5">
      <c r="B72" s="39" t="s">
        <v>6</v>
      </c>
      <c r="C72" s="40" t="s">
        <v>88</v>
      </c>
      <c r="D72" s="213">
        <f>D71</f>
        <v>183189.68</v>
      </c>
      <c r="E72" s="214">
        <f>E71</f>
        <v>0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zoomScaleNormal="100" workbookViewId="0">
      <selection activeCell="E20" sqref="E20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152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24259.69</v>
      </c>
      <c r="E9" s="23"/>
    </row>
    <row r="10" spans="2:5">
      <c r="B10" s="14" t="s">
        <v>6</v>
      </c>
      <c r="C10" s="115" t="s">
        <v>7</v>
      </c>
      <c r="D10" s="197">
        <v>24259.69</v>
      </c>
      <c r="E10" s="258"/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24259.69</v>
      </c>
      <c r="E20" s="261"/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20150.11</v>
      </c>
      <c r="E24" s="23">
        <f>D20</f>
        <v>24259.69</v>
      </c>
    </row>
    <row r="25" spans="2:7">
      <c r="B25" s="21" t="s">
        <v>26</v>
      </c>
      <c r="C25" s="22" t="s">
        <v>27</v>
      </c>
      <c r="D25" s="117">
        <v>2949.5</v>
      </c>
      <c r="E25" s="132">
        <v>7075.12</v>
      </c>
      <c r="F25" s="70"/>
      <c r="G25" s="114"/>
    </row>
    <row r="26" spans="2:7">
      <c r="B26" s="24" t="s">
        <v>28</v>
      </c>
      <c r="C26" s="25" t="s">
        <v>29</v>
      </c>
      <c r="D26" s="118">
        <v>3133.36</v>
      </c>
      <c r="E26" s="133">
        <v>285283.86</v>
      </c>
    </row>
    <row r="27" spans="2:7">
      <c r="B27" s="26" t="s">
        <v>6</v>
      </c>
      <c r="C27" s="15" t="s">
        <v>30</v>
      </c>
      <c r="D27" s="197">
        <v>1884.35</v>
      </c>
      <c r="E27" s="263">
        <v>5132.99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1249.01</v>
      </c>
      <c r="E29" s="263">
        <v>280150.87</v>
      </c>
    </row>
    <row r="30" spans="2:7">
      <c r="B30" s="24" t="s">
        <v>33</v>
      </c>
      <c r="C30" s="27" t="s">
        <v>34</v>
      </c>
      <c r="D30" s="118">
        <v>183.86</v>
      </c>
      <c r="E30" s="133">
        <v>278208.74</v>
      </c>
    </row>
    <row r="31" spans="2:7">
      <c r="B31" s="26" t="s">
        <v>6</v>
      </c>
      <c r="C31" s="15" t="s">
        <v>35</v>
      </c>
      <c r="D31" s="197"/>
      <c r="E31" s="263">
        <v>5757.73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58</v>
      </c>
      <c r="E33" s="263">
        <v>345.69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125.86</v>
      </c>
      <c r="E35" s="263">
        <v>3641.39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>
        <v>268463.93</v>
      </c>
    </row>
    <row r="38" spans="2:6">
      <c r="B38" s="21" t="s">
        <v>45</v>
      </c>
      <c r="C38" s="22" t="s">
        <v>46</v>
      </c>
      <c r="D38" s="117">
        <v>1160.08</v>
      </c>
      <c r="E38" s="23">
        <v>-31334.81</v>
      </c>
    </row>
    <row r="39" spans="2:6" ht="13.5" thickBot="1">
      <c r="B39" s="30" t="s">
        <v>47</v>
      </c>
      <c r="C39" s="31" t="s">
        <v>48</v>
      </c>
      <c r="D39" s="119">
        <v>24259.690000000002</v>
      </c>
      <c r="E39" s="274">
        <f>E24+E25+E38</f>
        <v>0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147.3715</v>
      </c>
      <c r="E44" s="166">
        <v>168.45840000000001</v>
      </c>
    </row>
    <row r="45" spans="2:6" ht="13.5" thickBot="1">
      <c r="B45" s="41" t="s">
        <v>8</v>
      </c>
      <c r="C45" s="68" t="s">
        <v>53</v>
      </c>
      <c r="D45" s="165">
        <v>168.45840000000001</v>
      </c>
      <c r="E45" s="170"/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136.72999999999999</v>
      </c>
      <c r="E47" s="172">
        <v>144.01</v>
      </c>
    </row>
    <row r="48" spans="2:6">
      <c r="B48" s="39" t="s">
        <v>8</v>
      </c>
      <c r="C48" s="67" t="s">
        <v>55</v>
      </c>
      <c r="D48" s="182">
        <v>128.44999999999999</v>
      </c>
      <c r="E48" s="176">
        <v>138.47</v>
      </c>
    </row>
    <row r="49" spans="2:5">
      <c r="B49" s="39" t="s">
        <v>10</v>
      </c>
      <c r="C49" s="67" t="s">
        <v>56</v>
      </c>
      <c r="D49" s="182">
        <v>149.46</v>
      </c>
      <c r="E49" s="176">
        <v>162.21</v>
      </c>
    </row>
    <row r="50" spans="2:5" ht="13.5" thickBot="1">
      <c r="B50" s="41" t="s">
        <v>12</v>
      </c>
      <c r="C50" s="68" t="s">
        <v>53</v>
      </c>
      <c r="D50" s="165">
        <v>144.01</v>
      </c>
      <c r="E50" s="174"/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f>E60</f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0</v>
      </c>
      <c r="E60" s="216">
        <v>0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D54-D70</f>
        <v>0</v>
      </c>
      <c r="E71" s="61">
        <f>E54</f>
        <v>0</v>
      </c>
    </row>
    <row r="72" spans="2:5">
      <c r="B72" s="39" t="s">
        <v>6</v>
      </c>
      <c r="C72" s="40" t="s">
        <v>88</v>
      </c>
      <c r="D72" s="213">
        <f>D71</f>
        <v>0</v>
      </c>
      <c r="E72" s="214">
        <f>E71</f>
        <v>0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9055118110236227" right="0.74803149606299213" top="0.55118110236220474" bottom="0.6692913385826772" header="0.51181102362204722" footer="0.51181102362204722"/>
  <pageSetup paperSize="9" scale="64" orientation="portrait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E20" sqref="E20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8.7109375" customWidth="1"/>
    <col min="7" max="7" width="15.5703125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218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60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28862.15</v>
      </c>
      <c r="E9" s="23">
        <f>E10+E11+E12+E13</f>
        <v>1885933.75</v>
      </c>
    </row>
    <row r="10" spans="2:5">
      <c r="B10" s="14" t="s">
        <v>6</v>
      </c>
      <c r="C10" s="115" t="s">
        <v>7</v>
      </c>
      <c r="D10" s="197">
        <v>28862.15</v>
      </c>
      <c r="E10" s="258">
        <v>1885933.75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28862.15</v>
      </c>
      <c r="E20" s="261">
        <f>E9-E16</f>
        <v>1885933.75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60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28862.15</v>
      </c>
    </row>
    <row r="25" spans="2:7">
      <c r="B25" s="21" t="s">
        <v>26</v>
      </c>
      <c r="C25" s="22" t="s">
        <v>27</v>
      </c>
      <c r="D25" s="117">
        <v>27143.4</v>
      </c>
      <c r="E25" s="132">
        <v>2187518.2999999998</v>
      </c>
      <c r="F25" s="114"/>
      <c r="G25" s="114"/>
    </row>
    <row r="26" spans="2:7">
      <c r="B26" s="24" t="s">
        <v>28</v>
      </c>
      <c r="C26" s="25" t="s">
        <v>29</v>
      </c>
      <c r="D26" s="118">
        <v>27143.4</v>
      </c>
      <c r="E26" s="133">
        <v>2501916.61</v>
      </c>
      <c r="F26" s="130"/>
    </row>
    <row r="27" spans="2:7">
      <c r="B27" s="26" t="s">
        <v>6</v>
      </c>
      <c r="C27" s="15" t="s">
        <v>30</v>
      </c>
      <c r="D27" s="197"/>
      <c r="E27" s="263">
        <v>2445472.33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27143.4</v>
      </c>
      <c r="E29" s="263">
        <v>56444.28</v>
      </c>
      <c r="F29" s="114"/>
      <c r="G29" s="114"/>
    </row>
    <row r="30" spans="2:7">
      <c r="B30" s="24" t="s">
        <v>33</v>
      </c>
      <c r="C30" s="27" t="s">
        <v>34</v>
      </c>
      <c r="D30" s="118"/>
      <c r="E30" s="133">
        <v>314398.31</v>
      </c>
    </row>
    <row r="31" spans="2:7">
      <c r="B31" s="26" t="s">
        <v>6</v>
      </c>
      <c r="C31" s="15" t="s">
        <v>35</v>
      </c>
      <c r="D31" s="197"/>
      <c r="E31" s="263">
        <v>2055.06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/>
      <c r="E33" s="263">
        <v>5932.33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/>
      <c r="E35" s="263">
        <v>29823.19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>
        <v>276587.73</v>
      </c>
    </row>
    <row r="38" spans="2:6">
      <c r="B38" s="21" t="s">
        <v>45</v>
      </c>
      <c r="C38" s="22" t="s">
        <v>46</v>
      </c>
      <c r="D38" s="117">
        <v>1718.75</v>
      </c>
      <c r="E38" s="23">
        <v>-330446.7</v>
      </c>
    </row>
    <row r="39" spans="2:6" ht="13.5" thickBot="1">
      <c r="B39" s="30" t="s">
        <v>47</v>
      </c>
      <c r="C39" s="31" t="s">
        <v>48</v>
      </c>
      <c r="D39" s="119">
        <v>28862.15</v>
      </c>
      <c r="E39" s="274">
        <f>E24+E25+E38</f>
        <v>1885933.7499999998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0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>
        <v>73.551000000000002</v>
      </c>
    </row>
    <row r="45" spans="2:6" ht="13.5" thickBot="1">
      <c r="B45" s="41" t="s">
        <v>8</v>
      </c>
      <c r="C45" s="68" t="s">
        <v>53</v>
      </c>
      <c r="D45" s="165">
        <v>73.551000000000002</v>
      </c>
      <c r="E45" s="170">
        <v>5322.6850000000004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>
        <v>392.41</v>
      </c>
    </row>
    <row r="48" spans="2:6">
      <c r="B48" s="39" t="s">
        <v>8</v>
      </c>
      <c r="C48" s="67" t="s">
        <v>55</v>
      </c>
      <c r="D48" s="182">
        <v>357.96</v>
      </c>
      <c r="E48" s="176">
        <v>307.17</v>
      </c>
    </row>
    <row r="49" spans="2:5">
      <c r="B49" s="39" t="s">
        <v>10</v>
      </c>
      <c r="C49" s="67" t="s">
        <v>56</v>
      </c>
      <c r="D49" s="182">
        <v>392.41</v>
      </c>
      <c r="E49" s="176">
        <v>450.56</v>
      </c>
    </row>
    <row r="50" spans="2:5" ht="13.5" thickBot="1">
      <c r="B50" s="41" t="s">
        <v>12</v>
      </c>
      <c r="C50" s="68" t="s">
        <v>53</v>
      </c>
      <c r="D50" s="165">
        <v>392.41</v>
      </c>
      <c r="E50" s="174">
        <v>354.32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1885933.75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1885933.75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f>D65/E20</f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1885933.75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3">
        <v>0</v>
      </c>
      <c r="E72" s="214">
        <v>0</v>
      </c>
    </row>
    <row r="73" spans="2:5">
      <c r="B73" s="39" t="s">
        <v>8</v>
      </c>
      <c r="C73" s="40" t="s">
        <v>89</v>
      </c>
      <c r="D73" s="213">
        <f>D71</f>
        <v>1885933.75</v>
      </c>
      <c r="E73" s="214">
        <f>E71</f>
        <v>1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E20" sqref="E20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16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219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60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4058452.43</v>
      </c>
      <c r="E9" s="23">
        <f>E10+E11+E12+E13</f>
        <v>30560046.07</v>
      </c>
    </row>
    <row r="10" spans="2:5">
      <c r="B10" s="14" t="s">
        <v>6</v>
      </c>
      <c r="C10" s="115" t="s">
        <v>7</v>
      </c>
      <c r="D10" s="197">
        <v>4058452.43</v>
      </c>
      <c r="E10" s="258">
        <v>30560046.07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4058452.43</v>
      </c>
      <c r="E20" s="261">
        <f>E9-E16</f>
        <v>30560046.07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60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4058452.43</v>
      </c>
    </row>
    <row r="25" spans="2:7">
      <c r="B25" s="21" t="s">
        <v>26</v>
      </c>
      <c r="C25" s="22" t="s">
        <v>27</v>
      </c>
      <c r="D25" s="117">
        <v>4043723.88</v>
      </c>
      <c r="E25" s="132">
        <v>27481830.149999999</v>
      </c>
      <c r="F25" s="114"/>
      <c r="G25" s="114"/>
    </row>
    <row r="26" spans="2:7">
      <c r="B26" s="24" t="s">
        <v>28</v>
      </c>
      <c r="C26" s="25" t="s">
        <v>29</v>
      </c>
      <c r="D26" s="118">
        <v>4044250.07</v>
      </c>
      <c r="E26" s="133">
        <v>38936479.539999999</v>
      </c>
      <c r="F26" s="130"/>
    </row>
    <row r="27" spans="2:7">
      <c r="B27" s="26" t="s">
        <v>6</v>
      </c>
      <c r="C27" s="15" t="s">
        <v>30</v>
      </c>
      <c r="D27" s="197">
        <v>2190851.2799999998</v>
      </c>
      <c r="E27" s="263">
        <v>31825214.440000001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1853398.79</v>
      </c>
      <c r="E29" s="263">
        <v>7111265.0999999996</v>
      </c>
      <c r="F29" s="114"/>
    </row>
    <row r="30" spans="2:7">
      <c r="B30" s="24" t="s">
        <v>33</v>
      </c>
      <c r="C30" s="27" t="s">
        <v>34</v>
      </c>
      <c r="D30" s="118">
        <v>526.19000000000005</v>
      </c>
      <c r="E30" s="133">
        <v>11454649.390000001</v>
      </c>
    </row>
    <row r="31" spans="2:7">
      <c r="B31" s="26" t="s">
        <v>6</v>
      </c>
      <c r="C31" s="15" t="s">
        <v>35</v>
      </c>
      <c r="D31" s="197"/>
      <c r="E31" s="263">
        <v>2188833.91</v>
      </c>
    </row>
    <row r="32" spans="2:7">
      <c r="B32" s="26" t="s">
        <v>8</v>
      </c>
      <c r="C32" s="15" t="s">
        <v>36</v>
      </c>
      <c r="D32" s="197"/>
      <c r="E32" s="263"/>
    </row>
    <row r="33" spans="2:7">
      <c r="B33" s="26" t="s">
        <v>10</v>
      </c>
      <c r="C33" s="15" t="s">
        <v>37</v>
      </c>
      <c r="D33" s="197">
        <v>268.08999999999997</v>
      </c>
      <c r="E33" s="263">
        <v>7634.13</v>
      </c>
    </row>
    <row r="34" spans="2:7">
      <c r="B34" s="26" t="s">
        <v>12</v>
      </c>
      <c r="C34" s="15" t="s">
        <v>38</v>
      </c>
      <c r="D34" s="197"/>
      <c r="E34" s="263"/>
    </row>
    <row r="35" spans="2:7" ht="25.5">
      <c r="B35" s="26" t="s">
        <v>39</v>
      </c>
      <c r="C35" s="15" t="s">
        <v>40</v>
      </c>
      <c r="D35" s="197">
        <v>258.10000000000002</v>
      </c>
      <c r="E35" s="263">
        <v>426287.01</v>
      </c>
    </row>
    <row r="36" spans="2:7">
      <c r="B36" s="26" t="s">
        <v>41</v>
      </c>
      <c r="C36" s="15" t="s">
        <v>42</v>
      </c>
      <c r="D36" s="197"/>
      <c r="E36" s="263"/>
    </row>
    <row r="37" spans="2:7" ht="13.5" thickBot="1">
      <c r="B37" s="28" t="s">
        <v>43</v>
      </c>
      <c r="C37" s="29" t="s">
        <v>44</v>
      </c>
      <c r="D37" s="197"/>
      <c r="E37" s="263">
        <v>8831894.3399999999</v>
      </c>
      <c r="G37" s="114"/>
    </row>
    <row r="38" spans="2:7">
      <c r="B38" s="21" t="s">
        <v>45</v>
      </c>
      <c r="C38" s="22" t="s">
        <v>46</v>
      </c>
      <c r="D38" s="117">
        <v>14728.95</v>
      </c>
      <c r="E38" s="23">
        <v>-980236.51</v>
      </c>
    </row>
    <row r="39" spans="2:7" ht="13.5" thickBot="1">
      <c r="B39" s="30" t="s">
        <v>47</v>
      </c>
      <c r="C39" s="31" t="s">
        <v>48</v>
      </c>
      <c r="D39" s="119">
        <v>4058452.83</v>
      </c>
      <c r="E39" s="274">
        <f>E24+E25+E38</f>
        <v>30560046.069999997</v>
      </c>
      <c r="F39" s="127"/>
    </row>
    <row r="40" spans="2:7" ht="13.5" thickBot="1">
      <c r="B40" s="32"/>
      <c r="C40" s="33"/>
      <c r="D40" s="2"/>
      <c r="E40" s="175"/>
    </row>
    <row r="41" spans="2:7" ht="16.5" thickBot="1">
      <c r="B41" s="4"/>
      <c r="C41" s="34" t="s">
        <v>49</v>
      </c>
      <c r="D41" s="6"/>
      <c r="E41" s="7"/>
    </row>
    <row r="42" spans="2:7" ht="13.5" thickBot="1">
      <c r="B42" s="160"/>
      <c r="C42" s="35" t="s">
        <v>50</v>
      </c>
      <c r="D42" s="10" t="s">
        <v>133</v>
      </c>
      <c r="E42" s="64" t="s">
        <v>261</v>
      </c>
    </row>
    <row r="43" spans="2:7">
      <c r="B43" s="36" t="s">
        <v>28</v>
      </c>
      <c r="C43" s="66" t="s">
        <v>51</v>
      </c>
      <c r="D43" s="38"/>
      <c r="E43" s="63"/>
    </row>
    <row r="44" spans="2:7">
      <c r="B44" s="39" t="s">
        <v>6</v>
      </c>
      <c r="C44" s="67" t="s">
        <v>52</v>
      </c>
      <c r="D44" s="182"/>
      <c r="E44" s="166">
        <v>11368.851000000001</v>
      </c>
    </row>
    <row r="45" spans="2:7" ht="13.5" thickBot="1">
      <c r="B45" s="41" t="s">
        <v>8</v>
      </c>
      <c r="C45" s="68" t="s">
        <v>53</v>
      </c>
      <c r="D45" s="165">
        <v>11368.851000000001</v>
      </c>
      <c r="E45" s="170">
        <v>81685.144</v>
      </c>
    </row>
    <row r="46" spans="2:7">
      <c r="B46" s="36" t="s">
        <v>33</v>
      </c>
      <c r="C46" s="66" t="s">
        <v>54</v>
      </c>
      <c r="D46" s="223"/>
      <c r="E46" s="171"/>
    </row>
    <row r="47" spans="2:7">
      <c r="B47" s="39" t="s">
        <v>6</v>
      </c>
      <c r="C47" s="67" t="s">
        <v>52</v>
      </c>
      <c r="D47" s="182"/>
      <c r="E47" s="172">
        <v>356.98</v>
      </c>
    </row>
    <row r="48" spans="2:7">
      <c r="B48" s="39" t="s">
        <v>8</v>
      </c>
      <c r="C48" s="67" t="s">
        <v>55</v>
      </c>
      <c r="D48" s="182">
        <v>345.27</v>
      </c>
      <c r="E48" s="176">
        <v>344.36</v>
      </c>
    </row>
    <row r="49" spans="2:5">
      <c r="B49" s="39" t="s">
        <v>10</v>
      </c>
      <c r="C49" s="67" t="s">
        <v>56</v>
      </c>
      <c r="D49" s="182">
        <v>363.12</v>
      </c>
      <c r="E49" s="176">
        <v>417.81</v>
      </c>
    </row>
    <row r="50" spans="2:5" ht="13.5" thickBot="1">
      <c r="B50" s="41" t="s">
        <v>12</v>
      </c>
      <c r="C50" s="68" t="s">
        <v>53</v>
      </c>
      <c r="D50" s="165">
        <v>356.98</v>
      </c>
      <c r="E50" s="174">
        <v>374.12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30560046.07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30560046.07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f>D65/E20</f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30560046.07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3">
        <v>0</v>
      </c>
      <c r="E72" s="214">
        <v>0</v>
      </c>
    </row>
    <row r="73" spans="2:5">
      <c r="B73" s="39" t="s">
        <v>8</v>
      </c>
      <c r="C73" s="40" t="s">
        <v>89</v>
      </c>
      <c r="D73" s="213">
        <f>D71</f>
        <v>30560046.07</v>
      </c>
      <c r="E73" s="214">
        <f>E71</f>
        <v>1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E20" sqref="E20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243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93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/>
      <c r="E9" s="23">
        <f>E10+E11+E12+E13</f>
        <v>853810.54</v>
      </c>
    </row>
    <row r="10" spans="2:5">
      <c r="B10" s="14" t="s">
        <v>6</v>
      </c>
      <c r="C10" s="115" t="s">
        <v>7</v>
      </c>
      <c r="D10" s="197"/>
      <c r="E10" s="258">
        <v>853810.54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/>
      <c r="E20" s="261">
        <f>E9-E16</f>
        <v>853810.54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93"/>
      <c r="C23" s="9" t="s">
        <v>3</v>
      </c>
      <c r="D23" s="12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0</v>
      </c>
    </row>
    <row r="25" spans="2:7">
      <c r="B25" s="21" t="s">
        <v>26</v>
      </c>
      <c r="C25" s="22" t="s">
        <v>27</v>
      </c>
      <c r="D25" s="117"/>
      <c r="E25" s="132">
        <v>865426.44</v>
      </c>
      <c r="F25" s="114"/>
      <c r="G25" s="114"/>
    </row>
    <row r="26" spans="2:7">
      <c r="B26" s="24" t="s">
        <v>28</v>
      </c>
      <c r="C26" s="25" t="s">
        <v>29</v>
      </c>
      <c r="D26" s="118"/>
      <c r="E26" s="133">
        <v>1000490.31</v>
      </c>
      <c r="F26" s="130"/>
    </row>
    <row r="27" spans="2:7">
      <c r="B27" s="26" t="s">
        <v>6</v>
      </c>
      <c r="C27" s="15" t="s">
        <v>30</v>
      </c>
      <c r="D27" s="197"/>
      <c r="E27" s="263">
        <v>874599.72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>
        <v>125890.59</v>
      </c>
      <c r="F29" s="114"/>
    </row>
    <row r="30" spans="2:7">
      <c r="B30" s="24" t="s">
        <v>33</v>
      </c>
      <c r="C30" s="27" t="s">
        <v>34</v>
      </c>
      <c r="D30" s="118"/>
      <c r="E30" s="133">
        <v>135063.87</v>
      </c>
    </row>
    <row r="31" spans="2:7">
      <c r="B31" s="26" t="s">
        <v>6</v>
      </c>
      <c r="C31" s="15" t="s">
        <v>35</v>
      </c>
      <c r="D31" s="197"/>
      <c r="E31" s="263"/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/>
      <c r="E33" s="263">
        <v>7.62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/>
      <c r="E35" s="263">
        <v>11152.81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>
        <v>123903.44</v>
      </c>
    </row>
    <row r="38" spans="2:6">
      <c r="B38" s="21" t="s">
        <v>45</v>
      </c>
      <c r="C38" s="22" t="s">
        <v>46</v>
      </c>
      <c r="D38" s="117"/>
      <c r="E38" s="23">
        <v>-11615.9</v>
      </c>
    </row>
    <row r="39" spans="2:6" ht="13.5" thickBot="1">
      <c r="B39" s="30" t="s">
        <v>47</v>
      </c>
      <c r="C39" s="31" t="s">
        <v>48</v>
      </c>
      <c r="D39" s="119"/>
      <c r="E39" s="274">
        <f>E24+E25+E38</f>
        <v>853810.53999999992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3"/>
      <c r="C42" s="35" t="s">
        <v>50</v>
      </c>
      <c r="D42" s="12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/>
    </row>
    <row r="45" spans="2:6" ht="13.5" thickBot="1">
      <c r="B45" s="41" t="s">
        <v>8</v>
      </c>
      <c r="C45" s="68" t="s">
        <v>53</v>
      </c>
      <c r="D45" s="165"/>
      <c r="E45" s="170">
        <v>2149.8440000000001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/>
    </row>
    <row r="48" spans="2:6">
      <c r="B48" s="39" t="s">
        <v>8</v>
      </c>
      <c r="C48" s="67" t="s">
        <v>55</v>
      </c>
      <c r="D48" s="182"/>
      <c r="E48" s="176">
        <v>395.4</v>
      </c>
    </row>
    <row r="49" spans="2:5">
      <c r="B49" s="39" t="s">
        <v>10</v>
      </c>
      <c r="C49" s="67" t="s">
        <v>56</v>
      </c>
      <c r="D49" s="182"/>
      <c r="E49" s="176">
        <v>407.21</v>
      </c>
    </row>
    <row r="50" spans="2:5" ht="13.5" thickBot="1">
      <c r="B50" s="41" t="s">
        <v>12</v>
      </c>
      <c r="C50" s="68" t="s">
        <v>53</v>
      </c>
      <c r="D50" s="165"/>
      <c r="E50" s="174">
        <v>397.15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853810.54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853810.54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f>D65/E20</f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853810.54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3">
        <v>0</v>
      </c>
      <c r="E72" s="214">
        <v>0</v>
      </c>
    </row>
    <row r="73" spans="2:5">
      <c r="B73" s="39" t="s">
        <v>8</v>
      </c>
      <c r="C73" s="40" t="s">
        <v>89</v>
      </c>
      <c r="D73" s="213">
        <f>D71</f>
        <v>853810.54</v>
      </c>
      <c r="E73" s="214">
        <f>E71</f>
        <v>1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E20" sqref="E20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8.28515625" style="62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158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593443.85</v>
      </c>
      <c r="E9" s="23">
        <f>E10+E11+E12+E13</f>
        <v>372867.73</v>
      </c>
    </row>
    <row r="10" spans="2:5">
      <c r="B10" s="14" t="s">
        <v>6</v>
      </c>
      <c r="C10" s="115" t="s">
        <v>7</v>
      </c>
      <c r="D10" s="197">
        <v>593443.85</v>
      </c>
      <c r="E10" s="258">
        <v>372867.73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593443.85</v>
      </c>
      <c r="E20" s="261">
        <f>E9-E16</f>
        <v>372867.73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501165.5</v>
      </c>
      <c r="E24" s="23">
        <f>D20</f>
        <v>593443.85</v>
      </c>
    </row>
    <row r="25" spans="2:7">
      <c r="B25" s="21" t="s">
        <v>26</v>
      </c>
      <c r="C25" s="22" t="s">
        <v>27</v>
      </c>
      <c r="D25" s="117">
        <v>117584.55999999997</v>
      </c>
      <c r="E25" s="132">
        <v>-158924.74</v>
      </c>
      <c r="F25" s="70"/>
      <c r="G25" s="114"/>
    </row>
    <row r="26" spans="2:7">
      <c r="B26" s="24" t="s">
        <v>28</v>
      </c>
      <c r="C26" s="25" t="s">
        <v>29</v>
      </c>
      <c r="D26" s="118">
        <v>376397.35</v>
      </c>
      <c r="E26" s="133">
        <v>255907.07</v>
      </c>
    </row>
    <row r="27" spans="2:7">
      <c r="B27" s="26" t="s">
        <v>6</v>
      </c>
      <c r="C27" s="15" t="s">
        <v>30</v>
      </c>
      <c r="D27" s="197">
        <v>331089.09999999998</v>
      </c>
      <c r="E27" s="263">
        <v>100587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45308.25</v>
      </c>
      <c r="E29" s="263">
        <v>155320.07</v>
      </c>
    </row>
    <row r="30" spans="2:7">
      <c r="B30" s="24" t="s">
        <v>33</v>
      </c>
      <c r="C30" s="27" t="s">
        <v>34</v>
      </c>
      <c r="D30" s="118">
        <v>258812.79</v>
      </c>
      <c r="E30" s="133">
        <v>414831.81</v>
      </c>
    </row>
    <row r="31" spans="2:7">
      <c r="B31" s="26" t="s">
        <v>6</v>
      </c>
      <c r="C31" s="15" t="s">
        <v>35</v>
      </c>
      <c r="D31" s="197"/>
      <c r="E31" s="263">
        <v>247007.98</v>
      </c>
    </row>
    <row r="32" spans="2:7">
      <c r="B32" s="26" t="s">
        <v>8</v>
      </c>
      <c r="C32" s="15" t="s">
        <v>36</v>
      </c>
      <c r="D32" s="197"/>
      <c r="E32" s="263"/>
    </row>
    <row r="33" spans="2:7">
      <c r="B33" s="26" t="s">
        <v>10</v>
      </c>
      <c r="C33" s="15" t="s">
        <v>37</v>
      </c>
      <c r="D33" s="197">
        <v>1069.6500000000001</v>
      </c>
      <c r="E33" s="263">
        <v>1302.95</v>
      </c>
    </row>
    <row r="34" spans="2:7">
      <c r="B34" s="26" t="s">
        <v>12</v>
      </c>
      <c r="C34" s="15" t="s">
        <v>38</v>
      </c>
      <c r="D34" s="197"/>
      <c r="E34" s="263"/>
    </row>
    <row r="35" spans="2:7" ht="25.5">
      <c r="B35" s="26" t="s">
        <v>39</v>
      </c>
      <c r="C35" s="15" t="s">
        <v>40</v>
      </c>
      <c r="D35" s="197">
        <v>9332.4500000000007</v>
      </c>
      <c r="E35" s="263">
        <v>9260.64</v>
      </c>
    </row>
    <row r="36" spans="2:7">
      <c r="B36" s="26" t="s">
        <v>41</v>
      </c>
      <c r="C36" s="15" t="s">
        <v>42</v>
      </c>
      <c r="D36" s="197"/>
      <c r="E36" s="263"/>
    </row>
    <row r="37" spans="2:7" ht="13.5" thickBot="1">
      <c r="B37" s="28" t="s">
        <v>43</v>
      </c>
      <c r="C37" s="29" t="s">
        <v>44</v>
      </c>
      <c r="D37" s="197">
        <v>248410.69</v>
      </c>
      <c r="E37" s="263">
        <v>157260.24</v>
      </c>
      <c r="F37" s="70"/>
      <c r="G37" s="114"/>
    </row>
    <row r="38" spans="2:7">
      <c r="B38" s="21" t="s">
        <v>45</v>
      </c>
      <c r="C38" s="22" t="s">
        <v>46</v>
      </c>
      <c r="D38" s="117">
        <v>-25306.21</v>
      </c>
      <c r="E38" s="23">
        <v>-61651.38</v>
      </c>
    </row>
    <row r="39" spans="2:7" ht="13.5" thickBot="1">
      <c r="B39" s="30" t="s">
        <v>47</v>
      </c>
      <c r="C39" s="31" t="s">
        <v>48</v>
      </c>
      <c r="D39" s="119">
        <v>593443.85</v>
      </c>
      <c r="E39" s="274">
        <f>E24+E25+E38</f>
        <v>372867.73</v>
      </c>
      <c r="F39" s="121"/>
    </row>
    <row r="40" spans="2:7" ht="13.5" thickBot="1">
      <c r="B40" s="32"/>
      <c r="C40" s="33"/>
      <c r="D40" s="2"/>
      <c r="E40" s="175"/>
    </row>
    <row r="41" spans="2:7" ht="16.5" thickBot="1">
      <c r="B41" s="4"/>
      <c r="C41" s="34" t="s">
        <v>49</v>
      </c>
      <c r="D41" s="6"/>
      <c r="E41" s="7"/>
    </row>
    <row r="42" spans="2:7" ht="13.5" thickBot="1">
      <c r="B42" s="8"/>
      <c r="C42" s="35" t="s">
        <v>50</v>
      </c>
      <c r="D42" s="10" t="s">
        <v>133</v>
      </c>
      <c r="E42" s="11" t="s">
        <v>261</v>
      </c>
    </row>
    <row r="43" spans="2:7">
      <c r="B43" s="36" t="s">
        <v>28</v>
      </c>
      <c r="C43" s="66" t="s">
        <v>51</v>
      </c>
      <c r="D43" s="38"/>
      <c r="E43" s="63"/>
    </row>
    <row r="44" spans="2:7">
      <c r="B44" s="39" t="s">
        <v>6</v>
      </c>
      <c r="C44" s="67" t="s">
        <v>52</v>
      </c>
      <c r="D44" s="182">
        <v>1285.963</v>
      </c>
      <c r="E44" s="166">
        <v>1580.5360000000001</v>
      </c>
    </row>
    <row r="45" spans="2:7" ht="13.5" thickBot="1">
      <c r="B45" s="41" t="s">
        <v>8</v>
      </c>
      <c r="C45" s="68" t="s">
        <v>53</v>
      </c>
      <c r="D45" s="165">
        <v>1580.5360000000001</v>
      </c>
      <c r="E45" s="170">
        <v>1158.586</v>
      </c>
    </row>
    <row r="46" spans="2:7">
      <c r="B46" s="36" t="s">
        <v>33</v>
      </c>
      <c r="C46" s="66" t="s">
        <v>54</v>
      </c>
      <c r="D46" s="223"/>
      <c r="E46" s="171"/>
    </row>
    <row r="47" spans="2:7">
      <c r="B47" s="39" t="s">
        <v>6</v>
      </c>
      <c r="C47" s="67" t="s">
        <v>52</v>
      </c>
      <c r="D47" s="182">
        <v>389.72</v>
      </c>
      <c r="E47" s="172">
        <v>375.47</v>
      </c>
    </row>
    <row r="48" spans="2:7">
      <c r="B48" s="39" t="s">
        <v>8</v>
      </c>
      <c r="C48" s="67" t="s">
        <v>55</v>
      </c>
      <c r="D48" s="182">
        <v>367.72</v>
      </c>
      <c r="E48" s="176">
        <v>308.33</v>
      </c>
    </row>
    <row r="49" spans="2:5">
      <c r="B49" s="39" t="s">
        <v>10</v>
      </c>
      <c r="C49" s="67" t="s">
        <v>56</v>
      </c>
      <c r="D49" s="182">
        <v>410.13</v>
      </c>
      <c r="E49" s="176">
        <v>409.86</v>
      </c>
    </row>
    <row r="50" spans="2:5" ht="13.5" thickBot="1">
      <c r="B50" s="41" t="s">
        <v>12</v>
      </c>
      <c r="C50" s="68" t="s">
        <v>53</v>
      </c>
      <c r="D50" s="165">
        <v>375.47</v>
      </c>
      <c r="E50" s="174">
        <v>321.83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372867.73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372867.73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372867.73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372867.73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000000000000004" right="0.75" top="0.56000000000000005" bottom="0.47" header="0.5" footer="0.5"/>
  <pageSetup paperSize="9" scale="70" orientation="portrait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>
  <dimension ref="A1:G78"/>
  <sheetViews>
    <sheetView topLeftCell="A4" workbookViewId="0">
      <selection activeCell="D26" sqref="D26:D27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42578125" style="62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159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63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2699220.87</v>
      </c>
      <c r="E9" s="23">
        <f>E10+E11+E12+E13</f>
        <v>2775927.2</v>
      </c>
    </row>
    <row r="10" spans="2:5">
      <c r="B10" s="14" t="s">
        <v>6</v>
      </c>
      <c r="C10" s="115" t="s">
        <v>7</v>
      </c>
      <c r="D10" s="197">
        <v>2699220.87</v>
      </c>
      <c r="E10" s="258">
        <v>2775927.2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2699220.87</v>
      </c>
      <c r="E20" s="261">
        <f>E9-E16</f>
        <v>2775927.2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63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125357.2</v>
      </c>
      <c r="E24" s="23">
        <f>D20</f>
        <v>2699220.87</v>
      </c>
    </row>
    <row r="25" spans="2:7">
      <c r="B25" s="21" t="s">
        <v>26</v>
      </c>
      <c r="C25" s="22" t="s">
        <v>27</v>
      </c>
      <c r="D25" s="117">
        <v>2509952.5100000002</v>
      </c>
      <c r="E25" s="132">
        <v>95014.82</v>
      </c>
      <c r="F25" s="70"/>
    </row>
    <row r="26" spans="2:7">
      <c r="B26" s="24" t="s">
        <v>28</v>
      </c>
      <c r="C26" s="25" t="s">
        <v>29</v>
      </c>
      <c r="D26" s="118">
        <v>2641380.08</v>
      </c>
      <c r="E26" s="133">
        <v>1831578.83</v>
      </c>
      <c r="G26" s="114"/>
    </row>
    <row r="27" spans="2:7">
      <c r="B27" s="26" t="s">
        <v>6</v>
      </c>
      <c r="C27" s="15" t="s">
        <v>30</v>
      </c>
      <c r="D27" s="197">
        <v>1758346.99</v>
      </c>
      <c r="E27" s="263">
        <v>1528645.99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883033.09000000008</v>
      </c>
      <c r="E29" s="263">
        <v>302932.84000000003</v>
      </c>
    </row>
    <row r="30" spans="2:7">
      <c r="B30" s="24" t="s">
        <v>33</v>
      </c>
      <c r="C30" s="27" t="s">
        <v>34</v>
      </c>
      <c r="D30" s="118">
        <v>131427.57</v>
      </c>
      <c r="E30" s="133">
        <v>1736564.01</v>
      </c>
    </row>
    <row r="31" spans="2:7">
      <c r="B31" s="26" t="s">
        <v>6</v>
      </c>
      <c r="C31" s="15" t="s">
        <v>35</v>
      </c>
      <c r="D31" s="197">
        <v>78149.960000000006</v>
      </c>
      <c r="E31" s="263">
        <v>46847.06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726.5</v>
      </c>
      <c r="E33" s="263">
        <v>1161.06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12411.71</v>
      </c>
      <c r="E35" s="263">
        <v>56759.49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40139.4</v>
      </c>
      <c r="E37" s="263">
        <v>1631796.4</v>
      </c>
      <c r="F37" s="70"/>
    </row>
    <row r="38" spans="2:6">
      <c r="B38" s="21" t="s">
        <v>45</v>
      </c>
      <c r="C38" s="22" t="s">
        <v>46</v>
      </c>
      <c r="D38" s="117">
        <v>63911.16</v>
      </c>
      <c r="E38" s="23">
        <v>-18308.490000000002</v>
      </c>
    </row>
    <row r="39" spans="2:6" ht="13.5" thickBot="1">
      <c r="B39" s="30" t="s">
        <v>47</v>
      </c>
      <c r="C39" s="31" t="s">
        <v>48</v>
      </c>
      <c r="D39" s="119">
        <v>2699220.8700000006</v>
      </c>
      <c r="E39" s="274">
        <f>E24+E25+E38</f>
        <v>2775927.1999999997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3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485.73</v>
      </c>
      <c r="E44" s="166">
        <v>9637.3209999999999</v>
      </c>
    </row>
    <row r="45" spans="2:6" ht="13.5" thickBot="1">
      <c r="B45" s="41" t="s">
        <v>8</v>
      </c>
      <c r="C45" s="68" t="s">
        <v>53</v>
      </c>
      <c r="D45" s="165">
        <v>9637.3209999999999</v>
      </c>
      <c r="E45" s="170">
        <v>9983.1949999999997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258.08</v>
      </c>
      <c r="E47" s="172">
        <v>280.08</v>
      </c>
    </row>
    <row r="48" spans="2:6">
      <c r="B48" s="39" t="s">
        <v>8</v>
      </c>
      <c r="C48" s="67" t="s">
        <v>55</v>
      </c>
      <c r="D48" s="182">
        <v>254.25</v>
      </c>
      <c r="E48" s="176">
        <v>272.41000000000003</v>
      </c>
    </row>
    <row r="49" spans="2:5">
      <c r="B49" s="39" t="s">
        <v>10</v>
      </c>
      <c r="C49" s="67" t="s">
        <v>56</v>
      </c>
      <c r="D49" s="182">
        <v>281.70999999999998</v>
      </c>
      <c r="E49" s="176">
        <v>286.26</v>
      </c>
    </row>
    <row r="50" spans="2:5" ht="13.5" thickBot="1">
      <c r="B50" s="41" t="s">
        <v>12</v>
      </c>
      <c r="C50" s="68" t="s">
        <v>53</v>
      </c>
      <c r="D50" s="165">
        <v>280.08</v>
      </c>
      <c r="E50" s="174">
        <v>278.06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2775927.2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2775927.2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2775927.2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2775927.2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E20" sqref="E20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160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709069.1</v>
      </c>
      <c r="E9" s="23">
        <f>E10+E11+E12+E13</f>
        <v>1226011.1200000001</v>
      </c>
    </row>
    <row r="10" spans="2:5">
      <c r="B10" s="14" t="s">
        <v>6</v>
      </c>
      <c r="C10" s="115" t="s">
        <v>7</v>
      </c>
      <c r="D10" s="197">
        <v>709069.1</v>
      </c>
      <c r="E10" s="258">
        <v>1226011.1200000001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709069.1</v>
      </c>
      <c r="E20" s="261">
        <f>E9-E16</f>
        <v>1226011.1200000001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159390.24</v>
      </c>
      <c r="E24" s="23">
        <f>D20</f>
        <v>709069.1</v>
      </c>
    </row>
    <row r="25" spans="2:7">
      <c r="B25" s="21" t="s">
        <v>26</v>
      </c>
      <c r="C25" s="22" t="s">
        <v>27</v>
      </c>
      <c r="D25" s="117">
        <v>534153.79</v>
      </c>
      <c r="E25" s="132">
        <v>502371.37</v>
      </c>
      <c r="F25" s="70"/>
    </row>
    <row r="26" spans="2:7">
      <c r="B26" s="24" t="s">
        <v>28</v>
      </c>
      <c r="C26" s="25" t="s">
        <v>29</v>
      </c>
      <c r="D26" s="118">
        <v>1545599.08</v>
      </c>
      <c r="E26" s="133">
        <v>795586.26</v>
      </c>
      <c r="G26" s="114"/>
    </row>
    <row r="27" spans="2:7">
      <c r="B27" s="26" t="s">
        <v>6</v>
      </c>
      <c r="C27" s="15" t="s">
        <v>30</v>
      </c>
      <c r="D27" s="197">
        <v>1143399.78</v>
      </c>
      <c r="E27" s="263">
        <v>546089.91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402199.3</v>
      </c>
      <c r="E29" s="263">
        <v>249496.35</v>
      </c>
    </row>
    <row r="30" spans="2:7">
      <c r="B30" s="24" t="s">
        <v>33</v>
      </c>
      <c r="C30" s="27" t="s">
        <v>34</v>
      </c>
      <c r="D30" s="118">
        <v>1011445.29</v>
      </c>
      <c r="E30" s="133">
        <v>293214.89</v>
      </c>
    </row>
    <row r="31" spans="2:7">
      <c r="B31" s="26" t="s">
        <v>6</v>
      </c>
      <c r="C31" s="15" t="s">
        <v>35</v>
      </c>
      <c r="D31" s="197">
        <v>10916.74</v>
      </c>
      <c r="E31" s="263">
        <v>53467.77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913.51</v>
      </c>
      <c r="E33" s="263">
        <v>1396.54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10085.41</v>
      </c>
      <c r="E35" s="263">
        <v>18655.57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989529.63</v>
      </c>
      <c r="E37" s="263">
        <v>219695.01</v>
      </c>
      <c r="F37" s="70"/>
    </row>
    <row r="38" spans="2:6">
      <c r="B38" s="21" t="s">
        <v>45</v>
      </c>
      <c r="C38" s="22" t="s">
        <v>46</v>
      </c>
      <c r="D38" s="117">
        <v>15525.07</v>
      </c>
      <c r="E38" s="23">
        <v>14570.65</v>
      </c>
    </row>
    <row r="39" spans="2:6" ht="13.5" thickBot="1">
      <c r="B39" s="30" t="s">
        <v>47</v>
      </c>
      <c r="C39" s="31" t="s">
        <v>48</v>
      </c>
      <c r="D39" s="119">
        <v>709069.1</v>
      </c>
      <c r="E39" s="274">
        <f>E24+E25+E38</f>
        <v>1226011.1199999999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633.43100000000004</v>
      </c>
      <c r="E44" s="166">
        <v>2747.2649999999999</v>
      </c>
    </row>
    <row r="45" spans="2:6" ht="13.5" thickBot="1">
      <c r="B45" s="41" t="s">
        <v>8</v>
      </c>
      <c r="C45" s="68" t="s">
        <v>53</v>
      </c>
      <c r="D45" s="165">
        <v>2747.2649999999999</v>
      </c>
      <c r="E45" s="170">
        <v>4678.8959999999997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251.63</v>
      </c>
      <c r="E47" s="172">
        <v>258.10000000000002</v>
      </c>
    </row>
    <row r="48" spans="2:6">
      <c r="B48" s="39" t="s">
        <v>8</v>
      </c>
      <c r="C48" s="67" t="s">
        <v>55</v>
      </c>
      <c r="D48" s="182">
        <v>251.61</v>
      </c>
      <c r="E48" s="176">
        <v>258.18</v>
      </c>
    </row>
    <row r="49" spans="2:5">
      <c r="B49" s="39" t="s">
        <v>10</v>
      </c>
      <c r="C49" s="67" t="s">
        <v>56</v>
      </c>
      <c r="D49" s="182">
        <v>258.26</v>
      </c>
      <c r="E49" s="176">
        <v>262.02999999999997</v>
      </c>
    </row>
    <row r="50" spans="2:5" ht="13.5" thickBot="1">
      <c r="B50" s="41" t="s">
        <v>12</v>
      </c>
      <c r="C50" s="68" t="s">
        <v>53</v>
      </c>
      <c r="D50" s="165">
        <v>258.10000000000002</v>
      </c>
      <c r="E50" s="174">
        <v>262.02999999999997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1226011.1200000001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1226011.1200000001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1226011.1200000001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D54</f>
        <v>1226011.1200000001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000000000000005" right="0.75" top="0.53" bottom="0.55000000000000004" header="0.5" footer="0.5"/>
  <pageSetup paperSize="9" scale="7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I78"/>
  <sheetViews>
    <sheetView zoomScaleNormal="100" workbookViewId="0">
      <selection activeCell="D75" sqref="D75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570312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112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33950799.82</v>
      </c>
      <c r="E9" s="23">
        <f>E10+E11+E12+E13</f>
        <v>42042711.029999994</v>
      </c>
    </row>
    <row r="10" spans="2:5">
      <c r="B10" s="14" t="s">
        <v>6</v>
      </c>
      <c r="C10" s="115" t="s">
        <v>7</v>
      </c>
      <c r="D10" s="197">
        <f>33540685.53+232349.05</f>
        <v>33773034.579999998</v>
      </c>
      <c r="E10" s="258">
        <f>41349627.79+544204.05</f>
        <v>41893831.839999996</v>
      </c>
    </row>
    <row r="11" spans="2:5">
      <c r="B11" s="14" t="s">
        <v>8</v>
      </c>
      <c r="C11" s="115" t="s">
        <v>9</v>
      </c>
      <c r="D11" s="197">
        <v>4.0199999999999996</v>
      </c>
      <c r="E11" s="258">
        <v>3.51</v>
      </c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>
        <f>D14</f>
        <v>177761.22</v>
      </c>
      <c r="E13" s="258">
        <f>E14</f>
        <v>148875.68</v>
      </c>
    </row>
    <row r="14" spans="2:5">
      <c r="B14" s="14" t="s">
        <v>14</v>
      </c>
      <c r="C14" s="115" t="s">
        <v>15</v>
      </c>
      <c r="D14" s="197">
        <v>177761.22</v>
      </c>
      <c r="E14" s="258">
        <v>148875.68</v>
      </c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>
        <f>D17+D18+D19</f>
        <v>66240.5</v>
      </c>
      <c r="E16" s="23">
        <f>E17+E18+E19</f>
        <v>78032.929999999993</v>
      </c>
    </row>
    <row r="17" spans="2:9">
      <c r="B17" s="14" t="s">
        <v>6</v>
      </c>
      <c r="C17" s="115" t="s">
        <v>15</v>
      </c>
      <c r="D17" s="198">
        <v>66240.5</v>
      </c>
      <c r="E17" s="259">
        <v>78032.929999999993</v>
      </c>
    </row>
    <row r="18" spans="2:9" ht="25.5">
      <c r="B18" s="14" t="s">
        <v>8</v>
      </c>
      <c r="C18" s="115" t="s">
        <v>20</v>
      </c>
      <c r="D18" s="197"/>
      <c r="E18" s="258"/>
    </row>
    <row r="19" spans="2:9" ht="13.5" thickBot="1">
      <c r="B19" s="16" t="s">
        <v>10</v>
      </c>
      <c r="C19" s="116" t="s">
        <v>21</v>
      </c>
      <c r="D19" s="199"/>
      <c r="E19" s="260"/>
    </row>
    <row r="20" spans="2:9" ht="13.5" thickBot="1">
      <c r="B20" s="275" t="s">
        <v>22</v>
      </c>
      <c r="C20" s="276"/>
      <c r="D20" s="200">
        <f>D9-D16</f>
        <v>33884559.32</v>
      </c>
      <c r="E20" s="261">
        <f>E9-E16</f>
        <v>41964678.099999994</v>
      </c>
      <c r="F20" s="190"/>
      <c r="G20" s="127"/>
    </row>
    <row r="21" spans="2:9" ht="13.5" thickBot="1">
      <c r="B21" s="3"/>
      <c r="C21" s="17"/>
      <c r="D21" s="18"/>
      <c r="E21" s="18"/>
      <c r="G21" s="127"/>
    </row>
    <row r="22" spans="2:9" ht="16.5" thickBot="1">
      <c r="B22" s="4"/>
      <c r="C22" s="5" t="s">
        <v>23</v>
      </c>
      <c r="D22" s="19"/>
      <c r="E22" s="20"/>
    </row>
    <row r="23" spans="2:9" ht="13.5" thickBot="1">
      <c r="B23" s="8"/>
      <c r="C23" s="9" t="s">
        <v>3</v>
      </c>
      <c r="D23" s="10" t="s">
        <v>133</v>
      </c>
      <c r="E23" s="64" t="s">
        <v>261</v>
      </c>
    </row>
    <row r="24" spans="2:9" ht="13.5" thickBot="1">
      <c r="B24" s="21" t="s">
        <v>24</v>
      </c>
      <c r="C24" s="22" t="s">
        <v>25</v>
      </c>
      <c r="D24" s="117">
        <v>33957761.829999998</v>
      </c>
      <c r="E24" s="23">
        <f>D20</f>
        <v>33884559.32</v>
      </c>
      <c r="I24" s="268"/>
    </row>
    <row r="25" spans="2:9">
      <c r="B25" s="21" t="s">
        <v>26</v>
      </c>
      <c r="C25" s="22" t="s">
        <v>27</v>
      </c>
      <c r="D25" s="117">
        <v>5169792.09</v>
      </c>
      <c r="E25" s="132">
        <v>6758776.6299999999</v>
      </c>
      <c r="F25" s="127"/>
      <c r="G25" s="114"/>
      <c r="I25" s="268"/>
    </row>
    <row r="26" spans="2:9">
      <c r="B26" s="24" t="s">
        <v>28</v>
      </c>
      <c r="C26" s="25" t="s">
        <v>29</v>
      </c>
      <c r="D26" s="118">
        <v>17197403.32</v>
      </c>
      <c r="E26" s="133">
        <v>15609540.280000001</v>
      </c>
      <c r="F26" s="127"/>
      <c r="I26" s="268"/>
    </row>
    <row r="27" spans="2:9">
      <c r="B27" s="26" t="s">
        <v>6</v>
      </c>
      <c r="C27" s="15" t="s">
        <v>30</v>
      </c>
      <c r="D27" s="197">
        <v>11811443.4</v>
      </c>
      <c r="E27" s="263">
        <v>11948613.9</v>
      </c>
      <c r="F27" s="127"/>
      <c r="I27" s="268"/>
    </row>
    <row r="28" spans="2:9">
      <c r="B28" s="26" t="s">
        <v>8</v>
      </c>
      <c r="C28" s="15" t="s">
        <v>31</v>
      </c>
      <c r="D28" s="197"/>
      <c r="E28" s="263"/>
      <c r="F28" s="127"/>
      <c r="I28" s="268"/>
    </row>
    <row r="29" spans="2:9">
      <c r="B29" s="26" t="s">
        <v>10</v>
      </c>
      <c r="C29" s="15" t="s">
        <v>32</v>
      </c>
      <c r="D29" s="197">
        <v>5385959.9199999999</v>
      </c>
      <c r="E29" s="263">
        <v>3660926.38</v>
      </c>
      <c r="F29" s="127"/>
      <c r="I29" s="268"/>
    </row>
    <row r="30" spans="2:9">
      <c r="B30" s="24" t="s">
        <v>33</v>
      </c>
      <c r="C30" s="27" t="s">
        <v>34</v>
      </c>
      <c r="D30" s="118">
        <v>12027611.23</v>
      </c>
      <c r="E30" s="133">
        <v>8850763.6500000004</v>
      </c>
      <c r="F30" s="127"/>
      <c r="I30" s="268"/>
    </row>
    <row r="31" spans="2:9">
      <c r="B31" s="26" t="s">
        <v>6</v>
      </c>
      <c r="C31" s="15" t="s">
        <v>35</v>
      </c>
      <c r="D31" s="197">
        <v>5279196.58</v>
      </c>
      <c r="E31" s="263">
        <v>5285020.5</v>
      </c>
      <c r="F31" s="127"/>
      <c r="I31" s="268"/>
    </row>
    <row r="32" spans="2:9">
      <c r="B32" s="26" t="s">
        <v>8</v>
      </c>
      <c r="C32" s="15" t="s">
        <v>36</v>
      </c>
      <c r="D32" s="197"/>
      <c r="E32" s="263"/>
      <c r="F32" s="127"/>
      <c r="I32" s="268"/>
    </row>
    <row r="33" spans="2:9">
      <c r="B33" s="26" t="s">
        <v>10</v>
      </c>
      <c r="C33" s="15" t="s">
        <v>37</v>
      </c>
      <c r="D33" s="197">
        <v>2048862.13</v>
      </c>
      <c r="E33" s="263">
        <v>1640160.37</v>
      </c>
      <c r="F33" s="127"/>
      <c r="I33" s="268"/>
    </row>
    <row r="34" spans="2:9">
      <c r="B34" s="26" t="s">
        <v>12</v>
      </c>
      <c r="C34" s="15" t="s">
        <v>38</v>
      </c>
      <c r="D34" s="197"/>
      <c r="E34" s="263"/>
      <c r="F34" s="127"/>
      <c r="I34" s="268"/>
    </row>
    <row r="35" spans="2:9" ht="25.5">
      <c r="B35" s="26" t="s">
        <v>39</v>
      </c>
      <c r="C35" s="15" t="s">
        <v>40</v>
      </c>
      <c r="D35" s="197"/>
      <c r="E35" s="263"/>
      <c r="F35" s="127"/>
      <c r="I35" s="268"/>
    </row>
    <row r="36" spans="2:9">
      <c r="B36" s="26" t="s">
        <v>41</v>
      </c>
      <c r="C36" s="15" t="s">
        <v>42</v>
      </c>
      <c r="D36" s="197"/>
      <c r="E36" s="263"/>
      <c r="F36" s="127"/>
      <c r="I36" s="268"/>
    </row>
    <row r="37" spans="2:9" ht="13.5" thickBot="1">
      <c r="B37" s="28" t="s">
        <v>43</v>
      </c>
      <c r="C37" s="29" t="s">
        <v>44</v>
      </c>
      <c r="D37" s="197">
        <v>4699552.5199999996</v>
      </c>
      <c r="E37" s="263">
        <v>1925582.78</v>
      </c>
      <c r="F37" s="127"/>
      <c r="I37" s="268"/>
    </row>
    <row r="38" spans="2:9">
      <c r="B38" s="21" t="s">
        <v>45</v>
      </c>
      <c r="C38" s="22" t="s">
        <v>46</v>
      </c>
      <c r="D38" s="117">
        <v>-5242994.5999999996</v>
      </c>
      <c r="E38" s="23">
        <v>1321342.1499999999</v>
      </c>
    </row>
    <row r="39" spans="2:9" ht="13.5" thickBot="1">
      <c r="B39" s="30" t="s">
        <v>47</v>
      </c>
      <c r="C39" s="31" t="s">
        <v>48</v>
      </c>
      <c r="D39" s="119">
        <v>33884559.32</v>
      </c>
      <c r="E39" s="274">
        <f>E24+E25+E38</f>
        <v>41964678.100000001</v>
      </c>
      <c r="F39" s="127"/>
    </row>
    <row r="40" spans="2:9" ht="13.5" thickBot="1">
      <c r="B40" s="32"/>
      <c r="C40" s="33"/>
      <c r="D40" s="2"/>
      <c r="E40" s="175"/>
    </row>
    <row r="41" spans="2:9" ht="16.5" thickBot="1">
      <c r="B41" s="4"/>
      <c r="C41" s="34" t="s">
        <v>49</v>
      </c>
      <c r="D41" s="6"/>
      <c r="E41" s="7"/>
    </row>
    <row r="42" spans="2:9" ht="13.5" thickBot="1">
      <c r="B42" s="8"/>
      <c r="C42" s="35" t="s">
        <v>50</v>
      </c>
      <c r="D42" s="10" t="s">
        <v>133</v>
      </c>
      <c r="E42" s="64" t="s">
        <v>261</v>
      </c>
    </row>
    <row r="43" spans="2:9">
      <c r="B43" s="36" t="s">
        <v>28</v>
      </c>
      <c r="C43" s="66" t="s">
        <v>51</v>
      </c>
      <c r="D43" s="38"/>
      <c r="E43" s="63"/>
    </row>
    <row r="44" spans="2:9">
      <c r="B44" s="39" t="s">
        <v>6</v>
      </c>
      <c r="C44" s="67" t="s">
        <v>52</v>
      </c>
      <c r="D44" s="182">
        <v>2678704.8846</v>
      </c>
      <c r="E44" s="166">
        <v>3087874.1924000001</v>
      </c>
    </row>
    <row r="45" spans="2:9" ht="13.5" thickBot="1">
      <c r="B45" s="41" t="s">
        <v>8</v>
      </c>
      <c r="C45" s="68" t="s">
        <v>53</v>
      </c>
      <c r="D45" s="165">
        <v>3087874.1924000001</v>
      </c>
      <c r="E45" s="170">
        <v>3654172.2042999999</v>
      </c>
    </row>
    <row r="46" spans="2:9">
      <c r="B46" s="36" t="s">
        <v>33</v>
      </c>
      <c r="C46" s="66" t="s">
        <v>54</v>
      </c>
      <c r="D46" s="223"/>
      <c r="E46" s="171"/>
    </row>
    <row r="47" spans="2:9">
      <c r="B47" s="39" t="s">
        <v>6</v>
      </c>
      <c r="C47" s="67" t="s">
        <v>52</v>
      </c>
      <c r="D47" s="182">
        <v>12.6769</v>
      </c>
      <c r="E47" s="172">
        <v>10.9734261205971</v>
      </c>
    </row>
    <row r="48" spans="2:9">
      <c r="B48" s="39" t="s">
        <v>8</v>
      </c>
      <c r="C48" s="67" t="s">
        <v>55</v>
      </c>
      <c r="D48" s="182">
        <v>10.9322</v>
      </c>
      <c r="E48" s="176">
        <v>10.7433</v>
      </c>
    </row>
    <row r="49" spans="2:5">
      <c r="B49" s="39" t="s">
        <v>10</v>
      </c>
      <c r="C49" s="67" t="s">
        <v>56</v>
      </c>
      <c r="D49" s="182">
        <v>13.164099999999999</v>
      </c>
      <c r="E49" s="176">
        <v>12.7448</v>
      </c>
    </row>
    <row r="50" spans="2:5" ht="13.5" thickBot="1">
      <c r="B50" s="41" t="s">
        <v>12</v>
      </c>
      <c r="C50" s="68" t="s">
        <v>53</v>
      </c>
      <c r="D50" s="165">
        <v>10.9734261205971</v>
      </c>
      <c r="E50" s="174">
        <v>11.484045018627899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41893831.839999996</v>
      </c>
      <c r="E54" s="50">
        <f>E60+E65</f>
        <v>0.99831176448366477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v>41349627.789999999</v>
      </c>
      <c r="E60" s="216">
        <f>D60/E20</f>
        <v>0.98534361901849077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544204.05000000005</v>
      </c>
      <c r="E65" s="214">
        <f>D65/E20</f>
        <v>1.2968145465173964E-2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3.51</v>
      </c>
      <c r="E68" s="69">
        <f>D68/E20</f>
        <v>8.3641771101778095E-8</v>
      </c>
    </row>
    <row r="69" spans="2:5" ht="13.5" thickBot="1">
      <c r="B69" s="36" t="s">
        <v>82</v>
      </c>
      <c r="C69" s="37" t="s">
        <v>83</v>
      </c>
      <c r="D69" s="38">
        <f>E13</f>
        <v>148875.68</v>
      </c>
      <c r="E69" s="50">
        <f>D69/E20</f>
        <v>3.5476426066044344E-3</v>
      </c>
    </row>
    <row r="70" spans="2:5" ht="13.5" thickBot="1">
      <c r="B70" s="36" t="s">
        <v>84</v>
      </c>
      <c r="C70" s="37" t="s">
        <v>85</v>
      </c>
      <c r="D70" s="38">
        <f>E16</f>
        <v>78032.929999999993</v>
      </c>
      <c r="E70" s="50">
        <f>D70/E20</f>
        <v>1.8594907320401918E-3</v>
      </c>
    </row>
    <row r="71" spans="2:5">
      <c r="B71" s="36" t="s">
        <v>86</v>
      </c>
      <c r="C71" s="37" t="s">
        <v>87</v>
      </c>
      <c r="D71" s="38">
        <f>D54+D69+D68-D70</f>
        <v>41964678.099999994</v>
      </c>
      <c r="E71" s="61">
        <f>E54+E69-E70</f>
        <v>0.99999991635822894</v>
      </c>
    </row>
    <row r="72" spans="2:5">
      <c r="B72" s="39" t="s">
        <v>6</v>
      </c>
      <c r="C72" s="40" t="s">
        <v>88</v>
      </c>
      <c r="D72" s="213">
        <f>D71</f>
        <v>41964678.099999994</v>
      </c>
      <c r="E72" s="214">
        <f>E71</f>
        <v>0.99999991635822894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" right="0.75" top="0.61" bottom="0.55000000000000004" header="0.5" footer="0.5"/>
  <pageSetup paperSize="9" scale="70" orientation="portrait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E20" sqref="E20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161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195445.45</v>
      </c>
      <c r="E9" s="23">
        <f>E10+E11+E12+E13</f>
        <v>231061.05</v>
      </c>
    </row>
    <row r="10" spans="2:5">
      <c r="B10" s="14" t="s">
        <v>6</v>
      </c>
      <c r="C10" s="115" t="s">
        <v>7</v>
      </c>
      <c r="D10" s="197">
        <v>195445.45</v>
      </c>
      <c r="E10" s="258">
        <v>231061.05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195445.45</v>
      </c>
      <c r="E20" s="261">
        <f>E9-E16</f>
        <v>231061.05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28512.97</v>
      </c>
      <c r="E24" s="23">
        <f>D20</f>
        <v>195445.45</v>
      </c>
    </row>
    <row r="25" spans="2:7">
      <c r="B25" s="21" t="s">
        <v>26</v>
      </c>
      <c r="C25" s="22" t="s">
        <v>27</v>
      </c>
      <c r="D25" s="117">
        <v>176217.25999999998</v>
      </c>
      <c r="E25" s="132">
        <v>63385.08</v>
      </c>
      <c r="F25" s="70"/>
      <c r="G25" s="114"/>
    </row>
    <row r="26" spans="2:7">
      <c r="B26" s="24" t="s">
        <v>28</v>
      </c>
      <c r="C26" s="25" t="s">
        <v>29</v>
      </c>
      <c r="D26" s="118">
        <v>186657.99</v>
      </c>
      <c r="E26" s="133">
        <v>95076.42</v>
      </c>
      <c r="F26" s="70"/>
    </row>
    <row r="27" spans="2:7">
      <c r="B27" s="26" t="s">
        <v>6</v>
      </c>
      <c r="C27" s="15" t="s">
        <v>30</v>
      </c>
      <c r="D27" s="197">
        <v>186657.99</v>
      </c>
      <c r="E27" s="263">
        <v>94690.99</v>
      </c>
      <c r="F27" s="70"/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>
        <v>385.43</v>
      </c>
    </row>
    <row r="30" spans="2:7">
      <c r="B30" s="24" t="s">
        <v>33</v>
      </c>
      <c r="C30" s="27" t="s">
        <v>34</v>
      </c>
      <c r="D30" s="118">
        <v>10440.73</v>
      </c>
      <c r="E30" s="133">
        <v>31691.34</v>
      </c>
    </row>
    <row r="31" spans="2:7">
      <c r="B31" s="26" t="s">
        <v>6</v>
      </c>
      <c r="C31" s="15" t="s">
        <v>35</v>
      </c>
      <c r="D31" s="197">
        <v>179.07</v>
      </c>
      <c r="E31" s="263">
        <v>12106.76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202.06</v>
      </c>
      <c r="E33" s="263">
        <v>397.83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3131.44</v>
      </c>
      <c r="E35" s="263">
        <v>3869.07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6928.16</v>
      </c>
      <c r="E37" s="263">
        <v>15317.68</v>
      </c>
    </row>
    <row r="38" spans="2:6">
      <c r="B38" s="21" t="s">
        <v>45</v>
      </c>
      <c r="C38" s="22" t="s">
        <v>46</v>
      </c>
      <c r="D38" s="117">
        <v>-9284.7800000000007</v>
      </c>
      <c r="E38" s="23">
        <v>-27769.48</v>
      </c>
    </row>
    <row r="39" spans="2:6" ht="13.5" thickBot="1">
      <c r="B39" s="30" t="s">
        <v>47</v>
      </c>
      <c r="C39" s="31" t="s">
        <v>48</v>
      </c>
      <c r="D39" s="119">
        <v>195445.44999999998</v>
      </c>
      <c r="E39" s="274">
        <f>E24+E25+E38</f>
        <v>231061.05000000002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110.967</v>
      </c>
      <c r="E44" s="166">
        <v>799.46600000000001</v>
      </c>
    </row>
    <row r="45" spans="2:6" ht="13.5" thickBot="1">
      <c r="B45" s="41" t="s">
        <v>8</v>
      </c>
      <c r="C45" s="68" t="s">
        <v>53</v>
      </c>
      <c r="D45" s="165">
        <v>799.46600000000001</v>
      </c>
      <c r="E45" s="170">
        <v>1070.173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256.95</v>
      </c>
      <c r="E47" s="172">
        <v>244.47</v>
      </c>
    </row>
    <row r="48" spans="2:6">
      <c r="B48" s="39" t="s">
        <v>8</v>
      </c>
      <c r="C48" s="67" t="s">
        <v>55</v>
      </c>
      <c r="D48" s="182">
        <v>239.52</v>
      </c>
      <c r="E48" s="176">
        <v>212.66</v>
      </c>
    </row>
    <row r="49" spans="2:5">
      <c r="B49" s="39" t="s">
        <v>10</v>
      </c>
      <c r="C49" s="67" t="s">
        <v>56</v>
      </c>
      <c r="D49" s="182">
        <v>263.37</v>
      </c>
      <c r="E49" s="176">
        <v>259.06</v>
      </c>
    </row>
    <row r="50" spans="2:5" ht="13.5" thickBot="1">
      <c r="B50" s="41" t="s">
        <v>12</v>
      </c>
      <c r="C50" s="68" t="s">
        <v>53</v>
      </c>
      <c r="D50" s="165">
        <v>244.47</v>
      </c>
      <c r="E50" s="174">
        <v>215.91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231061.05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231061.05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231061.05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231061.05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000000000000005" right="0.75" top="0.62" bottom="0.52" header="0.5" footer="0.5"/>
  <pageSetup paperSize="9" scale="70" orientation="portrait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G32" sqref="G32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100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26879612.77</v>
      </c>
      <c r="E9" s="23">
        <f>E10+E11+E12+E13</f>
        <v>27685292.399999999</v>
      </c>
    </row>
    <row r="10" spans="2:5">
      <c r="B10" s="14" t="s">
        <v>6</v>
      </c>
      <c r="C10" s="115" t="s">
        <v>7</v>
      </c>
      <c r="D10" s="197"/>
      <c r="E10" s="258"/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>
        <v>26879612.77</v>
      </c>
      <c r="E12" s="258">
        <v>27685292.399999999</v>
      </c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26879612.77</v>
      </c>
      <c r="E20" s="261">
        <f>E9-E16</f>
        <v>27685292.399999999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12812024.85</v>
      </c>
      <c r="E24" s="23">
        <f>D20</f>
        <v>26879612.77</v>
      </c>
    </row>
    <row r="25" spans="2:7">
      <c r="B25" s="21" t="s">
        <v>26</v>
      </c>
      <c r="C25" s="22" t="s">
        <v>27</v>
      </c>
      <c r="D25" s="117">
        <v>3443121.06</v>
      </c>
      <c r="E25" s="132">
        <v>2056804.57</v>
      </c>
      <c r="F25" s="70"/>
      <c r="G25" s="114"/>
    </row>
    <row r="26" spans="2:7">
      <c r="B26" s="24" t="s">
        <v>28</v>
      </c>
      <c r="C26" s="25" t="s">
        <v>29</v>
      </c>
      <c r="D26" s="118">
        <v>4753430.26</v>
      </c>
      <c r="E26" s="133">
        <v>4393018.88</v>
      </c>
    </row>
    <row r="27" spans="2:7">
      <c r="B27" s="26" t="s">
        <v>6</v>
      </c>
      <c r="C27" s="15" t="s">
        <v>30</v>
      </c>
      <c r="D27" s="197">
        <v>4753430.26</v>
      </c>
      <c r="E27" s="263">
        <v>4393018.88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/>
    </row>
    <row r="30" spans="2:7">
      <c r="B30" s="24" t="s">
        <v>33</v>
      </c>
      <c r="C30" s="27" t="s">
        <v>34</v>
      </c>
      <c r="D30" s="118">
        <v>1310309.2</v>
      </c>
      <c r="E30" s="133">
        <v>2336214.31</v>
      </c>
    </row>
    <row r="31" spans="2:7">
      <c r="B31" s="26" t="s">
        <v>6</v>
      </c>
      <c r="C31" s="15" t="s">
        <v>35</v>
      </c>
      <c r="D31" s="197">
        <v>1310309.2</v>
      </c>
      <c r="E31" s="263">
        <v>2336214.31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/>
      <c r="E33" s="263"/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/>
      <c r="E35" s="263"/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/>
    </row>
    <row r="38" spans="2:6">
      <c r="B38" s="21" t="s">
        <v>45</v>
      </c>
      <c r="C38" s="22" t="s">
        <v>46</v>
      </c>
      <c r="D38" s="117">
        <v>10624466.859999999</v>
      </c>
      <c r="E38" s="23">
        <v>-1251124.94</v>
      </c>
    </row>
    <row r="39" spans="2:6" ht="13.5" thickBot="1">
      <c r="B39" s="30" t="s">
        <v>47</v>
      </c>
      <c r="C39" s="31" t="s">
        <v>48</v>
      </c>
      <c r="D39" s="119">
        <v>26879612.77</v>
      </c>
      <c r="E39" s="274">
        <f>E24+E25+E38</f>
        <v>27685292.399999999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1369991.6436999999</v>
      </c>
      <c r="E44" s="166">
        <v>1663136.5404000001</v>
      </c>
    </row>
    <row r="45" spans="2:6" ht="13.5" thickBot="1">
      <c r="B45" s="41" t="s">
        <v>8</v>
      </c>
      <c r="C45" s="68" t="s">
        <v>53</v>
      </c>
      <c r="D45" s="165">
        <v>1663136.5404000001</v>
      </c>
      <c r="E45" s="170">
        <v>1788802.2483000001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9.3519000000000005</v>
      </c>
      <c r="E47" s="172">
        <v>16.161999999999999</v>
      </c>
    </row>
    <row r="48" spans="2:6">
      <c r="B48" s="39" t="s">
        <v>8</v>
      </c>
      <c r="C48" s="67" t="s">
        <v>55</v>
      </c>
      <c r="D48" s="182">
        <v>8.3452000000000002</v>
      </c>
      <c r="E48" s="176">
        <v>14.7774</v>
      </c>
    </row>
    <row r="49" spans="2:5">
      <c r="B49" s="39" t="s">
        <v>10</v>
      </c>
      <c r="C49" s="67" t="s">
        <v>56</v>
      </c>
      <c r="D49" s="182">
        <v>16.177700000000002</v>
      </c>
      <c r="E49" s="176">
        <v>20.075500000000002</v>
      </c>
    </row>
    <row r="50" spans="2:5" ht="13.5" thickBot="1">
      <c r="B50" s="41" t="s">
        <v>12</v>
      </c>
      <c r="C50" s="68" t="s">
        <v>53</v>
      </c>
      <c r="D50" s="165">
        <v>16.161999999999999</v>
      </c>
      <c r="E50" s="174">
        <v>15.477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0</v>
      </c>
      <c r="E60" s="216">
        <v>0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f>E20</f>
        <v>27685292.399999999</v>
      </c>
      <c r="E67" s="60">
        <f>D67/E20</f>
        <v>1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D67</f>
        <v>27685292.399999999</v>
      </c>
      <c r="E71" s="61">
        <f>E67</f>
        <v>1</v>
      </c>
    </row>
    <row r="72" spans="2:5">
      <c r="B72" s="39" t="s">
        <v>6</v>
      </c>
      <c r="C72" s="40" t="s">
        <v>88</v>
      </c>
      <c r="D72" s="213">
        <v>0</v>
      </c>
      <c r="E72" s="214">
        <v>0</v>
      </c>
    </row>
    <row r="73" spans="2:5">
      <c r="B73" s="39" t="s">
        <v>8</v>
      </c>
      <c r="C73" s="40" t="s">
        <v>89</v>
      </c>
      <c r="D73" s="213">
        <f>D71</f>
        <v>27685292.399999999</v>
      </c>
      <c r="E73" s="214">
        <f>E71</f>
        <v>1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" right="0.75" top="0.62" bottom="0.61" header="0.5" footer="0.5"/>
  <pageSetup paperSize="9" scale="70" orientation="portrait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F20" sqref="F20:G27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101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35456529.32</v>
      </c>
      <c r="E9" s="23">
        <f>E10+E11+E12+E13</f>
        <v>40244022.869999997</v>
      </c>
    </row>
    <row r="10" spans="2:5">
      <c r="B10" s="14" t="s">
        <v>6</v>
      </c>
      <c r="C10" s="115" t="s">
        <v>7</v>
      </c>
      <c r="D10" s="197"/>
      <c r="E10" s="258"/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>
        <v>35456529.32</v>
      </c>
      <c r="E12" s="258">
        <v>40244022.869999997</v>
      </c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customHeight="1" thickBot="1">
      <c r="B20" s="291" t="s">
        <v>22</v>
      </c>
      <c r="C20" s="296"/>
      <c r="D20" s="200">
        <f>D9-D16</f>
        <v>35456529.32</v>
      </c>
      <c r="E20" s="261">
        <f>E9-E16</f>
        <v>40244022.869999997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22866575.140000001</v>
      </c>
      <c r="E24" s="23">
        <f>D20</f>
        <v>35456529.32</v>
      </c>
    </row>
    <row r="25" spans="2:7">
      <c r="B25" s="21" t="s">
        <v>26</v>
      </c>
      <c r="C25" s="22" t="s">
        <v>27</v>
      </c>
      <c r="D25" s="117">
        <v>4440803.9400000004</v>
      </c>
      <c r="E25" s="132">
        <v>3443405.2</v>
      </c>
      <c r="F25" s="70"/>
      <c r="G25" s="114"/>
    </row>
    <row r="26" spans="2:7">
      <c r="B26" s="24" t="s">
        <v>28</v>
      </c>
      <c r="C26" s="25" t="s">
        <v>29</v>
      </c>
      <c r="D26" s="118">
        <v>5929333.5199999996</v>
      </c>
      <c r="E26" s="133">
        <v>5628260.2999999998</v>
      </c>
    </row>
    <row r="27" spans="2:7">
      <c r="B27" s="26" t="s">
        <v>6</v>
      </c>
      <c r="C27" s="15" t="s">
        <v>30</v>
      </c>
      <c r="D27" s="197">
        <v>5929333.5199999996</v>
      </c>
      <c r="E27" s="263">
        <v>5628260.2999999998</v>
      </c>
      <c r="F27" s="70"/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/>
    </row>
    <row r="30" spans="2:7">
      <c r="B30" s="24" t="s">
        <v>33</v>
      </c>
      <c r="C30" s="27" t="s">
        <v>34</v>
      </c>
      <c r="D30" s="118">
        <v>1488529.58</v>
      </c>
      <c r="E30" s="133">
        <v>2184855.1</v>
      </c>
    </row>
    <row r="31" spans="2:7">
      <c r="B31" s="26" t="s">
        <v>6</v>
      </c>
      <c r="C31" s="15" t="s">
        <v>35</v>
      </c>
      <c r="D31" s="197">
        <v>1488529.58</v>
      </c>
      <c r="E31" s="263">
        <v>2184855.1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/>
      <c r="E33" s="263"/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/>
      <c r="E35" s="263"/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/>
    </row>
    <row r="38" spans="2:6" ht="21" customHeight="1">
      <c r="B38" s="21" t="s">
        <v>45</v>
      </c>
      <c r="C38" s="22" t="s">
        <v>46</v>
      </c>
      <c r="D38" s="117">
        <v>8149150.2400000002</v>
      </c>
      <c r="E38" s="23">
        <v>1344088.35</v>
      </c>
    </row>
    <row r="39" spans="2:6" ht="13.5" thickBot="1">
      <c r="B39" s="30" t="s">
        <v>47</v>
      </c>
      <c r="C39" s="31" t="s">
        <v>48</v>
      </c>
      <c r="D39" s="119">
        <v>35456529.32</v>
      </c>
      <c r="E39" s="274">
        <f>E24+E25+E38</f>
        <v>40244022.870000005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744856.5649</v>
      </c>
      <c r="E44" s="166">
        <v>872295.1361</v>
      </c>
    </row>
    <row r="45" spans="2:6" ht="13.5" thickBot="1">
      <c r="B45" s="41" t="s">
        <v>8</v>
      </c>
      <c r="C45" s="68" t="s">
        <v>53</v>
      </c>
      <c r="D45" s="165">
        <v>872295.1361</v>
      </c>
      <c r="E45" s="170">
        <v>951858.89280000003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30.699300000000001</v>
      </c>
      <c r="E47" s="172">
        <v>40.647399999999998</v>
      </c>
    </row>
    <row r="48" spans="2:6">
      <c r="B48" s="39" t="s">
        <v>8</v>
      </c>
      <c r="C48" s="67" t="s">
        <v>55</v>
      </c>
      <c r="D48" s="182">
        <v>29.388200000000001</v>
      </c>
      <c r="E48" s="176">
        <v>40.290799999999997</v>
      </c>
    </row>
    <row r="49" spans="2:5">
      <c r="B49" s="39" t="s">
        <v>10</v>
      </c>
      <c r="C49" s="67" t="s">
        <v>56</v>
      </c>
      <c r="D49" s="182">
        <v>40.697299999999998</v>
      </c>
      <c r="E49" s="176">
        <v>47.176299999999998</v>
      </c>
    </row>
    <row r="50" spans="2:5" ht="13.5" thickBot="1">
      <c r="B50" s="41" t="s">
        <v>12</v>
      </c>
      <c r="C50" s="68" t="s">
        <v>53</v>
      </c>
      <c r="D50" s="165">
        <v>40.647399999999998</v>
      </c>
      <c r="E50" s="174">
        <v>42.279400000000003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customHeight="1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0</v>
      </c>
      <c r="E60" s="216">
        <v>0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f>E20</f>
        <v>40244022.869999997</v>
      </c>
      <c r="E67" s="60">
        <f>D67/E20</f>
        <v>1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D67</f>
        <v>40244022.869999997</v>
      </c>
      <c r="E71" s="61">
        <f>E67</f>
        <v>1</v>
      </c>
    </row>
    <row r="72" spans="2:5">
      <c r="B72" s="39" t="s">
        <v>6</v>
      </c>
      <c r="C72" s="40" t="s">
        <v>88</v>
      </c>
      <c r="D72" s="213">
        <v>0</v>
      </c>
      <c r="E72" s="214">
        <v>0</v>
      </c>
    </row>
    <row r="73" spans="2:5">
      <c r="B73" s="39" t="s">
        <v>8</v>
      </c>
      <c r="C73" s="40" t="s">
        <v>89</v>
      </c>
      <c r="D73" s="213">
        <f>D71</f>
        <v>40244022.869999997</v>
      </c>
      <c r="E73" s="214">
        <f>E71</f>
        <v>1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75" right="0.75" top="0.71" bottom="0.63" header="0.5" footer="0.5"/>
  <pageSetup paperSize="9" scale="70" orientation="portrait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>
  <dimension ref="A1:G78"/>
  <sheetViews>
    <sheetView topLeftCell="A37" zoomScaleNormal="100" workbookViewId="0">
      <selection activeCell="G29" sqref="G29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102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31326207.129999999</v>
      </c>
      <c r="E9" s="23">
        <f>E10+E11+E12+E13</f>
        <v>35520540.520000003</v>
      </c>
    </row>
    <row r="10" spans="2:5">
      <c r="B10" s="14" t="s">
        <v>6</v>
      </c>
      <c r="C10" s="115" t="s">
        <v>7</v>
      </c>
      <c r="D10" s="197"/>
      <c r="E10" s="258"/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>
        <v>31326207.129999999</v>
      </c>
      <c r="E12" s="258">
        <v>35520540.520000003</v>
      </c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31326207.129999999</v>
      </c>
      <c r="E20" s="261">
        <f>E9-E16</f>
        <v>35520540.520000003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20181541.199999999</v>
      </c>
      <c r="E24" s="23">
        <f>D20</f>
        <v>31326207.129999999</v>
      </c>
    </row>
    <row r="25" spans="2:7">
      <c r="B25" s="21" t="s">
        <v>26</v>
      </c>
      <c r="C25" s="22" t="s">
        <v>27</v>
      </c>
      <c r="D25" s="117">
        <v>3708772.32</v>
      </c>
      <c r="E25" s="132">
        <v>2788836.05</v>
      </c>
      <c r="F25" s="70"/>
      <c r="G25" s="114"/>
    </row>
    <row r="26" spans="2:7">
      <c r="B26" s="24" t="s">
        <v>28</v>
      </c>
      <c r="C26" s="25" t="s">
        <v>29</v>
      </c>
      <c r="D26" s="118">
        <v>5139106.08</v>
      </c>
      <c r="E26" s="133">
        <v>4841434.6399999997</v>
      </c>
    </row>
    <row r="27" spans="2:7">
      <c r="B27" s="26" t="s">
        <v>6</v>
      </c>
      <c r="C27" s="15" t="s">
        <v>30</v>
      </c>
      <c r="D27" s="197">
        <v>5139106.08</v>
      </c>
      <c r="E27" s="263">
        <v>4841434.6399999997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/>
    </row>
    <row r="30" spans="2:7">
      <c r="B30" s="24" t="s">
        <v>33</v>
      </c>
      <c r="C30" s="27" t="s">
        <v>34</v>
      </c>
      <c r="D30" s="118">
        <v>1430333.76</v>
      </c>
      <c r="E30" s="133">
        <v>2052598.59</v>
      </c>
    </row>
    <row r="31" spans="2:7">
      <c r="B31" s="26" t="s">
        <v>6</v>
      </c>
      <c r="C31" s="15" t="s">
        <v>35</v>
      </c>
      <c r="D31" s="197">
        <v>1430333.76</v>
      </c>
      <c r="E31" s="263">
        <v>2052598.59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/>
      <c r="E33" s="263"/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/>
      <c r="E35" s="263"/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/>
    </row>
    <row r="38" spans="2:6">
      <c r="B38" s="21" t="s">
        <v>45</v>
      </c>
      <c r="C38" s="22" t="s">
        <v>46</v>
      </c>
      <c r="D38" s="117">
        <v>7435893.6100000003</v>
      </c>
      <c r="E38" s="23">
        <v>1405497.34</v>
      </c>
    </row>
    <row r="39" spans="2:6" ht="13.5" thickBot="1">
      <c r="B39" s="30" t="s">
        <v>47</v>
      </c>
      <c r="C39" s="31" t="s">
        <v>48</v>
      </c>
      <c r="D39" s="119">
        <v>31326207.129999999</v>
      </c>
      <c r="E39" s="274">
        <f>E24+E25+E38</f>
        <v>35520540.520000003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648230.06880000001</v>
      </c>
      <c r="E44" s="166">
        <v>752963.23499999999</v>
      </c>
    </row>
    <row r="45" spans="2:6" ht="13.5" thickBot="1">
      <c r="B45" s="41" t="s">
        <v>8</v>
      </c>
      <c r="C45" s="68" t="s">
        <v>53</v>
      </c>
      <c r="D45" s="165">
        <v>752963.23499999999</v>
      </c>
      <c r="E45" s="170">
        <v>815196.11970000004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31.133299999999998</v>
      </c>
      <c r="E47" s="172">
        <v>41.603900000000003</v>
      </c>
    </row>
    <row r="48" spans="2:6">
      <c r="B48" s="39" t="s">
        <v>8</v>
      </c>
      <c r="C48" s="67" t="s">
        <v>55</v>
      </c>
      <c r="D48" s="182">
        <v>29.6419</v>
      </c>
      <c r="E48" s="176">
        <v>41.342599999999997</v>
      </c>
    </row>
    <row r="49" spans="2:5">
      <c r="B49" s="39" t="s">
        <v>10</v>
      </c>
      <c r="C49" s="67" t="s">
        <v>56</v>
      </c>
      <c r="D49" s="182">
        <v>41.712299999999999</v>
      </c>
      <c r="E49" s="176">
        <v>48.818100000000001</v>
      </c>
    </row>
    <row r="50" spans="2:5" ht="13.5" thickBot="1">
      <c r="B50" s="41" t="s">
        <v>12</v>
      </c>
      <c r="C50" s="68" t="s">
        <v>53</v>
      </c>
      <c r="D50" s="165">
        <v>41.603900000000003</v>
      </c>
      <c r="E50" s="174">
        <v>43.573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0</v>
      </c>
      <c r="E60" s="216">
        <v>0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f>E20</f>
        <v>35520540.520000003</v>
      </c>
      <c r="E67" s="60">
        <f>D67/E20</f>
        <v>1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D67</f>
        <v>35520540.520000003</v>
      </c>
      <c r="E71" s="61">
        <f>E67</f>
        <v>1</v>
      </c>
    </row>
    <row r="72" spans="2:5">
      <c r="B72" s="39" t="s">
        <v>6</v>
      </c>
      <c r="C72" s="40" t="s">
        <v>88</v>
      </c>
      <c r="D72" s="213">
        <v>0</v>
      </c>
      <c r="E72" s="214">
        <v>0</v>
      </c>
    </row>
    <row r="73" spans="2:5">
      <c r="B73" s="39" t="s">
        <v>8</v>
      </c>
      <c r="C73" s="40" t="s">
        <v>89</v>
      </c>
      <c r="D73" s="213">
        <f>D71</f>
        <v>35520540.520000003</v>
      </c>
      <c r="E73" s="214">
        <f>E71</f>
        <v>1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1" right="0.75" top="0.56000000000000005" bottom="0.5" header="0.5" footer="0.5"/>
  <pageSetup paperSize="9" scale="70" orientation="portrait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>
  <dimension ref="A1:G78"/>
  <sheetViews>
    <sheetView topLeftCell="A28" zoomScaleNormal="100" workbookViewId="0">
      <selection activeCell="F20" sqref="F20:G28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103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27747299.649999999</v>
      </c>
      <c r="E9" s="23">
        <f>E10+E11+E12+E13</f>
        <v>31732592.489999998</v>
      </c>
    </row>
    <row r="10" spans="2:5">
      <c r="B10" s="14" t="s">
        <v>6</v>
      </c>
      <c r="C10" s="115" t="s">
        <v>7</v>
      </c>
      <c r="D10" s="197"/>
      <c r="E10" s="258"/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>
        <v>27747299.649999999</v>
      </c>
      <c r="E12" s="258">
        <v>31732592.489999998</v>
      </c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27747299.649999999</v>
      </c>
      <c r="E20" s="261">
        <f>E9-E16</f>
        <v>31732592.489999998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17713357.23</v>
      </c>
      <c r="E24" s="23">
        <f>D20</f>
        <v>27747299.649999999</v>
      </c>
    </row>
    <row r="25" spans="2:7">
      <c r="B25" s="21" t="s">
        <v>26</v>
      </c>
      <c r="C25" s="22" t="s">
        <v>27</v>
      </c>
      <c r="D25" s="117">
        <v>3438758.63</v>
      </c>
      <c r="E25" s="132">
        <v>2796404.0410000002</v>
      </c>
      <c r="F25" s="70"/>
      <c r="G25" s="114"/>
    </row>
    <row r="26" spans="2:7">
      <c r="B26" s="24" t="s">
        <v>28</v>
      </c>
      <c r="C26" s="25" t="s">
        <v>29</v>
      </c>
      <c r="D26" s="118">
        <v>4587087.6900000004</v>
      </c>
      <c r="E26" s="133">
        <v>4325730.17</v>
      </c>
    </row>
    <row r="27" spans="2:7">
      <c r="B27" s="26" t="s">
        <v>6</v>
      </c>
      <c r="C27" s="15" t="s">
        <v>30</v>
      </c>
      <c r="D27" s="197">
        <v>4587087.6900000004</v>
      </c>
      <c r="E27" s="263">
        <v>4325730.17</v>
      </c>
    </row>
    <row r="28" spans="2:7">
      <c r="B28" s="26" t="s">
        <v>8</v>
      </c>
      <c r="C28" s="15" t="s">
        <v>31</v>
      </c>
      <c r="D28" s="197"/>
      <c r="E28" s="263"/>
      <c r="F28" s="70"/>
    </row>
    <row r="29" spans="2:7">
      <c r="B29" s="26" t="s">
        <v>10</v>
      </c>
      <c r="C29" s="15" t="s">
        <v>32</v>
      </c>
      <c r="D29" s="197"/>
      <c r="E29" s="263"/>
    </row>
    <row r="30" spans="2:7">
      <c r="B30" s="24" t="s">
        <v>33</v>
      </c>
      <c r="C30" s="27" t="s">
        <v>34</v>
      </c>
      <c r="D30" s="118">
        <v>1148329.06</v>
      </c>
      <c r="E30" s="133">
        <v>1529326.13</v>
      </c>
    </row>
    <row r="31" spans="2:7">
      <c r="B31" s="26" t="s">
        <v>6</v>
      </c>
      <c r="C31" s="15" t="s">
        <v>35</v>
      </c>
      <c r="D31" s="197">
        <v>1148329.06</v>
      </c>
      <c r="E31" s="263">
        <v>1529326.13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/>
      <c r="E33" s="263"/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/>
      <c r="E35" s="263"/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/>
    </row>
    <row r="38" spans="2:6">
      <c r="B38" s="21" t="s">
        <v>45</v>
      </c>
      <c r="C38" s="22" t="s">
        <v>46</v>
      </c>
      <c r="D38" s="117">
        <v>6595183.79</v>
      </c>
      <c r="E38" s="23">
        <v>1188888.8</v>
      </c>
    </row>
    <row r="39" spans="2:6" ht="13.5" thickBot="1">
      <c r="B39" s="30" t="s">
        <v>47</v>
      </c>
      <c r="C39" s="31" t="s">
        <v>48</v>
      </c>
      <c r="D39" s="119">
        <v>27747299.649999999</v>
      </c>
      <c r="E39" s="274">
        <f>E24+E25+E38</f>
        <v>31732592.491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563015.14309999999</v>
      </c>
      <c r="E44" s="166">
        <v>660985.20570000005</v>
      </c>
    </row>
    <row r="45" spans="2:6" ht="13.5" thickBot="1">
      <c r="B45" s="41" t="s">
        <v>8</v>
      </c>
      <c r="C45" s="68" t="s">
        <v>53</v>
      </c>
      <c r="D45" s="165">
        <v>660985.20570000005</v>
      </c>
      <c r="E45" s="170">
        <v>722989.61270000006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31.461600000000001</v>
      </c>
      <c r="E47" s="172">
        <v>41.978700000000003</v>
      </c>
    </row>
    <row r="48" spans="2:6">
      <c r="B48" s="39" t="s">
        <v>8</v>
      </c>
      <c r="C48" s="67" t="s">
        <v>55</v>
      </c>
      <c r="D48" s="182">
        <v>30.4192</v>
      </c>
      <c r="E48" s="176">
        <v>41.646799999999999</v>
      </c>
    </row>
    <row r="49" spans="2:5">
      <c r="B49" s="39" t="s">
        <v>10</v>
      </c>
      <c r="C49" s="67" t="s">
        <v>56</v>
      </c>
      <c r="D49" s="182">
        <v>42.020899999999997</v>
      </c>
      <c r="E49" s="176">
        <v>49.1952</v>
      </c>
    </row>
    <row r="50" spans="2:5" ht="13.5" thickBot="1">
      <c r="B50" s="41" t="s">
        <v>12</v>
      </c>
      <c r="C50" s="68" t="s">
        <v>53</v>
      </c>
      <c r="D50" s="165">
        <v>41.978700000000003</v>
      </c>
      <c r="E50" s="174">
        <v>43.890799999999999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0</v>
      </c>
      <c r="E60" s="216">
        <v>0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f>E20</f>
        <v>31732592.489999998</v>
      </c>
      <c r="E67" s="60">
        <f>D67/E20</f>
        <v>1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D67</f>
        <v>31732592.489999998</v>
      </c>
      <c r="E71" s="61">
        <f>E67</f>
        <v>1</v>
      </c>
    </row>
    <row r="72" spans="2:5">
      <c r="B72" s="39" t="s">
        <v>6</v>
      </c>
      <c r="C72" s="40" t="s">
        <v>88</v>
      </c>
      <c r="D72" s="213">
        <v>0</v>
      </c>
      <c r="E72" s="214">
        <v>0</v>
      </c>
    </row>
    <row r="73" spans="2:5">
      <c r="B73" s="39" t="s">
        <v>8</v>
      </c>
      <c r="C73" s="40" t="s">
        <v>89</v>
      </c>
      <c r="D73" s="213">
        <f>D71</f>
        <v>31732592.489999998</v>
      </c>
      <c r="E73" s="214">
        <f>E71</f>
        <v>1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9" right="0.75" top="0.61" bottom="0.51" header="0.5" footer="0.5"/>
  <pageSetup paperSize="9" scale="70" orientation="portrait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G31" sqref="G31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104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22668660.989999998</v>
      </c>
      <c r="E9" s="23">
        <f>E10+E11+E12+E13</f>
        <v>23742324.559999999</v>
      </c>
    </row>
    <row r="10" spans="2:5">
      <c r="B10" s="14" t="s">
        <v>6</v>
      </c>
      <c r="C10" s="115" t="s">
        <v>7</v>
      </c>
      <c r="D10" s="197"/>
      <c r="E10" s="258"/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>
        <v>22668660.989999998</v>
      </c>
      <c r="E12" s="258">
        <v>23742324.559999999</v>
      </c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22668660.989999998</v>
      </c>
      <c r="E20" s="261">
        <f>E9-E16</f>
        <v>23742324.559999999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10652127.619999999</v>
      </c>
      <c r="E24" s="23">
        <f>D20</f>
        <v>22668660.989999998</v>
      </c>
      <c r="G24" s="114"/>
    </row>
    <row r="25" spans="2:7">
      <c r="B25" s="21" t="s">
        <v>26</v>
      </c>
      <c r="C25" s="22" t="s">
        <v>27</v>
      </c>
      <c r="D25" s="117">
        <v>2834374.53</v>
      </c>
      <c r="E25" s="132">
        <v>2411131.9700000002</v>
      </c>
      <c r="F25" s="70"/>
    </row>
    <row r="26" spans="2:7">
      <c r="B26" s="24" t="s">
        <v>28</v>
      </c>
      <c r="C26" s="25" t="s">
        <v>29</v>
      </c>
      <c r="D26" s="118">
        <v>3929097.24</v>
      </c>
      <c r="E26" s="133">
        <v>3690408.43</v>
      </c>
    </row>
    <row r="27" spans="2:7">
      <c r="B27" s="26" t="s">
        <v>6</v>
      </c>
      <c r="C27" s="15" t="s">
        <v>30</v>
      </c>
      <c r="D27" s="197">
        <v>3929097.24</v>
      </c>
      <c r="E27" s="263">
        <v>3690408.43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/>
    </row>
    <row r="30" spans="2:7">
      <c r="B30" s="24" t="s">
        <v>33</v>
      </c>
      <c r="C30" s="27" t="s">
        <v>34</v>
      </c>
      <c r="D30" s="118">
        <v>1094722.71</v>
      </c>
      <c r="E30" s="133">
        <v>1279276.46</v>
      </c>
    </row>
    <row r="31" spans="2:7">
      <c r="B31" s="26" t="s">
        <v>6</v>
      </c>
      <c r="C31" s="15" t="s">
        <v>35</v>
      </c>
      <c r="D31" s="197">
        <v>1094722.71</v>
      </c>
      <c r="E31" s="263">
        <v>1279276.46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/>
      <c r="E33" s="263"/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/>
      <c r="E35" s="263"/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/>
    </row>
    <row r="38" spans="2:6">
      <c r="B38" s="21" t="s">
        <v>45</v>
      </c>
      <c r="C38" s="22" t="s">
        <v>46</v>
      </c>
      <c r="D38" s="117">
        <v>9182158.8399999999</v>
      </c>
      <c r="E38" s="23">
        <v>-1337468.3999999999</v>
      </c>
    </row>
    <row r="39" spans="2:6" ht="13.5" thickBot="1">
      <c r="B39" s="30" t="s">
        <v>47</v>
      </c>
      <c r="C39" s="31" t="s">
        <v>48</v>
      </c>
      <c r="D39" s="119">
        <v>22668660.989999998</v>
      </c>
      <c r="E39" s="274">
        <f>E24+E25+E38</f>
        <v>23742324.559999999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1029977.2408</v>
      </c>
      <c r="E44" s="166">
        <v>1256431.4016</v>
      </c>
    </row>
    <row r="45" spans="2:6" ht="13.5" thickBot="1">
      <c r="B45" s="41" t="s">
        <v>8</v>
      </c>
      <c r="C45" s="68" t="s">
        <v>53</v>
      </c>
      <c r="D45" s="165">
        <v>1256431.4016</v>
      </c>
      <c r="E45" s="170">
        <v>1385062.4245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10.3421</v>
      </c>
      <c r="E47" s="172">
        <v>18.042100000000001</v>
      </c>
    </row>
    <row r="48" spans="2:6">
      <c r="B48" s="39" t="s">
        <v>8</v>
      </c>
      <c r="C48" s="67" t="s">
        <v>55</v>
      </c>
      <c r="D48" s="182">
        <v>9.2973999999999997</v>
      </c>
      <c r="E48" s="176">
        <v>16.397500000000001</v>
      </c>
    </row>
    <row r="49" spans="2:5">
      <c r="B49" s="39" t="s">
        <v>10</v>
      </c>
      <c r="C49" s="67" t="s">
        <v>56</v>
      </c>
      <c r="D49" s="182">
        <v>18.070499999999999</v>
      </c>
      <c r="E49" s="176">
        <v>22.585599999999999</v>
      </c>
    </row>
    <row r="50" spans="2:5" ht="13.5" thickBot="1">
      <c r="B50" s="41" t="s">
        <v>12</v>
      </c>
      <c r="C50" s="68" t="s">
        <v>53</v>
      </c>
      <c r="D50" s="165">
        <v>18.042100000000001</v>
      </c>
      <c r="E50" s="174">
        <v>17.1417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0</v>
      </c>
      <c r="E60" s="216">
        <v>0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f>E20</f>
        <v>23742324.559999999</v>
      </c>
      <c r="E67" s="60">
        <f>D67/E20</f>
        <v>1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D67</f>
        <v>23742324.559999999</v>
      </c>
      <c r="E71" s="61">
        <f>E67</f>
        <v>1</v>
      </c>
    </row>
    <row r="72" spans="2:5">
      <c r="B72" s="39" t="s">
        <v>6</v>
      </c>
      <c r="C72" s="40" t="s">
        <v>88</v>
      </c>
      <c r="D72" s="213">
        <v>0</v>
      </c>
      <c r="E72" s="214">
        <v>0</v>
      </c>
    </row>
    <row r="73" spans="2:5">
      <c r="B73" s="39" t="s">
        <v>8</v>
      </c>
      <c r="C73" s="40" t="s">
        <v>89</v>
      </c>
      <c r="D73" s="213">
        <f>D71</f>
        <v>23742324.559999999</v>
      </c>
      <c r="E73" s="214">
        <f>E71</f>
        <v>1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1" right="0.75" top="0.68" bottom="0.65" header="0.5" footer="0.5"/>
  <pageSetup paperSize="9" scale="70" orientation="portrait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G36" sqref="G36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105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16158116.050000001</v>
      </c>
      <c r="E9" s="23">
        <f>E10+E11+E12+E13</f>
        <v>17022724.850000001</v>
      </c>
    </row>
    <row r="10" spans="2:5">
      <c r="B10" s="14" t="s">
        <v>6</v>
      </c>
      <c r="C10" s="115" t="s">
        <v>7</v>
      </c>
      <c r="D10" s="197"/>
      <c r="E10" s="258"/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>
        <v>16158116.050000001</v>
      </c>
      <c r="E12" s="258">
        <v>17022724.850000001</v>
      </c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16158116.050000001</v>
      </c>
      <c r="E20" s="261">
        <f>E9-E16</f>
        <v>17022724.850000001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7401084.1699999999</v>
      </c>
      <c r="E24" s="23">
        <f>D20</f>
        <v>16158116.050000001</v>
      </c>
    </row>
    <row r="25" spans="2:7">
      <c r="B25" s="21" t="s">
        <v>26</v>
      </c>
      <c r="C25" s="22" t="s">
        <v>27</v>
      </c>
      <c r="D25" s="117">
        <v>2296352.0299999998</v>
      </c>
      <c r="E25" s="132">
        <v>1688567.9</v>
      </c>
      <c r="F25" s="70"/>
      <c r="G25" s="114"/>
    </row>
    <row r="26" spans="2:7">
      <c r="B26" s="24" t="s">
        <v>28</v>
      </c>
      <c r="C26" s="25" t="s">
        <v>29</v>
      </c>
      <c r="D26" s="118">
        <v>2898478.25</v>
      </c>
      <c r="E26" s="133">
        <v>2757808.28</v>
      </c>
    </row>
    <row r="27" spans="2:7">
      <c r="B27" s="26" t="s">
        <v>6</v>
      </c>
      <c r="C27" s="15" t="s">
        <v>30</v>
      </c>
      <c r="D27" s="197">
        <v>2898478.25</v>
      </c>
      <c r="E27" s="263">
        <v>2757808.28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/>
    </row>
    <row r="30" spans="2:7">
      <c r="B30" s="24" t="s">
        <v>33</v>
      </c>
      <c r="C30" s="27" t="s">
        <v>34</v>
      </c>
      <c r="D30" s="118">
        <v>602126.22</v>
      </c>
      <c r="E30" s="133">
        <v>1069240.3799999999</v>
      </c>
    </row>
    <row r="31" spans="2:7">
      <c r="B31" s="26" t="s">
        <v>6</v>
      </c>
      <c r="C31" s="15" t="s">
        <v>35</v>
      </c>
      <c r="D31" s="197">
        <v>602126.22</v>
      </c>
      <c r="E31" s="263">
        <v>1069240.3799999999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/>
      <c r="E33" s="263"/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/>
      <c r="E35" s="263"/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/>
    </row>
    <row r="38" spans="2:6">
      <c r="B38" s="21" t="s">
        <v>45</v>
      </c>
      <c r="C38" s="22" t="s">
        <v>46</v>
      </c>
      <c r="D38" s="117">
        <v>6460679.8499999996</v>
      </c>
      <c r="E38" s="23">
        <v>-823959.1</v>
      </c>
    </row>
    <row r="39" spans="2:6" ht="13.5" thickBot="1">
      <c r="B39" s="30" t="s">
        <v>47</v>
      </c>
      <c r="C39" s="31" t="s">
        <v>48</v>
      </c>
      <c r="D39" s="119">
        <v>16158116.049999999</v>
      </c>
      <c r="E39" s="274">
        <f>E24+E25+E38</f>
        <v>17022724.849999998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782968.09</v>
      </c>
      <c r="E44" s="166">
        <v>981880.25580000004</v>
      </c>
    </row>
    <row r="45" spans="2:6" ht="13.5" thickBot="1">
      <c r="B45" s="41" t="s">
        <v>8</v>
      </c>
      <c r="C45" s="68" t="s">
        <v>53</v>
      </c>
      <c r="D45" s="165">
        <v>981880.25580000004</v>
      </c>
      <c r="E45" s="170">
        <v>1077953.9155999999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9.4526000000000003</v>
      </c>
      <c r="E47" s="172">
        <v>16.456299999999999</v>
      </c>
    </row>
    <row r="48" spans="2:6">
      <c r="B48" s="39" t="s">
        <v>8</v>
      </c>
      <c r="C48" s="67" t="s">
        <v>55</v>
      </c>
      <c r="D48" s="182">
        <v>8.3181999999999992</v>
      </c>
      <c r="E48" s="176">
        <v>15.121600000000001</v>
      </c>
    </row>
    <row r="49" spans="2:5">
      <c r="B49" s="39" t="s">
        <v>10</v>
      </c>
      <c r="C49" s="67" t="s">
        <v>56</v>
      </c>
      <c r="D49" s="182">
        <v>16.6417</v>
      </c>
      <c r="E49" s="176">
        <v>21.2651</v>
      </c>
    </row>
    <row r="50" spans="2:5" ht="13.5" thickBot="1">
      <c r="B50" s="41" t="s">
        <v>12</v>
      </c>
      <c r="C50" s="68" t="s">
        <v>53</v>
      </c>
      <c r="D50" s="165">
        <v>16.456299999999999</v>
      </c>
      <c r="E50" s="174">
        <v>15.791700000000001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0</v>
      </c>
      <c r="E60" s="216">
        <v>0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f>E20</f>
        <v>17022724.850000001</v>
      </c>
      <c r="E67" s="60">
        <f>D67/E20</f>
        <v>1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D67</f>
        <v>17022724.850000001</v>
      </c>
      <c r="E71" s="61">
        <f>E67</f>
        <v>1</v>
      </c>
    </row>
    <row r="72" spans="2:5">
      <c r="B72" s="39" t="s">
        <v>6</v>
      </c>
      <c r="C72" s="40" t="s">
        <v>88</v>
      </c>
      <c r="D72" s="213">
        <v>0</v>
      </c>
      <c r="E72" s="214">
        <v>0</v>
      </c>
    </row>
    <row r="73" spans="2:5">
      <c r="B73" s="39" t="s">
        <v>8</v>
      </c>
      <c r="C73" s="40" t="s">
        <v>89</v>
      </c>
      <c r="D73" s="213">
        <f>D71</f>
        <v>17022724.850000001</v>
      </c>
      <c r="E73" s="214">
        <f>E71</f>
        <v>1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1" right="0.75" top="0.56999999999999995" bottom="0.55000000000000004" header="0.5" footer="0.5"/>
  <pageSetup paperSize="9" scale="70" orientation="portrait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F20" sqref="F20:G28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106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19840304.329999998</v>
      </c>
      <c r="E9" s="23">
        <f>E10+E11+E12+E13</f>
        <v>20506258.030000001</v>
      </c>
    </row>
    <row r="10" spans="2:5">
      <c r="B10" s="14" t="s">
        <v>6</v>
      </c>
      <c r="C10" s="115" t="s">
        <v>7</v>
      </c>
      <c r="D10" s="197"/>
      <c r="E10" s="258"/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>
        <v>19840304.329999998</v>
      </c>
      <c r="E12" s="258">
        <v>20506258.030000001</v>
      </c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customHeight="1" thickBot="1">
      <c r="B20" s="291" t="s">
        <v>22</v>
      </c>
      <c r="C20" s="296"/>
      <c r="D20" s="200">
        <f>D9-D16</f>
        <v>19840304.329999998</v>
      </c>
      <c r="E20" s="261">
        <f>E9-E16</f>
        <v>20506258.030000001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2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8882423.75</v>
      </c>
      <c r="E24" s="23">
        <f>D20</f>
        <v>19840304.329999998</v>
      </c>
    </row>
    <row r="25" spans="2:7">
      <c r="B25" s="21" t="s">
        <v>26</v>
      </c>
      <c r="C25" s="22" t="s">
        <v>27</v>
      </c>
      <c r="D25" s="117">
        <v>2698230.96</v>
      </c>
      <c r="E25" s="132">
        <v>1615931.74</v>
      </c>
      <c r="F25" s="70"/>
      <c r="G25" s="114"/>
    </row>
    <row r="26" spans="2:7">
      <c r="B26" s="24" t="s">
        <v>28</v>
      </c>
      <c r="C26" s="25" t="s">
        <v>29</v>
      </c>
      <c r="D26" s="118">
        <v>3641394.88</v>
      </c>
      <c r="E26" s="133">
        <v>3318871.36</v>
      </c>
    </row>
    <row r="27" spans="2:7">
      <c r="B27" s="26" t="s">
        <v>6</v>
      </c>
      <c r="C27" s="15" t="s">
        <v>30</v>
      </c>
      <c r="D27" s="197">
        <v>3641394.88</v>
      </c>
      <c r="E27" s="263">
        <v>3318871.36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/>
    </row>
    <row r="30" spans="2:7">
      <c r="B30" s="24" t="s">
        <v>33</v>
      </c>
      <c r="C30" s="27" t="s">
        <v>34</v>
      </c>
      <c r="D30" s="118">
        <v>943163.92</v>
      </c>
      <c r="E30" s="133">
        <v>1702939.62</v>
      </c>
    </row>
    <row r="31" spans="2:7">
      <c r="B31" s="26" t="s">
        <v>6</v>
      </c>
      <c r="C31" s="15" t="s">
        <v>35</v>
      </c>
      <c r="D31" s="197">
        <v>943163.92</v>
      </c>
      <c r="E31" s="263">
        <v>1702939.62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/>
      <c r="E33" s="263"/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/>
      <c r="E35" s="263"/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/>
    </row>
    <row r="38" spans="2:6">
      <c r="B38" s="21" t="s">
        <v>45</v>
      </c>
      <c r="C38" s="22" t="s">
        <v>46</v>
      </c>
      <c r="D38" s="117">
        <v>8259649.6200000001</v>
      </c>
      <c r="E38" s="23">
        <v>-949978.04</v>
      </c>
    </row>
    <row r="39" spans="2:6" ht="13.5" thickBot="1">
      <c r="B39" s="30" t="s">
        <v>47</v>
      </c>
      <c r="C39" s="31" t="s">
        <v>48</v>
      </c>
      <c r="D39" s="119">
        <v>19840304.330000002</v>
      </c>
      <c r="E39" s="274">
        <f>E24+E25+E38</f>
        <v>20506258.029999997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2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915496.71169999999</v>
      </c>
      <c r="E44" s="166">
        <v>1146884.8062</v>
      </c>
    </row>
    <row r="45" spans="2:6" ht="13.5" thickBot="1">
      <c r="B45" s="41" t="s">
        <v>8</v>
      </c>
      <c r="C45" s="68" t="s">
        <v>53</v>
      </c>
      <c r="D45" s="165">
        <v>1146884.8062</v>
      </c>
      <c r="E45" s="170">
        <v>1235837.8851999999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9.7022999999999993</v>
      </c>
      <c r="E47" s="172">
        <v>17.299299999999999</v>
      </c>
    </row>
    <row r="48" spans="2:6">
      <c r="B48" s="39" t="s">
        <v>8</v>
      </c>
      <c r="C48" s="67" t="s">
        <v>55</v>
      </c>
      <c r="D48" s="182">
        <v>8.5340000000000007</v>
      </c>
      <c r="E48" s="176">
        <v>15.745699999999999</v>
      </c>
    </row>
    <row r="49" spans="2:5">
      <c r="B49" s="39" t="s">
        <v>10</v>
      </c>
      <c r="C49" s="67" t="s">
        <v>56</v>
      </c>
      <c r="D49" s="182">
        <v>17.322399999999998</v>
      </c>
      <c r="E49" s="176">
        <v>22.263100000000001</v>
      </c>
    </row>
    <row r="50" spans="2:5" ht="13.5" thickBot="1">
      <c r="B50" s="41" t="s">
        <v>12</v>
      </c>
      <c r="C50" s="68" t="s">
        <v>53</v>
      </c>
      <c r="D50" s="165">
        <v>17.299299999999999</v>
      </c>
      <c r="E50" s="174">
        <v>16.593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customHeight="1" thickBot="1">
      <c r="B53" s="297" t="s">
        <v>58</v>
      </c>
      <c r="C53" s="29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0</v>
      </c>
      <c r="E60" s="216">
        <v>0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f>E20</f>
        <v>20506258.030000001</v>
      </c>
      <c r="E67" s="60">
        <f>D67/E20</f>
        <v>1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D67</f>
        <v>20506258.030000001</v>
      </c>
      <c r="E71" s="61">
        <f>E67</f>
        <v>1</v>
      </c>
    </row>
    <row r="72" spans="2:5">
      <c r="B72" s="39" t="s">
        <v>6</v>
      </c>
      <c r="C72" s="40" t="s">
        <v>88</v>
      </c>
      <c r="D72" s="213">
        <v>0</v>
      </c>
      <c r="E72" s="214">
        <v>0</v>
      </c>
    </row>
    <row r="73" spans="2:5">
      <c r="B73" s="39" t="s">
        <v>8</v>
      </c>
      <c r="C73" s="40" t="s">
        <v>89</v>
      </c>
      <c r="D73" s="213">
        <f>D71</f>
        <v>20506258.030000001</v>
      </c>
      <c r="E73" s="214">
        <f>E71</f>
        <v>1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" right="0.75" top="0.65" bottom="0.33" header="0.5" footer="0.5"/>
  <pageSetup paperSize="9" scale="70" orientation="portrait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F20" sqref="F20:G28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247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27499.040000000001</v>
      </c>
      <c r="E9" s="23">
        <f>E10+E11+E12+E13</f>
        <v>42961.81</v>
      </c>
    </row>
    <row r="10" spans="2:5">
      <c r="B10" s="14" t="s">
        <v>6</v>
      </c>
      <c r="C10" s="115" t="s">
        <v>7</v>
      </c>
      <c r="D10" s="197">
        <v>27499.040000000001</v>
      </c>
      <c r="E10" s="258">
        <v>42961.81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27499.040000000001</v>
      </c>
      <c r="E20" s="261">
        <f>E9-E16</f>
        <v>42961.81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9884.67</v>
      </c>
      <c r="E24" s="23">
        <f>D20</f>
        <v>27499.040000000001</v>
      </c>
      <c r="G24" s="114"/>
    </row>
    <row r="25" spans="2:7">
      <c r="B25" s="21" t="s">
        <v>26</v>
      </c>
      <c r="C25" s="22" t="s">
        <v>27</v>
      </c>
      <c r="D25" s="117">
        <v>17632.47</v>
      </c>
      <c r="E25" s="132">
        <v>20127.61</v>
      </c>
      <c r="F25" s="70"/>
    </row>
    <row r="26" spans="2:7">
      <c r="B26" s="24" t="s">
        <v>28</v>
      </c>
      <c r="C26" s="25" t="s">
        <v>29</v>
      </c>
      <c r="D26" s="118">
        <v>20410.759999999998</v>
      </c>
      <c r="E26" s="133">
        <v>43378.74</v>
      </c>
    </row>
    <row r="27" spans="2:7">
      <c r="B27" s="26" t="s">
        <v>6</v>
      </c>
      <c r="C27" s="15" t="s">
        <v>30</v>
      </c>
      <c r="D27" s="197">
        <v>18077.28</v>
      </c>
      <c r="E27" s="263">
        <v>33907.06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2333.48</v>
      </c>
      <c r="E29" s="263">
        <v>9471.68</v>
      </c>
    </row>
    <row r="30" spans="2:7">
      <c r="B30" s="24" t="s">
        <v>33</v>
      </c>
      <c r="C30" s="27" t="s">
        <v>34</v>
      </c>
      <c r="D30" s="118">
        <v>2778.29</v>
      </c>
      <c r="E30" s="133">
        <v>23251.13</v>
      </c>
    </row>
    <row r="31" spans="2:7">
      <c r="B31" s="26" t="s">
        <v>6</v>
      </c>
      <c r="C31" s="15" t="s">
        <v>35</v>
      </c>
      <c r="D31" s="197"/>
      <c r="E31" s="263">
        <v>21363.05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167.24</v>
      </c>
      <c r="E33" s="263">
        <v>1192.32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361.8</v>
      </c>
      <c r="E35" s="263">
        <v>692.07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2249.25</v>
      </c>
      <c r="E37" s="263">
        <v>3.69</v>
      </c>
    </row>
    <row r="38" spans="2:6">
      <c r="B38" s="21" t="s">
        <v>45</v>
      </c>
      <c r="C38" s="22" t="s">
        <v>46</v>
      </c>
      <c r="D38" s="117">
        <v>-18.100000000000001</v>
      </c>
      <c r="E38" s="23">
        <v>-4664.84</v>
      </c>
    </row>
    <row r="39" spans="2:6" ht="13.5" thickBot="1">
      <c r="B39" s="30" t="s">
        <v>47</v>
      </c>
      <c r="C39" s="31" t="s">
        <v>48</v>
      </c>
      <c r="D39" s="119">
        <v>27499.040000000001</v>
      </c>
      <c r="E39" s="274">
        <f>E24+E25+E38</f>
        <v>42961.81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213">
        <v>35.503999999999998</v>
      </c>
      <c r="E44" s="166">
        <v>97.262559999999993</v>
      </c>
    </row>
    <row r="45" spans="2:6" ht="13.5" thickBot="1">
      <c r="B45" s="41" t="s">
        <v>8</v>
      </c>
      <c r="C45" s="68" t="s">
        <v>53</v>
      </c>
      <c r="D45" s="165">
        <v>97.262559999999993</v>
      </c>
      <c r="E45" s="170">
        <v>160.54488000000001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278.41000000000003</v>
      </c>
      <c r="E47" s="172">
        <v>282.73</v>
      </c>
    </row>
    <row r="48" spans="2:6">
      <c r="B48" s="39" t="s">
        <v>8</v>
      </c>
      <c r="C48" s="67" t="s">
        <v>55</v>
      </c>
      <c r="D48" s="182">
        <v>266.14999999999998</v>
      </c>
      <c r="E48" s="176">
        <v>254.91</v>
      </c>
    </row>
    <row r="49" spans="2:5">
      <c r="B49" s="39" t="s">
        <v>10</v>
      </c>
      <c r="C49" s="67" t="s">
        <v>56</v>
      </c>
      <c r="D49" s="182">
        <v>299.64</v>
      </c>
      <c r="E49" s="176">
        <v>315.2</v>
      </c>
    </row>
    <row r="50" spans="2:5" ht="13.5" thickBot="1">
      <c r="B50" s="41" t="s">
        <v>12</v>
      </c>
      <c r="C50" s="68" t="s">
        <v>53</v>
      </c>
      <c r="D50" s="165">
        <v>282.73</v>
      </c>
      <c r="E50" s="174">
        <v>267.60000000000002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42961.81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42961.81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42961.81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42961.81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999999999999995" right="0.75" top="0.61" bottom="0.6" header="0.5" footer="0.5"/>
  <pageSetup paperSize="9" scale="70" orientation="portrait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G32" sqref="C26:G32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5703125" style="62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249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1224898.02</v>
      </c>
      <c r="E9" s="23">
        <f>E10+E11+E12+E13</f>
        <v>1112866.8899999999</v>
      </c>
    </row>
    <row r="10" spans="2:5">
      <c r="B10" s="14" t="s">
        <v>6</v>
      </c>
      <c r="C10" s="115" t="s">
        <v>7</v>
      </c>
      <c r="D10" s="197">
        <v>1224898.02</v>
      </c>
      <c r="E10" s="258">
        <v>1112866.8899999999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1224898.02</v>
      </c>
      <c r="E20" s="261">
        <f>E9-E16</f>
        <v>1112866.8899999999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216315.29</v>
      </c>
      <c r="E24" s="23">
        <f>D20</f>
        <v>1224898.02</v>
      </c>
    </row>
    <row r="25" spans="2:7">
      <c r="B25" s="21" t="s">
        <v>26</v>
      </c>
      <c r="C25" s="22" t="s">
        <v>27</v>
      </c>
      <c r="D25" s="117">
        <v>988180.16999999993</v>
      </c>
      <c r="E25" s="132">
        <v>-107757.29</v>
      </c>
      <c r="F25" s="70"/>
      <c r="G25" s="114"/>
    </row>
    <row r="26" spans="2:7">
      <c r="B26" s="24" t="s">
        <v>28</v>
      </c>
      <c r="C26" s="25" t="s">
        <v>29</v>
      </c>
      <c r="D26" s="118">
        <v>1072262.6099999999</v>
      </c>
      <c r="E26" s="133">
        <v>701299.77</v>
      </c>
    </row>
    <row r="27" spans="2:7">
      <c r="B27" s="26" t="s">
        <v>6</v>
      </c>
      <c r="C27" s="15" t="s">
        <v>30</v>
      </c>
      <c r="D27" s="197">
        <v>821514.48</v>
      </c>
      <c r="E27" s="263">
        <v>434602.35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250748.13</v>
      </c>
      <c r="E29" s="263">
        <v>266697.42</v>
      </c>
    </row>
    <row r="30" spans="2:7">
      <c r="B30" s="24" t="s">
        <v>33</v>
      </c>
      <c r="C30" s="27" t="s">
        <v>34</v>
      </c>
      <c r="D30" s="118">
        <v>84082.44</v>
      </c>
      <c r="E30" s="133">
        <v>809057.06</v>
      </c>
    </row>
    <row r="31" spans="2:7">
      <c r="B31" s="26" t="s">
        <v>6</v>
      </c>
      <c r="C31" s="15" t="s">
        <v>35</v>
      </c>
      <c r="D31" s="197">
        <v>40559.93</v>
      </c>
      <c r="E31" s="263">
        <v>17438.41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243.41</v>
      </c>
      <c r="E33" s="263">
        <v>1129.06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5552.7</v>
      </c>
      <c r="E35" s="263">
        <v>20282.669999999998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37726.400000000001</v>
      </c>
      <c r="E37" s="263">
        <v>770206.92</v>
      </c>
    </row>
    <row r="38" spans="2:6">
      <c r="B38" s="21" t="s">
        <v>45</v>
      </c>
      <c r="C38" s="22" t="s">
        <v>46</v>
      </c>
      <c r="D38" s="117">
        <v>20402.560000000001</v>
      </c>
      <c r="E38" s="23">
        <v>-4273.84</v>
      </c>
    </row>
    <row r="39" spans="2:6" ht="13.5" thickBot="1">
      <c r="B39" s="30" t="s">
        <v>47</v>
      </c>
      <c r="C39" s="31" t="s">
        <v>48</v>
      </c>
      <c r="D39" s="119">
        <v>1224898.02</v>
      </c>
      <c r="E39" s="274">
        <f>E24+E25+E38</f>
        <v>1112866.8899999999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819.93510000000003</v>
      </c>
      <c r="E44" s="166">
        <v>4330.86312</v>
      </c>
    </row>
    <row r="45" spans="2:6" ht="13.5" thickBot="1">
      <c r="B45" s="41" t="s">
        <v>8</v>
      </c>
      <c r="C45" s="68" t="s">
        <v>53</v>
      </c>
      <c r="D45" s="165">
        <v>4330.86312</v>
      </c>
      <c r="E45" s="170">
        <v>3936.9826699999999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263.82</v>
      </c>
      <c r="E47" s="172">
        <v>282.83</v>
      </c>
    </row>
    <row r="48" spans="2:6">
      <c r="B48" s="39" t="s">
        <v>8</v>
      </c>
      <c r="C48" s="67" t="s">
        <v>55</v>
      </c>
      <c r="D48" s="182">
        <v>260.08999999999997</v>
      </c>
      <c r="E48" s="176">
        <v>275.73</v>
      </c>
    </row>
    <row r="49" spans="2:5">
      <c r="B49" s="39" t="s">
        <v>10</v>
      </c>
      <c r="C49" s="67" t="s">
        <v>56</v>
      </c>
      <c r="D49" s="182">
        <v>284.39999999999998</v>
      </c>
      <c r="E49" s="176">
        <v>288.91000000000003</v>
      </c>
    </row>
    <row r="50" spans="2:5" ht="13.5" thickBot="1">
      <c r="B50" s="41" t="s">
        <v>12</v>
      </c>
      <c r="C50" s="68" t="s">
        <v>53</v>
      </c>
      <c r="D50" s="165">
        <v>282.83</v>
      </c>
      <c r="E50" s="174">
        <v>282.67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1112866.8899999999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1112866.8899999999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1112866.8899999999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1112866.8899999999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999999999999995" right="0.75" top="0.55000000000000004" bottom="0.45" header="0.5" footer="0.5"/>
  <pageSetup paperSize="9" scale="7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I78"/>
  <sheetViews>
    <sheetView zoomScaleNormal="100" workbookViewId="0">
      <selection activeCell="D66" sqref="D66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8.28515625" customWidth="1"/>
    <col min="7" max="7" width="13.42578125" bestFit="1" customWidth="1"/>
    <col min="8" max="8" width="13.28515625" customWidth="1"/>
    <col min="9" max="9" width="12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125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D10+D13+D11</f>
        <v>9766219.6099999994</v>
      </c>
      <c r="E9" s="23">
        <f>E10+E13+E11</f>
        <v>20732245.430000003</v>
      </c>
    </row>
    <row r="10" spans="2:5">
      <c r="B10" s="14" t="s">
        <v>6</v>
      </c>
      <c r="C10" s="115" t="s">
        <v>7</v>
      </c>
      <c r="D10" s="197">
        <f>9591644.36+150189.4</f>
        <v>9741833.7599999998</v>
      </c>
      <c r="E10" s="258">
        <f>19682861.5+790178.94</f>
        <v>20473040.440000001</v>
      </c>
    </row>
    <row r="11" spans="2:5">
      <c r="B11" s="14" t="s">
        <v>8</v>
      </c>
      <c r="C11" s="115" t="s">
        <v>9</v>
      </c>
      <c r="D11" s="197">
        <v>0.16</v>
      </c>
      <c r="E11" s="258">
        <v>0.21</v>
      </c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>
        <f>D14</f>
        <v>24385.69</v>
      </c>
      <c r="E13" s="258">
        <f>E14</f>
        <v>259204.78</v>
      </c>
    </row>
    <row r="14" spans="2:5">
      <c r="B14" s="14" t="s">
        <v>14</v>
      </c>
      <c r="C14" s="115" t="s">
        <v>15</v>
      </c>
      <c r="D14" s="197">
        <v>24385.69</v>
      </c>
      <c r="E14" s="258">
        <v>259204.78</v>
      </c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>
        <f>D17</f>
        <v>4159.09</v>
      </c>
      <c r="E16" s="23">
        <f>E17</f>
        <v>8463.36</v>
      </c>
    </row>
    <row r="17" spans="2:9">
      <c r="B17" s="14" t="s">
        <v>6</v>
      </c>
      <c r="C17" s="115" t="s">
        <v>15</v>
      </c>
      <c r="D17" s="198">
        <v>4159.09</v>
      </c>
      <c r="E17" s="259">
        <v>8463.36</v>
      </c>
    </row>
    <row r="18" spans="2:9" ht="25.5">
      <c r="B18" s="14" t="s">
        <v>8</v>
      </c>
      <c r="C18" s="115" t="s">
        <v>20</v>
      </c>
      <c r="D18" s="197"/>
      <c r="E18" s="258"/>
    </row>
    <row r="19" spans="2:9" ht="13.5" thickBot="1">
      <c r="B19" s="16" t="s">
        <v>10</v>
      </c>
      <c r="C19" s="116" t="s">
        <v>21</v>
      </c>
      <c r="D19" s="199"/>
      <c r="E19" s="260"/>
    </row>
    <row r="20" spans="2:9" ht="13.5" thickBot="1">
      <c r="B20" s="275" t="s">
        <v>22</v>
      </c>
      <c r="C20" s="276"/>
      <c r="D20" s="200">
        <f>D9-D16</f>
        <v>9762060.5199999996</v>
      </c>
      <c r="E20" s="261">
        <f>E9-E16</f>
        <v>20723782.070000004</v>
      </c>
      <c r="F20" s="190"/>
      <c r="G20" s="127"/>
    </row>
    <row r="21" spans="2:9" ht="13.5" thickBot="1">
      <c r="B21" s="3"/>
      <c r="C21" s="17"/>
      <c r="D21" s="18"/>
      <c r="E21" s="18"/>
      <c r="G21" s="127"/>
    </row>
    <row r="22" spans="2:9" ht="16.5" thickBot="1">
      <c r="B22" s="4"/>
      <c r="C22" s="5" t="s">
        <v>23</v>
      </c>
      <c r="D22" s="19"/>
      <c r="E22" s="20"/>
    </row>
    <row r="23" spans="2:9" ht="13.5" thickBot="1">
      <c r="B23" s="8"/>
      <c r="C23" s="9" t="s">
        <v>3</v>
      </c>
      <c r="D23" s="10" t="s">
        <v>133</v>
      </c>
      <c r="E23" s="11" t="s">
        <v>261</v>
      </c>
    </row>
    <row r="24" spans="2:9" ht="13.5" thickBot="1">
      <c r="B24" s="21" t="s">
        <v>24</v>
      </c>
      <c r="C24" s="22" t="s">
        <v>25</v>
      </c>
      <c r="D24" s="108">
        <v>3254941.09</v>
      </c>
      <c r="E24" s="23">
        <f>D20</f>
        <v>9762060.5199999996</v>
      </c>
      <c r="I24" s="268"/>
    </row>
    <row r="25" spans="2:9">
      <c r="B25" s="21" t="s">
        <v>26</v>
      </c>
      <c r="C25" s="22" t="s">
        <v>27</v>
      </c>
      <c r="D25" s="108">
        <v>6311361.54</v>
      </c>
      <c r="E25" s="132">
        <v>10898829.58</v>
      </c>
      <c r="F25" s="127"/>
      <c r="G25" s="127"/>
      <c r="H25" s="127"/>
      <c r="I25" s="169"/>
    </row>
    <row r="26" spans="2:9">
      <c r="B26" s="24" t="s">
        <v>28</v>
      </c>
      <c r="C26" s="25" t="s">
        <v>29</v>
      </c>
      <c r="D26" s="109">
        <v>10229169.34</v>
      </c>
      <c r="E26" s="133">
        <v>14558623.76</v>
      </c>
      <c r="F26" s="127"/>
      <c r="G26" s="127"/>
      <c r="H26" s="127"/>
      <c r="I26" s="169"/>
    </row>
    <row r="27" spans="2:9">
      <c r="B27" s="26" t="s">
        <v>6</v>
      </c>
      <c r="C27" s="15" t="s">
        <v>30</v>
      </c>
      <c r="D27" s="226">
        <v>4053610.87</v>
      </c>
      <c r="E27" s="263">
        <v>6524947.0199999996</v>
      </c>
      <c r="F27" s="127"/>
      <c r="G27" s="127"/>
      <c r="H27" s="127"/>
      <c r="I27" s="169"/>
    </row>
    <row r="28" spans="2:9">
      <c r="B28" s="26" t="s">
        <v>8</v>
      </c>
      <c r="C28" s="15" t="s">
        <v>31</v>
      </c>
      <c r="D28" s="226"/>
      <c r="E28" s="263"/>
      <c r="F28" s="127"/>
      <c r="G28" s="127"/>
      <c r="H28" s="127"/>
      <c r="I28" s="169"/>
    </row>
    <row r="29" spans="2:9">
      <c r="B29" s="26" t="s">
        <v>10</v>
      </c>
      <c r="C29" s="15" t="s">
        <v>32</v>
      </c>
      <c r="D29" s="226">
        <v>6175558.4700000007</v>
      </c>
      <c r="E29" s="263">
        <v>8033676.7400000002</v>
      </c>
      <c r="F29" s="127"/>
      <c r="G29" s="127"/>
      <c r="H29" s="127"/>
      <c r="I29" s="169"/>
    </row>
    <row r="30" spans="2:9">
      <c r="B30" s="24" t="s">
        <v>33</v>
      </c>
      <c r="C30" s="27" t="s">
        <v>34</v>
      </c>
      <c r="D30" s="109">
        <v>3917807.8</v>
      </c>
      <c r="E30" s="133">
        <v>3659794.1799999997</v>
      </c>
      <c r="F30" s="127"/>
      <c r="G30" s="127"/>
      <c r="H30" s="127"/>
      <c r="I30" s="169"/>
    </row>
    <row r="31" spans="2:9">
      <c r="B31" s="26" t="s">
        <v>6</v>
      </c>
      <c r="C31" s="15" t="s">
        <v>35</v>
      </c>
      <c r="D31" s="226">
        <v>1846954.88</v>
      </c>
      <c r="E31" s="263">
        <v>1429438.5899999999</v>
      </c>
      <c r="F31" s="127"/>
      <c r="G31" s="127"/>
      <c r="H31" s="127"/>
      <c r="I31" s="169"/>
    </row>
    <row r="32" spans="2:9">
      <c r="B32" s="26" t="s">
        <v>8</v>
      </c>
      <c r="C32" s="15" t="s">
        <v>36</v>
      </c>
      <c r="D32" s="226"/>
      <c r="E32" s="263"/>
      <c r="F32" s="127"/>
      <c r="G32" s="127"/>
      <c r="H32" s="127"/>
      <c r="I32" s="169"/>
    </row>
    <row r="33" spans="2:9">
      <c r="B33" s="26" t="s">
        <v>10</v>
      </c>
      <c r="C33" s="15" t="s">
        <v>37</v>
      </c>
      <c r="D33" s="226">
        <v>254758.71000000002</v>
      </c>
      <c r="E33" s="263">
        <v>302775.79000000004</v>
      </c>
      <c r="F33" s="127"/>
      <c r="G33" s="127"/>
      <c r="H33" s="127"/>
      <c r="I33" s="169"/>
    </row>
    <row r="34" spans="2:9">
      <c r="B34" s="26" t="s">
        <v>12</v>
      </c>
      <c r="C34" s="15" t="s">
        <v>38</v>
      </c>
      <c r="D34" s="226"/>
      <c r="E34" s="263"/>
      <c r="F34" s="127"/>
      <c r="G34" s="127"/>
      <c r="H34" s="127"/>
      <c r="I34" s="169"/>
    </row>
    <row r="35" spans="2:9" ht="25.5">
      <c r="B35" s="26" t="s">
        <v>39</v>
      </c>
      <c r="C35" s="15" t="s">
        <v>40</v>
      </c>
      <c r="D35" s="226"/>
      <c r="E35" s="263"/>
      <c r="F35" s="127"/>
      <c r="G35" s="127"/>
      <c r="H35" s="127"/>
      <c r="I35" s="169"/>
    </row>
    <row r="36" spans="2:9">
      <c r="B36" s="26" t="s">
        <v>41</v>
      </c>
      <c r="C36" s="15" t="s">
        <v>42</v>
      </c>
      <c r="D36" s="226"/>
      <c r="E36" s="263"/>
      <c r="F36" s="127"/>
      <c r="G36" s="127"/>
      <c r="H36" s="127"/>
      <c r="I36" s="169"/>
    </row>
    <row r="37" spans="2:9" ht="13.5" thickBot="1">
      <c r="B37" s="28" t="s">
        <v>43</v>
      </c>
      <c r="C37" s="29" t="s">
        <v>44</v>
      </c>
      <c r="D37" s="226">
        <v>1816094.21</v>
      </c>
      <c r="E37" s="263">
        <v>1927579.8</v>
      </c>
      <c r="F37" s="127"/>
      <c r="G37" s="127"/>
      <c r="H37" s="127"/>
      <c r="I37" s="169"/>
    </row>
    <row r="38" spans="2:9">
      <c r="B38" s="21" t="s">
        <v>45</v>
      </c>
      <c r="C38" s="22" t="s">
        <v>46</v>
      </c>
      <c r="D38" s="108">
        <v>195757.89</v>
      </c>
      <c r="E38" s="23">
        <v>62891.97</v>
      </c>
      <c r="I38" s="268"/>
    </row>
    <row r="39" spans="2:9" ht="13.5" thickBot="1">
      <c r="B39" s="30" t="s">
        <v>47</v>
      </c>
      <c r="C39" s="31" t="s">
        <v>48</v>
      </c>
      <c r="D39" s="110">
        <v>9762060.5199999996</v>
      </c>
      <c r="E39" s="274">
        <f>E24+E25+E38</f>
        <v>20723782.07</v>
      </c>
      <c r="F39" s="127"/>
    </row>
    <row r="40" spans="2:9" ht="13.5" thickBot="1">
      <c r="B40" s="32"/>
      <c r="C40" s="33"/>
      <c r="D40" s="175"/>
      <c r="E40" s="175"/>
    </row>
    <row r="41" spans="2:9" ht="16.5" thickBot="1">
      <c r="B41" s="4"/>
      <c r="C41" s="34" t="s">
        <v>49</v>
      </c>
      <c r="D41" s="6"/>
      <c r="E41" s="7"/>
    </row>
    <row r="42" spans="2:9" ht="13.5" thickBot="1">
      <c r="B42" s="8"/>
      <c r="C42" s="35" t="s">
        <v>50</v>
      </c>
      <c r="D42" s="10" t="s">
        <v>133</v>
      </c>
      <c r="E42" s="11" t="s">
        <v>261</v>
      </c>
    </row>
    <row r="43" spans="2:9">
      <c r="B43" s="36" t="s">
        <v>28</v>
      </c>
      <c r="C43" s="37" t="s">
        <v>51</v>
      </c>
      <c r="D43" s="38"/>
      <c r="E43" s="111"/>
    </row>
    <row r="44" spans="2:9">
      <c r="B44" s="39" t="s">
        <v>6</v>
      </c>
      <c r="C44" s="40" t="s">
        <v>52</v>
      </c>
      <c r="D44" s="227">
        <v>314410.842</v>
      </c>
      <c r="E44" s="177">
        <v>915590.06240000005</v>
      </c>
    </row>
    <row r="45" spans="2:9" ht="13.5" thickBot="1">
      <c r="B45" s="41" t="s">
        <v>8</v>
      </c>
      <c r="C45" s="42" t="s">
        <v>53</v>
      </c>
      <c r="D45" s="228">
        <v>915590.06240000005</v>
      </c>
      <c r="E45" s="178">
        <v>1929194.7215</v>
      </c>
    </row>
    <row r="46" spans="2:9">
      <c r="B46" s="36" t="s">
        <v>33</v>
      </c>
      <c r="C46" s="37" t="s">
        <v>54</v>
      </c>
      <c r="D46" s="229"/>
      <c r="E46" s="179"/>
    </row>
    <row r="47" spans="2:9">
      <c r="B47" s="39" t="s">
        <v>6</v>
      </c>
      <c r="C47" s="40" t="s">
        <v>52</v>
      </c>
      <c r="D47" s="230">
        <v>10.352499999999999</v>
      </c>
      <c r="E47" s="180">
        <v>10.6620428954974</v>
      </c>
      <c r="G47" s="114"/>
    </row>
    <row r="48" spans="2:9">
      <c r="B48" s="39" t="s">
        <v>8</v>
      </c>
      <c r="C48" s="40" t="s">
        <v>55</v>
      </c>
      <c r="D48" s="232">
        <v>10.3452</v>
      </c>
      <c r="E48" s="176">
        <v>10.662000000000001</v>
      </c>
    </row>
    <row r="49" spans="2:8">
      <c r="B49" s="39" t="s">
        <v>10</v>
      </c>
      <c r="C49" s="40" t="s">
        <v>56</v>
      </c>
      <c r="D49" s="230">
        <v>10.6656</v>
      </c>
      <c r="E49" s="176">
        <v>10.8041</v>
      </c>
    </row>
    <row r="50" spans="2:8" ht="13.5" thickBot="1">
      <c r="B50" s="41" t="s">
        <v>12</v>
      </c>
      <c r="C50" s="42" t="s">
        <v>53</v>
      </c>
      <c r="D50" s="231">
        <v>10.6620428954974</v>
      </c>
      <c r="E50" s="181">
        <v>10.742193019213</v>
      </c>
      <c r="H50" s="114"/>
    </row>
    <row r="51" spans="2:8" ht="13.5" thickBot="1">
      <c r="B51" s="32"/>
      <c r="C51" s="33"/>
      <c r="D51" s="175"/>
      <c r="E51" s="175"/>
    </row>
    <row r="52" spans="2:8" ht="16.5" thickBot="1">
      <c r="B52" s="43"/>
      <c r="C52" s="44" t="s">
        <v>57</v>
      </c>
      <c r="D52" s="45"/>
      <c r="E52" s="7"/>
    </row>
    <row r="53" spans="2:8" ht="23.25" thickBot="1">
      <c r="B53" s="277" t="s">
        <v>58</v>
      </c>
      <c r="C53" s="278"/>
      <c r="D53" s="46" t="s">
        <v>59</v>
      </c>
      <c r="E53" s="47" t="s">
        <v>60</v>
      </c>
    </row>
    <row r="54" spans="2:8" ht="13.5" thickBot="1">
      <c r="B54" s="48" t="s">
        <v>28</v>
      </c>
      <c r="C54" s="37" t="s">
        <v>61</v>
      </c>
      <c r="D54" s="49">
        <f>D60+D65</f>
        <v>20473040.440000001</v>
      </c>
      <c r="E54" s="50">
        <f>E60+E65</f>
        <v>0.98790077847986146</v>
      </c>
    </row>
    <row r="55" spans="2:8" ht="25.5">
      <c r="B55" s="51" t="s">
        <v>6</v>
      </c>
      <c r="C55" s="52" t="s">
        <v>62</v>
      </c>
      <c r="D55" s="211">
        <v>0</v>
      </c>
      <c r="E55" s="212">
        <v>0</v>
      </c>
    </row>
    <row r="56" spans="2:8" ht="25.5">
      <c r="B56" s="39" t="s">
        <v>8</v>
      </c>
      <c r="C56" s="40" t="s">
        <v>63</v>
      </c>
      <c r="D56" s="213">
        <v>0</v>
      </c>
      <c r="E56" s="214">
        <v>0</v>
      </c>
    </row>
    <row r="57" spans="2:8">
      <c r="B57" s="39" t="s">
        <v>10</v>
      </c>
      <c r="C57" s="40" t="s">
        <v>64</v>
      </c>
      <c r="D57" s="213">
        <v>0</v>
      </c>
      <c r="E57" s="214">
        <v>0</v>
      </c>
    </row>
    <row r="58" spans="2:8">
      <c r="B58" s="39" t="s">
        <v>12</v>
      </c>
      <c r="C58" s="40" t="s">
        <v>65</v>
      </c>
      <c r="D58" s="213">
        <v>0</v>
      </c>
      <c r="E58" s="214">
        <v>0</v>
      </c>
    </row>
    <row r="59" spans="2:8">
      <c r="B59" s="39" t="s">
        <v>39</v>
      </c>
      <c r="C59" s="40" t="s">
        <v>66</v>
      </c>
      <c r="D59" s="213">
        <v>0</v>
      </c>
      <c r="E59" s="214">
        <v>0</v>
      </c>
    </row>
    <row r="60" spans="2:8">
      <c r="B60" s="53" t="s">
        <v>41</v>
      </c>
      <c r="C60" s="54" t="s">
        <v>67</v>
      </c>
      <c r="D60" s="215">
        <v>19682861.5</v>
      </c>
      <c r="E60" s="216">
        <f>D60/E20</f>
        <v>0.94977168904382303</v>
      </c>
    </row>
    <row r="61" spans="2:8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8">
      <c r="B62" s="53" t="s">
        <v>69</v>
      </c>
      <c r="C62" s="54" t="s">
        <v>70</v>
      </c>
      <c r="D62" s="215">
        <v>0</v>
      </c>
      <c r="E62" s="216">
        <v>0</v>
      </c>
    </row>
    <row r="63" spans="2:8">
      <c r="B63" s="39" t="s">
        <v>71</v>
      </c>
      <c r="C63" s="40" t="s">
        <v>72</v>
      </c>
      <c r="D63" s="213">
        <v>0</v>
      </c>
      <c r="E63" s="214">
        <v>0</v>
      </c>
    </row>
    <row r="64" spans="2:8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790178.94</v>
      </c>
      <c r="E65" s="214">
        <f>D65/E20</f>
        <v>3.8129089436038439E-2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0.21</v>
      </c>
      <c r="E68" s="61">
        <f>D68/E20</f>
        <v>1.013328548286553E-8</v>
      </c>
    </row>
    <row r="69" spans="2:5" ht="13.5" thickBot="1">
      <c r="B69" s="36" t="s">
        <v>82</v>
      </c>
      <c r="C69" s="37" t="s">
        <v>83</v>
      </c>
      <c r="D69" s="38">
        <f>E13</f>
        <v>259204.78</v>
      </c>
      <c r="E69" s="112">
        <f>D69/E20</f>
        <v>1.2507600163158826E-2</v>
      </c>
    </row>
    <row r="70" spans="2:5" ht="13.5" thickBot="1">
      <c r="B70" s="36" t="s">
        <v>84</v>
      </c>
      <c r="C70" s="37" t="s">
        <v>85</v>
      </c>
      <c r="D70" s="38">
        <f>E16</f>
        <v>8463.36</v>
      </c>
      <c r="E70" s="113">
        <f>D70/E20</f>
        <v>4.0838877630602292E-4</v>
      </c>
    </row>
    <row r="71" spans="2:5">
      <c r="B71" s="36" t="s">
        <v>86</v>
      </c>
      <c r="C71" s="37" t="s">
        <v>87</v>
      </c>
      <c r="D71" s="38">
        <f>D54+D69+D68-D70</f>
        <v>20723782.070000004</v>
      </c>
      <c r="E71" s="61">
        <f>E54+E69-E70</f>
        <v>0.99999998986671423</v>
      </c>
    </row>
    <row r="72" spans="2:5">
      <c r="B72" s="39" t="s">
        <v>6</v>
      </c>
      <c r="C72" s="40" t="s">
        <v>88</v>
      </c>
      <c r="D72" s="213">
        <f>D71</f>
        <v>20723782.070000004</v>
      </c>
      <c r="E72" s="214">
        <f>E71</f>
        <v>0.99999998986671423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0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G32" sqref="C26:G32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250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3208631.2</v>
      </c>
      <c r="E9" s="23">
        <f>E10+E11+E12+E13</f>
        <v>2435740.5299999998</v>
      </c>
    </row>
    <row r="10" spans="2:5">
      <c r="B10" s="14" t="s">
        <v>6</v>
      </c>
      <c r="C10" s="115" t="s">
        <v>7</v>
      </c>
      <c r="D10" s="197">
        <v>3208631.2</v>
      </c>
      <c r="E10" s="258">
        <v>2435740.5299999998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3208631.2</v>
      </c>
      <c r="E20" s="261">
        <f>E9-E16</f>
        <v>2435740.5299999998</v>
      </c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2177498.48</v>
      </c>
      <c r="E24" s="23">
        <f>D20</f>
        <v>3208631.2</v>
      </c>
    </row>
    <row r="25" spans="2:7">
      <c r="B25" s="21" t="s">
        <v>26</v>
      </c>
      <c r="C25" s="22" t="s">
        <v>27</v>
      </c>
      <c r="D25" s="117">
        <v>922336.11999999988</v>
      </c>
      <c r="E25" s="132">
        <v>-639125.34</v>
      </c>
      <c r="F25" s="70"/>
    </row>
    <row r="26" spans="2:7">
      <c r="B26" s="24" t="s">
        <v>28</v>
      </c>
      <c r="C26" s="25" t="s">
        <v>29</v>
      </c>
      <c r="D26" s="118">
        <v>1350358.42</v>
      </c>
      <c r="E26" s="133">
        <v>460989.13</v>
      </c>
      <c r="F26" s="70"/>
      <c r="G26" s="114"/>
    </row>
    <row r="27" spans="2:7">
      <c r="B27" s="26" t="s">
        <v>6</v>
      </c>
      <c r="C27" s="15" t="s">
        <v>30</v>
      </c>
      <c r="D27" s="197">
        <v>1321910.52</v>
      </c>
      <c r="E27" s="263">
        <v>400721.28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28447.899999999998</v>
      </c>
      <c r="E29" s="263">
        <v>60267.85</v>
      </c>
    </row>
    <row r="30" spans="2:7">
      <c r="B30" s="24" t="s">
        <v>33</v>
      </c>
      <c r="C30" s="27" t="s">
        <v>34</v>
      </c>
      <c r="D30" s="118">
        <v>428022.3</v>
      </c>
      <c r="E30" s="133">
        <v>1100114.47</v>
      </c>
    </row>
    <row r="31" spans="2:7">
      <c r="B31" s="26" t="s">
        <v>6</v>
      </c>
      <c r="C31" s="15" t="s">
        <v>35</v>
      </c>
      <c r="D31" s="197">
        <v>60974.98</v>
      </c>
      <c r="E31" s="263">
        <v>899157.64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713.72</v>
      </c>
      <c r="E33" s="263">
        <v>1254.99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50692.86</v>
      </c>
      <c r="E35" s="263">
        <v>49413.49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315640.74</v>
      </c>
      <c r="E37" s="263">
        <v>150288.35</v>
      </c>
    </row>
    <row r="38" spans="2:6">
      <c r="B38" s="21" t="s">
        <v>45</v>
      </c>
      <c r="C38" s="22" t="s">
        <v>46</v>
      </c>
      <c r="D38" s="117">
        <v>108796.6</v>
      </c>
      <c r="E38" s="23">
        <v>-133765.32999999999</v>
      </c>
    </row>
    <row r="39" spans="2:6" ht="13.5" thickBot="1">
      <c r="B39" s="30" t="s">
        <v>47</v>
      </c>
      <c r="C39" s="31" t="s">
        <v>48</v>
      </c>
      <c r="D39" s="119">
        <v>3208631.1999999997</v>
      </c>
      <c r="E39" s="274">
        <f>E24+E25+E38</f>
        <v>2435740.5300000003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30630.165700000001</v>
      </c>
      <c r="E44" s="166">
        <v>43430.308649999999</v>
      </c>
    </row>
    <row r="45" spans="2:6" ht="13.5" thickBot="1">
      <c r="B45" s="41" t="s">
        <v>8</v>
      </c>
      <c r="C45" s="68" t="s">
        <v>53</v>
      </c>
      <c r="D45" s="165">
        <v>43430.308649999999</v>
      </c>
      <c r="E45" s="170">
        <v>34926.018519999998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71.09</v>
      </c>
      <c r="E47" s="172">
        <v>73.88</v>
      </c>
    </row>
    <row r="48" spans="2:6">
      <c r="B48" s="39" t="s">
        <v>8</v>
      </c>
      <c r="C48" s="67" t="s">
        <v>55</v>
      </c>
      <c r="D48" s="182">
        <v>68.78</v>
      </c>
      <c r="E48" s="176">
        <v>66.290000000000006</v>
      </c>
    </row>
    <row r="49" spans="2:5">
      <c r="B49" s="39" t="s">
        <v>10</v>
      </c>
      <c r="C49" s="67" t="s">
        <v>56</v>
      </c>
      <c r="D49" s="182">
        <v>78.09</v>
      </c>
      <c r="E49" s="176">
        <v>82.39</v>
      </c>
    </row>
    <row r="50" spans="2:5" ht="13.5" thickBot="1">
      <c r="B50" s="41" t="s">
        <v>12</v>
      </c>
      <c r="C50" s="68" t="s">
        <v>53</v>
      </c>
      <c r="D50" s="165">
        <v>73.88</v>
      </c>
      <c r="E50" s="174">
        <v>69.739999999999995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2435740.5299999998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2435740.5299999998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2435740.5299999998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2435740.5299999998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3" right="0.75" top="0.53" bottom="0.56000000000000005" header="0.5" footer="0.5"/>
  <pageSetup paperSize="9" scale="70" orientation="portrait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D9" sqref="D9:D20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13" customWidth="1"/>
    <col min="7" max="7" width="10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223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93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/>
      <c r="E9" s="23">
        <f>E10+E11+E12+E13</f>
        <v>165318.57999999999</v>
      </c>
    </row>
    <row r="10" spans="2:5">
      <c r="B10" s="14" t="s">
        <v>6</v>
      </c>
      <c r="C10" s="115" t="s">
        <v>7</v>
      </c>
      <c r="D10" s="197"/>
      <c r="E10" s="258">
        <v>165318.57999999999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/>
      <c r="E20" s="261">
        <f>E9-E16</f>
        <v>165318.57999999999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93"/>
      <c r="C23" s="9" t="s">
        <v>3</v>
      </c>
      <c r="D23" s="12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/>
    </row>
    <row r="25" spans="2:7">
      <c r="B25" s="21" t="s">
        <v>26</v>
      </c>
      <c r="C25" s="22" t="s">
        <v>27</v>
      </c>
      <c r="D25" s="117"/>
      <c r="E25" s="132">
        <v>187086.4</v>
      </c>
      <c r="F25" s="114"/>
    </row>
    <row r="26" spans="2:7">
      <c r="B26" s="24" t="s">
        <v>28</v>
      </c>
      <c r="C26" s="25" t="s">
        <v>29</v>
      </c>
      <c r="D26" s="118"/>
      <c r="E26" s="133">
        <v>218309.43</v>
      </c>
      <c r="F26" s="114"/>
    </row>
    <row r="27" spans="2:7">
      <c r="B27" s="26" t="s">
        <v>6</v>
      </c>
      <c r="C27" s="15" t="s">
        <v>30</v>
      </c>
      <c r="D27" s="197"/>
      <c r="E27" s="263">
        <v>5569.22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>
        <v>212740.21</v>
      </c>
      <c r="F29" s="114"/>
    </row>
    <row r="30" spans="2:7">
      <c r="B30" s="24" t="s">
        <v>33</v>
      </c>
      <c r="C30" s="27" t="s">
        <v>34</v>
      </c>
      <c r="D30" s="118"/>
      <c r="E30" s="133">
        <v>31223.03</v>
      </c>
    </row>
    <row r="31" spans="2:7">
      <c r="B31" s="26" t="s">
        <v>6</v>
      </c>
      <c r="C31" s="15" t="s">
        <v>35</v>
      </c>
      <c r="D31" s="197"/>
      <c r="E31" s="263">
        <v>97.47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/>
      <c r="E33" s="263">
        <v>358.47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/>
      <c r="E35" s="263">
        <v>2351.67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>
        <v>28415.42</v>
      </c>
    </row>
    <row r="38" spans="2:6">
      <c r="B38" s="21" t="s">
        <v>45</v>
      </c>
      <c r="C38" s="22" t="s">
        <v>46</v>
      </c>
      <c r="D38" s="117"/>
      <c r="E38" s="23">
        <v>-21767.82</v>
      </c>
    </row>
    <row r="39" spans="2:6" ht="13.5" thickBot="1">
      <c r="B39" s="30" t="s">
        <v>47</v>
      </c>
      <c r="C39" s="31" t="s">
        <v>48</v>
      </c>
      <c r="D39" s="119"/>
      <c r="E39" s="274">
        <f>E24+E25+E38</f>
        <v>165318.57999999999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3"/>
      <c r="C42" s="35" t="s">
        <v>50</v>
      </c>
      <c r="D42" s="12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/>
    </row>
    <row r="45" spans="2:6" ht="13.5" thickBot="1">
      <c r="B45" s="41" t="s">
        <v>8</v>
      </c>
      <c r="C45" s="68" t="s">
        <v>53</v>
      </c>
      <c r="D45" s="165"/>
      <c r="E45" s="170">
        <v>1097.80585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/>
    </row>
    <row r="48" spans="2:6">
      <c r="B48" s="39" t="s">
        <v>8</v>
      </c>
      <c r="C48" s="67" t="s">
        <v>55</v>
      </c>
      <c r="D48" s="182"/>
      <c r="E48" s="176">
        <v>144.08000000000001</v>
      </c>
    </row>
    <row r="49" spans="2:5">
      <c r="B49" s="39" t="s">
        <v>10</v>
      </c>
      <c r="C49" s="67" t="s">
        <v>56</v>
      </c>
      <c r="D49" s="182"/>
      <c r="E49" s="176">
        <v>178.76</v>
      </c>
    </row>
    <row r="50" spans="2:5" ht="13.5" thickBot="1">
      <c r="B50" s="41" t="s">
        <v>12</v>
      </c>
      <c r="C50" s="68" t="s">
        <v>53</v>
      </c>
      <c r="D50" s="165"/>
      <c r="E50" s="174">
        <v>150.59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165318.57999999999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165318.57999999999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165318.57999999999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165318.57999999999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>
  <dimension ref="B1:G78"/>
  <sheetViews>
    <sheetView topLeftCell="A34" workbookViewId="0">
      <selection activeCell="G32" sqref="C26:G32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8.140625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224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93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/>
      <c r="E9" s="23">
        <f>E10+E11+E12+E13</f>
        <v>51142</v>
      </c>
    </row>
    <row r="10" spans="2:5">
      <c r="B10" s="14" t="s">
        <v>6</v>
      </c>
      <c r="C10" s="115" t="s">
        <v>7</v>
      </c>
      <c r="D10" s="197"/>
      <c r="E10" s="258">
        <v>51142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/>
      <c r="E20" s="261">
        <f>E9-E16</f>
        <v>51142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93"/>
      <c r="C23" s="9" t="s">
        <v>3</v>
      </c>
      <c r="D23" s="12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/>
    </row>
    <row r="25" spans="2:7">
      <c r="B25" s="21" t="s">
        <v>26</v>
      </c>
      <c r="C25" s="22" t="s">
        <v>27</v>
      </c>
      <c r="D25" s="117"/>
      <c r="E25" s="132">
        <v>53497.78</v>
      </c>
      <c r="F25" s="114"/>
    </row>
    <row r="26" spans="2:7">
      <c r="B26" s="24" t="s">
        <v>28</v>
      </c>
      <c r="C26" s="25" t="s">
        <v>29</v>
      </c>
      <c r="D26" s="118"/>
      <c r="E26" s="133">
        <v>55995.96</v>
      </c>
      <c r="F26" s="114"/>
    </row>
    <row r="27" spans="2:7">
      <c r="B27" s="26" t="s">
        <v>6</v>
      </c>
      <c r="C27" s="15" t="s">
        <v>30</v>
      </c>
      <c r="D27" s="197"/>
      <c r="E27" s="263">
        <v>55995.96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/>
      <c r="F29" s="114"/>
    </row>
    <row r="30" spans="2:7">
      <c r="B30" s="24" t="s">
        <v>33</v>
      </c>
      <c r="C30" s="27" t="s">
        <v>34</v>
      </c>
      <c r="D30" s="118"/>
      <c r="E30" s="133">
        <v>2498.1800000000003</v>
      </c>
    </row>
    <row r="31" spans="2:7">
      <c r="B31" s="26" t="s">
        <v>6</v>
      </c>
      <c r="C31" s="15" t="s">
        <v>35</v>
      </c>
      <c r="D31" s="197"/>
      <c r="E31" s="263">
        <v>2249.63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/>
      <c r="E33" s="263">
        <v>29.52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/>
      <c r="E35" s="263">
        <v>219.03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/>
    </row>
    <row r="38" spans="2:6">
      <c r="B38" s="21" t="s">
        <v>45</v>
      </c>
      <c r="C38" s="22" t="s">
        <v>46</v>
      </c>
      <c r="D38" s="117"/>
      <c r="E38" s="23">
        <v>-2355.7800000000002</v>
      </c>
    </row>
    <row r="39" spans="2:6" ht="13.5" thickBot="1">
      <c r="B39" s="30" t="s">
        <v>47</v>
      </c>
      <c r="C39" s="31" t="s">
        <v>48</v>
      </c>
      <c r="D39" s="119"/>
      <c r="E39" s="274">
        <f>E24+E25+E38</f>
        <v>51142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3"/>
      <c r="C42" s="35" t="s">
        <v>50</v>
      </c>
      <c r="D42" s="12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/>
    </row>
    <row r="45" spans="2:6" ht="13.5" thickBot="1">
      <c r="B45" s="41" t="s">
        <v>8</v>
      </c>
      <c r="C45" s="68" t="s">
        <v>53</v>
      </c>
      <c r="D45" s="165"/>
      <c r="E45" s="170">
        <v>291.65667000000002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/>
    </row>
    <row r="48" spans="2:6">
      <c r="B48" s="39" t="s">
        <v>8</v>
      </c>
      <c r="C48" s="67" t="s">
        <v>55</v>
      </c>
      <c r="D48" s="182"/>
      <c r="E48" s="176">
        <v>167.24</v>
      </c>
    </row>
    <row r="49" spans="2:5">
      <c r="B49" s="39" t="s">
        <v>10</v>
      </c>
      <c r="C49" s="67" t="s">
        <v>56</v>
      </c>
      <c r="D49" s="182"/>
      <c r="E49" s="176">
        <v>190.1</v>
      </c>
    </row>
    <row r="50" spans="2:5" ht="13.5" thickBot="1">
      <c r="B50" s="41" t="s">
        <v>12</v>
      </c>
      <c r="C50" s="68" t="s">
        <v>53</v>
      </c>
      <c r="D50" s="165"/>
      <c r="E50" s="174">
        <v>175.35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51142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51142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51142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51142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>
  <dimension ref="A1:G78"/>
  <sheetViews>
    <sheetView topLeftCell="A28" zoomScaleNormal="100" workbookViewId="0">
      <selection activeCell="G32" sqref="C26:G32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253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2307.2399999999998</v>
      </c>
      <c r="E9" s="23"/>
    </row>
    <row r="10" spans="2:5">
      <c r="B10" s="14" t="s">
        <v>6</v>
      </c>
      <c r="C10" s="115" t="s">
        <v>7</v>
      </c>
      <c r="D10" s="197">
        <v>2307.2399999999998</v>
      </c>
      <c r="E10" s="258"/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2307.2399999999998</v>
      </c>
      <c r="E20" s="261"/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2362.7600000000002</v>
      </c>
      <c r="E24" s="23">
        <f>D20</f>
        <v>2307.2399999999998</v>
      </c>
    </row>
    <row r="25" spans="2:7">
      <c r="B25" s="21" t="s">
        <v>26</v>
      </c>
      <c r="C25" s="22" t="s">
        <v>27</v>
      </c>
      <c r="D25" s="117">
        <v>36.309999999999995</v>
      </c>
      <c r="E25" s="132">
        <v>-2870.5699999999997</v>
      </c>
      <c r="F25" s="70"/>
    </row>
    <row r="26" spans="2:7">
      <c r="B26" s="24" t="s">
        <v>28</v>
      </c>
      <c r="C26" s="25" t="s">
        <v>29</v>
      </c>
      <c r="D26" s="118">
        <v>100.05</v>
      </c>
      <c r="E26" s="133">
        <v>41211.69</v>
      </c>
    </row>
    <row r="27" spans="2:7">
      <c r="B27" s="26" t="s">
        <v>6</v>
      </c>
      <c r="C27" s="15" t="s">
        <v>30</v>
      </c>
      <c r="D27" s="197">
        <v>100.05</v>
      </c>
      <c r="E27" s="263">
        <v>12045.48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/>
      <c r="E29" s="263">
        <v>29166.21</v>
      </c>
    </row>
    <row r="30" spans="2:7">
      <c r="B30" s="24" t="s">
        <v>33</v>
      </c>
      <c r="C30" s="27" t="s">
        <v>34</v>
      </c>
      <c r="D30" s="118">
        <v>63.74</v>
      </c>
      <c r="E30" s="133">
        <v>44082.26</v>
      </c>
    </row>
    <row r="31" spans="2:7">
      <c r="B31" s="26" t="s">
        <v>6</v>
      </c>
      <c r="C31" s="15" t="s">
        <v>35</v>
      </c>
      <c r="D31" s="197"/>
      <c r="E31" s="263">
        <v>92.85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16.440000000000001</v>
      </c>
      <c r="E33" s="263">
        <v>108.33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32.869999999999997</v>
      </c>
      <c r="E35" s="263">
        <v>206.51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14.43</v>
      </c>
      <c r="E37" s="263">
        <v>43674.57</v>
      </c>
    </row>
    <row r="38" spans="2:6">
      <c r="B38" s="21" t="s">
        <v>45</v>
      </c>
      <c r="C38" s="22" t="s">
        <v>46</v>
      </c>
      <c r="D38" s="117">
        <v>-91.83</v>
      </c>
      <c r="E38" s="23">
        <v>563.33000000000004</v>
      </c>
    </row>
    <row r="39" spans="2:6" ht="13.5" thickBot="1">
      <c r="B39" s="30" t="s">
        <v>47</v>
      </c>
      <c r="C39" s="31" t="s">
        <v>48</v>
      </c>
      <c r="D39" s="119">
        <v>2307.2400000000002</v>
      </c>
      <c r="E39" s="274">
        <f>E24+E25+E38</f>
        <v>0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50.25</v>
      </c>
      <c r="E44" s="166">
        <v>51.033810000000003</v>
      </c>
    </row>
    <row r="45" spans="2:6" ht="13.5" thickBot="1">
      <c r="B45" s="41" t="s">
        <v>8</v>
      </c>
      <c r="C45" s="68" t="s">
        <v>53</v>
      </c>
      <c r="D45" s="165">
        <v>51.033810000000003</v>
      </c>
      <c r="E45" s="170"/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47.02</v>
      </c>
      <c r="E47" s="172">
        <v>45.21</v>
      </c>
    </row>
    <row r="48" spans="2:6">
      <c r="B48" s="39" t="s">
        <v>8</v>
      </c>
      <c r="C48" s="67" t="s">
        <v>55</v>
      </c>
      <c r="D48" s="182">
        <v>42.97</v>
      </c>
      <c r="E48" s="176">
        <v>45.17</v>
      </c>
    </row>
    <row r="49" spans="2:5">
      <c r="B49" s="39" t="s">
        <v>10</v>
      </c>
      <c r="C49" s="67" t="s">
        <v>56</v>
      </c>
      <c r="D49" s="182">
        <v>48.36</v>
      </c>
      <c r="E49" s="176">
        <v>52.37</v>
      </c>
    </row>
    <row r="50" spans="2:5" ht="13.5" thickBot="1">
      <c r="B50" s="41" t="s">
        <v>12</v>
      </c>
      <c r="C50" s="68" t="s">
        <v>53</v>
      </c>
      <c r="D50" s="165">
        <v>45.21</v>
      </c>
      <c r="E50" s="174"/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f>E60</f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0</v>
      </c>
      <c r="E60" s="216">
        <v>0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0</v>
      </c>
      <c r="E71" s="61">
        <f>E54</f>
        <v>0</v>
      </c>
    </row>
    <row r="72" spans="2:5">
      <c r="B72" s="39" t="s">
        <v>6</v>
      </c>
      <c r="C72" s="40" t="s">
        <v>88</v>
      </c>
      <c r="D72" s="213">
        <f>D71</f>
        <v>0</v>
      </c>
      <c r="E72" s="214">
        <f>E71</f>
        <v>0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000000000000004" right="0.75" top="0.55000000000000004" bottom="0.47" header="0.5" footer="0.5"/>
  <pageSetup paperSize="9" scale="70" orientation="portrait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G32" sqref="C26:G32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252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151396.76999999999</v>
      </c>
      <c r="E9" s="23"/>
    </row>
    <row r="10" spans="2:5">
      <c r="B10" s="14" t="s">
        <v>6</v>
      </c>
      <c r="C10" s="115" t="s">
        <v>7</v>
      </c>
      <c r="D10" s="197">
        <v>151396.76999999999</v>
      </c>
      <c r="E10" s="258"/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151396.76999999999</v>
      </c>
      <c r="E20" s="261"/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8869.49</v>
      </c>
      <c r="E24" s="23">
        <f>D20</f>
        <v>151396.76999999999</v>
      </c>
    </row>
    <row r="25" spans="2:7">
      <c r="B25" s="21" t="s">
        <v>26</v>
      </c>
      <c r="C25" s="22" t="s">
        <v>27</v>
      </c>
      <c r="D25" s="117">
        <v>135593.72</v>
      </c>
      <c r="E25" s="132">
        <f>E26-E30</f>
        <v>-154981.40000000002</v>
      </c>
      <c r="F25" s="70"/>
    </row>
    <row r="26" spans="2:7">
      <c r="B26" s="24" t="s">
        <v>28</v>
      </c>
      <c r="C26" s="25" t="s">
        <v>29</v>
      </c>
      <c r="D26" s="118">
        <v>137359.60999999999</v>
      </c>
      <c r="E26" s="133">
        <f>SUM(E27:E29)</f>
        <v>5936.75</v>
      </c>
      <c r="F26" s="70"/>
    </row>
    <row r="27" spans="2:7">
      <c r="B27" s="26" t="s">
        <v>6</v>
      </c>
      <c r="C27" s="15" t="s">
        <v>30</v>
      </c>
      <c r="D27" s="197">
        <v>108112.52</v>
      </c>
      <c r="E27" s="263">
        <v>2072.33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29247.09</v>
      </c>
      <c r="E29" s="263">
        <v>3864.42</v>
      </c>
    </row>
    <row r="30" spans="2:7">
      <c r="B30" s="24" t="s">
        <v>33</v>
      </c>
      <c r="C30" s="27" t="s">
        <v>34</v>
      </c>
      <c r="D30" s="118">
        <v>1765.89</v>
      </c>
      <c r="E30" s="133">
        <f>SUM(E31:E37)</f>
        <v>160918.15000000002</v>
      </c>
    </row>
    <row r="31" spans="2:7">
      <c r="B31" s="26" t="s">
        <v>6</v>
      </c>
      <c r="C31" s="15" t="s">
        <v>35</v>
      </c>
      <c r="D31" s="197">
        <v>158.58000000000001</v>
      </c>
      <c r="E31" s="263"/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179.13</v>
      </c>
      <c r="E33" s="263">
        <v>45.28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1422.43</v>
      </c>
      <c r="E35" s="263">
        <v>466.89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5.75</v>
      </c>
      <c r="E37" s="263">
        <v>160405.98000000001</v>
      </c>
    </row>
    <row r="38" spans="2:6">
      <c r="B38" s="21" t="s">
        <v>45</v>
      </c>
      <c r="C38" s="22" t="s">
        <v>46</v>
      </c>
      <c r="D38" s="117">
        <v>6933.56</v>
      </c>
      <c r="E38" s="23">
        <v>3584.63</v>
      </c>
    </row>
    <row r="39" spans="2:6" ht="13.5" thickBot="1">
      <c r="B39" s="30" t="s">
        <v>47</v>
      </c>
      <c r="C39" s="31" t="s">
        <v>48</v>
      </c>
      <c r="D39" s="119">
        <v>151396.76999999999</v>
      </c>
      <c r="E39" s="274">
        <f>E24+E25+E38</f>
        <v>-3.3651303965598345E-11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150.38140000000001</v>
      </c>
      <c r="E44" s="166">
        <v>2176.8047200000001</v>
      </c>
    </row>
    <row r="45" spans="2:6" ht="13.5" thickBot="1">
      <c r="B45" s="41" t="s">
        <v>8</v>
      </c>
      <c r="C45" s="68" t="s">
        <v>53</v>
      </c>
      <c r="D45" s="165">
        <v>2176.8047200000001</v>
      </c>
      <c r="E45" s="170"/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58.98</v>
      </c>
      <c r="E47" s="172">
        <v>69.55</v>
      </c>
    </row>
    <row r="48" spans="2:6">
      <c r="B48" s="39" t="s">
        <v>8</v>
      </c>
      <c r="C48" s="67" t="s">
        <v>55</v>
      </c>
      <c r="D48" s="182">
        <v>55.16</v>
      </c>
      <c r="E48" s="176">
        <v>69.349999999999994</v>
      </c>
    </row>
    <row r="49" spans="2:5">
      <c r="B49" s="39" t="s">
        <v>10</v>
      </c>
      <c r="C49" s="67" t="s">
        <v>56</v>
      </c>
      <c r="D49" s="182">
        <v>71.569999999999993</v>
      </c>
      <c r="E49" s="176">
        <v>75.47</v>
      </c>
    </row>
    <row r="50" spans="2:5" ht="13.5" thickBot="1">
      <c r="B50" s="41" t="s">
        <v>12</v>
      </c>
      <c r="C50" s="68" t="s">
        <v>53</v>
      </c>
      <c r="D50" s="165">
        <v>69.55</v>
      </c>
      <c r="E50" s="174"/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0</v>
      </c>
      <c r="E60" s="216">
        <v>0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0</v>
      </c>
      <c r="E71" s="61">
        <f>E54</f>
        <v>0</v>
      </c>
    </row>
    <row r="72" spans="2:5">
      <c r="B72" s="39" t="s">
        <v>6</v>
      </c>
      <c r="C72" s="40" t="s">
        <v>88</v>
      </c>
      <c r="D72" s="213">
        <f>D71</f>
        <v>0</v>
      </c>
      <c r="E72" s="214">
        <f>E71</f>
        <v>0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4" right="0.75" top="0.56000000000000005" bottom="0.55000000000000004" header="0.5" footer="0.5"/>
  <pageSetup paperSize="9" scale="70" orientation="portrait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workbookViewId="0">
      <selection activeCell="G32" sqref="C26:G32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9.140625" style="62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268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10073.57</v>
      </c>
      <c r="E9" s="23"/>
    </row>
    <row r="10" spans="2:5">
      <c r="B10" s="14" t="s">
        <v>6</v>
      </c>
      <c r="C10" s="115" t="s">
        <v>7</v>
      </c>
      <c r="D10" s="197">
        <v>10073.57</v>
      </c>
      <c r="E10" s="258"/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10073.57</v>
      </c>
      <c r="E20" s="261"/>
      <c r="F20" s="189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10073.57</v>
      </c>
      <c r="F24" s="70"/>
    </row>
    <row r="25" spans="2:7">
      <c r="B25" s="21" t="s">
        <v>26</v>
      </c>
      <c r="C25" s="22" t="s">
        <v>27</v>
      </c>
      <c r="D25" s="117">
        <v>9728.24</v>
      </c>
      <c r="E25" s="132">
        <v>-10121.299999999999</v>
      </c>
    </row>
    <row r="26" spans="2:7">
      <c r="B26" s="24" t="s">
        <v>28</v>
      </c>
      <c r="C26" s="25" t="s">
        <v>29</v>
      </c>
      <c r="D26" s="118">
        <v>50500</v>
      </c>
      <c r="E26" s="273"/>
    </row>
    <row r="27" spans="2:7">
      <c r="B27" s="26" t="s">
        <v>6</v>
      </c>
      <c r="C27" s="15" t="s">
        <v>30</v>
      </c>
      <c r="D27" s="197">
        <v>50500</v>
      </c>
      <c r="E27" s="264"/>
      <c r="F27" s="32"/>
    </row>
    <row r="28" spans="2:7">
      <c r="B28" s="26" t="s">
        <v>8</v>
      </c>
      <c r="C28" s="15" t="s">
        <v>31</v>
      </c>
      <c r="D28" s="197"/>
      <c r="E28" s="264"/>
    </row>
    <row r="29" spans="2:7">
      <c r="B29" s="26" t="s">
        <v>10</v>
      </c>
      <c r="C29" s="15" t="s">
        <v>32</v>
      </c>
      <c r="D29" s="197"/>
      <c r="E29" s="264"/>
    </row>
    <row r="30" spans="2:7">
      <c r="B30" s="24" t="s">
        <v>33</v>
      </c>
      <c r="C30" s="27" t="s">
        <v>34</v>
      </c>
      <c r="D30" s="118">
        <v>40771.760000000002</v>
      </c>
      <c r="E30" s="273">
        <v>10121.299999999999</v>
      </c>
    </row>
    <row r="31" spans="2:7">
      <c r="B31" s="26" t="s">
        <v>6</v>
      </c>
      <c r="C31" s="15" t="s">
        <v>35</v>
      </c>
      <c r="D31" s="197"/>
      <c r="E31" s="264">
        <v>10046.450000000001</v>
      </c>
    </row>
    <row r="32" spans="2:7">
      <c r="B32" s="26" t="s">
        <v>8</v>
      </c>
      <c r="C32" s="15" t="s">
        <v>36</v>
      </c>
      <c r="D32" s="197"/>
      <c r="E32" s="264"/>
    </row>
    <row r="33" spans="2:6">
      <c r="B33" s="26" t="s">
        <v>10</v>
      </c>
      <c r="C33" s="15" t="s">
        <v>37</v>
      </c>
      <c r="D33" s="197">
        <v>8.57</v>
      </c>
      <c r="E33" s="264">
        <v>2.4900000000000002</v>
      </c>
    </row>
    <row r="34" spans="2:6">
      <c r="B34" s="26" t="s">
        <v>12</v>
      </c>
      <c r="C34" s="15" t="s">
        <v>38</v>
      </c>
      <c r="D34" s="197"/>
      <c r="E34" s="264"/>
    </row>
    <row r="35" spans="2:6" ht="25.5">
      <c r="B35" s="26" t="s">
        <v>39</v>
      </c>
      <c r="C35" s="15" t="s">
        <v>40</v>
      </c>
      <c r="D35" s="197">
        <v>152.72999999999999</v>
      </c>
      <c r="E35" s="264">
        <v>72.36</v>
      </c>
    </row>
    <row r="36" spans="2:6">
      <c r="B36" s="26" t="s">
        <v>41</v>
      </c>
      <c r="C36" s="15" t="s">
        <v>42</v>
      </c>
      <c r="D36" s="197"/>
      <c r="E36" s="264"/>
    </row>
    <row r="37" spans="2:6" ht="13.5" thickBot="1">
      <c r="B37" s="28" t="s">
        <v>43</v>
      </c>
      <c r="C37" s="29" t="s">
        <v>44</v>
      </c>
      <c r="D37" s="197">
        <v>40610.46</v>
      </c>
      <c r="E37" s="264"/>
    </row>
    <row r="38" spans="2:6">
      <c r="B38" s="21" t="s">
        <v>45</v>
      </c>
      <c r="C38" s="22" t="s">
        <v>46</v>
      </c>
      <c r="D38" s="117">
        <v>345.33</v>
      </c>
      <c r="E38" s="23">
        <v>47.73</v>
      </c>
    </row>
    <row r="39" spans="2:6" ht="13.5" thickBot="1">
      <c r="B39" s="30" t="s">
        <v>47</v>
      </c>
      <c r="C39" s="31" t="s">
        <v>48</v>
      </c>
      <c r="D39" s="119">
        <v>10073.57</v>
      </c>
      <c r="E39" s="274">
        <f>E24+E25+E38</f>
        <v>4.3343106881366111E-13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>
        <v>90.063220000000001</v>
      </c>
    </row>
    <row r="45" spans="2:6" ht="13.5" thickBot="1">
      <c r="B45" s="41" t="s">
        <v>8</v>
      </c>
      <c r="C45" s="68" t="s">
        <v>53</v>
      </c>
      <c r="D45" s="165">
        <v>90.063220000000001</v>
      </c>
      <c r="E45" s="170"/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>
        <v>111.85</v>
      </c>
    </row>
    <row r="48" spans="2:6">
      <c r="B48" s="39" t="s">
        <v>8</v>
      </c>
      <c r="C48" s="67" t="s">
        <v>55</v>
      </c>
      <c r="D48" s="182">
        <v>109.23</v>
      </c>
      <c r="E48" s="176">
        <v>111.9</v>
      </c>
    </row>
    <row r="49" spans="2:5">
      <c r="B49" s="39" t="s">
        <v>10</v>
      </c>
      <c r="C49" s="67" t="s">
        <v>56</v>
      </c>
      <c r="D49" s="182">
        <v>111.93</v>
      </c>
      <c r="E49" s="176">
        <v>113.14</v>
      </c>
    </row>
    <row r="50" spans="2:5" ht="13.5" thickBot="1">
      <c r="B50" s="41" t="s">
        <v>12</v>
      </c>
      <c r="C50" s="68" t="s">
        <v>53</v>
      </c>
      <c r="D50" s="165">
        <v>111.85</v>
      </c>
      <c r="E50" s="174"/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0</v>
      </c>
      <c r="E60" s="216">
        <v>0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0</v>
      </c>
      <c r="E71" s="61">
        <f>E54</f>
        <v>0</v>
      </c>
    </row>
    <row r="72" spans="2:5">
      <c r="B72" s="39" t="s">
        <v>6</v>
      </c>
      <c r="C72" s="40" t="s">
        <v>88</v>
      </c>
      <c r="D72" s="213">
        <f>D71</f>
        <v>0</v>
      </c>
      <c r="E72" s="214">
        <f>E71</f>
        <v>0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6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G32" sqref="C26:G32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256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10332593.869999999</v>
      </c>
      <c r="E9" s="23">
        <f>E10+E11+E12+E13</f>
        <v>16003026.24</v>
      </c>
    </row>
    <row r="10" spans="2:5">
      <c r="B10" s="14" t="s">
        <v>6</v>
      </c>
      <c r="C10" s="115" t="s">
        <v>7</v>
      </c>
      <c r="D10" s="197">
        <v>10332593.869999999</v>
      </c>
      <c r="E10" s="258">
        <v>16003026.24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10332593.869999999</v>
      </c>
      <c r="E20" s="261">
        <f>E9-E16</f>
        <v>16003026.24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471781.15</v>
      </c>
      <c r="E24" s="23">
        <f>D20</f>
        <v>10332593.869999999</v>
      </c>
    </row>
    <row r="25" spans="2:7">
      <c r="B25" s="21" t="s">
        <v>26</v>
      </c>
      <c r="C25" s="22" t="s">
        <v>27</v>
      </c>
      <c r="D25" s="117">
        <v>10060644.690000001</v>
      </c>
      <c r="E25" s="132">
        <v>5657381.7400000002</v>
      </c>
      <c r="F25" s="114"/>
      <c r="G25" s="114"/>
    </row>
    <row r="26" spans="2:7">
      <c r="B26" s="24" t="s">
        <v>28</v>
      </c>
      <c r="C26" s="25" t="s">
        <v>29</v>
      </c>
      <c r="D26" s="118">
        <v>16225457.370000001</v>
      </c>
      <c r="E26" s="133">
        <v>12079965.960000001</v>
      </c>
      <c r="F26" s="114"/>
    </row>
    <row r="27" spans="2:7">
      <c r="B27" s="26" t="s">
        <v>6</v>
      </c>
      <c r="C27" s="15" t="s">
        <v>30</v>
      </c>
      <c r="D27" s="197">
        <v>11117523.73</v>
      </c>
      <c r="E27" s="263">
        <v>6501334.4000000004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5107933.6400000006</v>
      </c>
      <c r="E29" s="263">
        <v>5578631.5599999996</v>
      </c>
      <c r="F29" s="114"/>
    </row>
    <row r="30" spans="2:7">
      <c r="B30" s="24" t="s">
        <v>33</v>
      </c>
      <c r="C30" s="27" t="s">
        <v>34</v>
      </c>
      <c r="D30" s="118">
        <v>6164812.6799999997</v>
      </c>
      <c r="E30" s="133">
        <v>6422584.2199999997</v>
      </c>
    </row>
    <row r="31" spans="2:7">
      <c r="B31" s="26" t="s">
        <v>6</v>
      </c>
      <c r="C31" s="15" t="s">
        <v>35</v>
      </c>
      <c r="D31" s="197">
        <v>716482.92</v>
      </c>
      <c r="E31" s="263">
        <v>1399885.52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7280.89</v>
      </c>
      <c r="E33" s="263">
        <v>15457.47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144849.19</v>
      </c>
      <c r="E35" s="263">
        <v>236900.72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5296199.6799999997</v>
      </c>
      <c r="E37" s="263">
        <v>4770340.51</v>
      </c>
    </row>
    <row r="38" spans="2:6">
      <c r="B38" s="21" t="s">
        <v>45</v>
      </c>
      <c r="C38" s="22" t="s">
        <v>46</v>
      </c>
      <c r="D38" s="117">
        <v>-199831.97</v>
      </c>
      <c r="E38" s="23">
        <v>13050.63</v>
      </c>
    </row>
    <row r="39" spans="2:6" ht="13.5" thickBot="1">
      <c r="B39" s="30" t="s">
        <v>47</v>
      </c>
      <c r="C39" s="31" t="s">
        <v>48</v>
      </c>
      <c r="D39" s="119">
        <v>10332593.870000001</v>
      </c>
      <c r="E39" s="274">
        <f>E24+E25+E38</f>
        <v>16003026.24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3270.5799000000002</v>
      </c>
      <c r="E44" s="166">
        <v>68971.322820000001</v>
      </c>
    </row>
    <row r="45" spans="2:6" ht="13.5" thickBot="1">
      <c r="B45" s="41" t="s">
        <v>8</v>
      </c>
      <c r="C45" s="68" t="s">
        <v>53</v>
      </c>
      <c r="D45" s="165">
        <v>68971.322820000001</v>
      </c>
      <c r="E45" s="170">
        <v>101891.16415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144.25</v>
      </c>
      <c r="E47" s="172">
        <v>149.81</v>
      </c>
    </row>
    <row r="48" spans="2:6">
      <c r="B48" s="39" t="s">
        <v>8</v>
      </c>
      <c r="C48" s="67" t="s">
        <v>55</v>
      </c>
      <c r="D48" s="182">
        <v>139.66</v>
      </c>
      <c r="E48" s="176">
        <v>145.5</v>
      </c>
    </row>
    <row r="49" spans="2:5">
      <c r="B49" s="39" t="s">
        <v>10</v>
      </c>
      <c r="C49" s="67" t="s">
        <v>56</v>
      </c>
      <c r="D49" s="182">
        <v>159.91999999999999</v>
      </c>
      <c r="E49" s="176">
        <v>181.49</v>
      </c>
    </row>
    <row r="50" spans="2:5" ht="13.5" thickBot="1">
      <c r="B50" s="41" t="s">
        <v>12</v>
      </c>
      <c r="C50" s="68" t="s">
        <v>53</v>
      </c>
      <c r="D50" s="165">
        <v>149.81</v>
      </c>
      <c r="E50" s="174">
        <v>157.06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16003026.24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16003026.24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16003026.24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16003026.24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7.xml><?xml version="1.0" encoding="utf-8"?>
<worksheet xmlns="http://schemas.openxmlformats.org/spreadsheetml/2006/main" xmlns:r="http://schemas.openxmlformats.org/officeDocument/2006/relationships">
  <dimension ref="B1:G78"/>
  <sheetViews>
    <sheetView zoomScaleNormal="100" workbookViewId="0">
      <selection activeCell="G32" sqref="C26:G32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254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18645677.16</v>
      </c>
      <c r="E9" s="23">
        <f>E10+E11+E12+E13</f>
        <v>17566935.25</v>
      </c>
    </row>
    <row r="10" spans="2:5">
      <c r="B10" s="14" t="s">
        <v>6</v>
      </c>
      <c r="C10" s="115" t="s">
        <v>7</v>
      </c>
      <c r="D10" s="197">
        <v>18645677.16</v>
      </c>
      <c r="E10" s="258">
        <v>17566935.25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18645677.16</v>
      </c>
      <c r="E20" s="261">
        <f>E9-E16</f>
        <v>17566935.25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825992.89</v>
      </c>
      <c r="E24" s="23">
        <f>D20</f>
        <v>18645677.16</v>
      </c>
    </row>
    <row r="25" spans="2:7">
      <c r="B25" s="21" t="s">
        <v>26</v>
      </c>
      <c r="C25" s="22" t="s">
        <v>27</v>
      </c>
      <c r="D25" s="117">
        <v>18020486.289999999</v>
      </c>
      <c r="E25" s="270">
        <v>137226.47</v>
      </c>
      <c r="F25" s="114"/>
    </row>
    <row r="26" spans="2:7">
      <c r="B26" s="24" t="s">
        <v>28</v>
      </c>
      <c r="C26" s="25" t="s">
        <v>29</v>
      </c>
      <c r="D26" s="118">
        <v>29420361.57</v>
      </c>
      <c r="E26" s="271">
        <v>8102539.8700000001</v>
      </c>
      <c r="F26" s="114"/>
      <c r="G26" s="114"/>
    </row>
    <row r="27" spans="2:7">
      <c r="B27" s="26" t="s">
        <v>6</v>
      </c>
      <c r="C27" s="15" t="s">
        <v>30</v>
      </c>
      <c r="D27" s="197">
        <v>25443086.84</v>
      </c>
      <c r="E27" s="272">
        <v>6956894.0899999999</v>
      </c>
    </row>
    <row r="28" spans="2:7">
      <c r="B28" s="26" t="s">
        <v>8</v>
      </c>
      <c r="C28" s="15" t="s">
        <v>31</v>
      </c>
      <c r="D28" s="197"/>
      <c r="E28" s="272"/>
    </row>
    <row r="29" spans="2:7">
      <c r="B29" s="26" t="s">
        <v>10</v>
      </c>
      <c r="C29" s="15" t="s">
        <v>32</v>
      </c>
      <c r="D29" s="197">
        <v>3977274.73</v>
      </c>
      <c r="E29" s="272">
        <v>1145645.78</v>
      </c>
      <c r="F29" s="114"/>
    </row>
    <row r="30" spans="2:7">
      <c r="B30" s="24" t="s">
        <v>33</v>
      </c>
      <c r="C30" s="27" t="s">
        <v>34</v>
      </c>
      <c r="D30" s="118">
        <v>11399875.279999999</v>
      </c>
      <c r="E30" s="271">
        <v>7965313.3999999994</v>
      </c>
    </row>
    <row r="31" spans="2:7">
      <c r="B31" s="26" t="s">
        <v>6</v>
      </c>
      <c r="C31" s="15" t="s">
        <v>35</v>
      </c>
      <c r="D31" s="197">
        <v>3780775.55</v>
      </c>
      <c r="E31" s="272">
        <v>1773517</v>
      </c>
    </row>
    <row r="32" spans="2:7">
      <c r="B32" s="26" t="s">
        <v>8</v>
      </c>
      <c r="C32" s="15" t="s">
        <v>36</v>
      </c>
      <c r="D32" s="197"/>
      <c r="E32" s="272"/>
    </row>
    <row r="33" spans="2:6">
      <c r="B33" s="26" t="s">
        <v>10</v>
      </c>
      <c r="C33" s="15" t="s">
        <v>37</v>
      </c>
      <c r="D33" s="197">
        <v>4487.8999999999996</v>
      </c>
      <c r="E33" s="272">
        <v>14758.98</v>
      </c>
    </row>
    <row r="34" spans="2:6">
      <c r="B34" s="26" t="s">
        <v>12</v>
      </c>
      <c r="C34" s="15" t="s">
        <v>38</v>
      </c>
      <c r="D34" s="197"/>
      <c r="E34" s="272"/>
    </row>
    <row r="35" spans="2:6" ht="25.5">
      <c r="B35" s="26" t="s">
        <v>39</v>
      </c>
      <c r="C35" s="15" t="s">
        <v>40</v>
      </c>
      <c r="D35" s="197">
        <v>319537.25</v>
      </c>
      <c r="E35" s="272">
        <v>296411.90999999997</v>
      </c>
    </row>
    <row r="36" spans="2:6">
      <c r="B36" s="26" t="s">
        <v>41</v>
      </c>
      <c r="C36" s="15" t="s">
        <v>42</v>
      </c>
      <c r="D36" s="197"/>
      <c r="E36" s="272"/>
    </row>
    <row r="37" spans="2:6" ht="13.5" thickBot="1">
      <c r="B37" s="28" t="s">
        <v>43</v>
      </c>
      <c r="C37" s="29" t="s">
        <v>44</v>
      </c>
      <c r="D37" s="197">
        <v>7295074.5800000001</v>
      </c>
      <c r="E37" s="272">
        <v>5880625.5099999998</v>
      </c>
    </row>
    <row r="38" spans="2:6">
      <c r="B38" s="21" t="s">
        <v>45</v>
      </c>
      <c r="C38" s="22" t="s">
        <v>46</v>
      </c>
      <c r="D38" s="117">
        <v>-200802.02</v>
      </c>
      <c r="E38" s="23">
        <v>-1215968.3799999999</v>
      </c>
    </row>
    <row r="39" spans="2:6" ht="13.5" thickBot="1">
      <c r="B39" s="30" t="s">
        <v>47</v>
      </c>
      <c r="C39" s="31" t="s">
        <v>48</v>
      </c>
      <c r="D39" s="119">
        <v>18645677.16</v>
      </c>
      <c r="E39" s="274">
        <f>E24+E25+E38</f>
        <v>17566935.25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5333.8040000000001</v>
      </c>
      <c r="E44" s="166">
        <v>119088.44067</v>
      </c>
    </row>
    <row r="45" spans="2:6" ht="13.5" thickBot="1">
      <c r="B45" s="41" t="s">
        <v>8</v>
      </c>
      <c r="C45" s="68" t="s">
        <v>53</v>
      </c>
      <c r="D45" s="165">
        <v>119088.44067</v>
      </c>
      <c r="E45" s="170">
        <v>119340.59275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154.86000000000001</v>
      </c>
      <c r="E47" s="172">
        <v>156.57</v>
      </c>
    </row>
    <row r="48" spans="2:6">
      <c r="B48" s="39" t="s">
        <v>8</v>
      </c>
      <c r="C48" s="67" t="s">
        <v>55</v>
      </c>
      <c r="D48" s="182">
        <v>153.78</v>
      </c>
      <c r="E48" s="176">
        <v>145.46</v>
      </c>
    </row>
    <row r="49" spans="2:5">
      <c r="B49" s="39" t="s">
        <v>10</v>
      </c>
      <c r="C49" s="67" t="s">
        <v>56</v>
      </c>
      <c r="D49" s="182">
        <v>162.77000000000001</v>
      </c>
      <c r="E49" s="176">
        <v>162</v>
      </c>
    </row>
    <row r="50" spans="2:5" ht="13.5" thickBot="1">
      <c r="B50" s="41" t="s">
        <v>12</v>
      </c>
      <c r="C50" s="68" t="s">
        <v>53</v>
      </c>
      <c r="D50" s="165">
        <v>156.57</v>
      </c>
      <c r="E50" s="174">
        <v>147.19999999999999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17566935.25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17566935.25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17566935.25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17566935.25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8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G21" sqref="G21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16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255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13202157.41</v>
      </c>
      <c r="E9" s="23">
        <f>E10+E11+E12+E13</f>
        <v>29965977.789999999</v>
      </c>
    </row>
    <row r="10" spans="2:5">
      <c r="B10" s="14" t="s">
        <v>6</v>
      </c>
      <c r="C10" s="115" t="s">
        <v>7</v>
      </c>
      <c r="D10" s="197">
        <v>13202157.41</v>
      </c>
      <c r="E10" s="258">
        <v>29965977.789999999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13202157.41</v>
      </c>
      <c r="E20" s="261">
        <f>E9-E16</f>
        <v>29965977.789999999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>
        <v>308720.48</v>
      </c>
      <c r="E24" s="23">
        <f>D20</f>
        <v>13202157.41</v>
      </c>
    </row>
    <row r="25" spans="2:7">
      <c r="B25" s="21" t="s">
        <v>26</v>
      </c>
      <c r="C25" s="22" t="s">
        <v>27</v>
      </c>
      <c r="D25" s="117">
        <v>12192001.949999999</v>
      </c>
      <c r="E25" s="132">
        <v>17522011.59</v>
      </c>
    </row>
    <row r="26" spans="2:7">
      <c r="B26" s="24" t="s">
        <v>28</v>
      </c>
      <c r="C26" s="25" t="s">
        <v>29</v>
      </c>
      <c r="D26" s="118">
        <v>13164696.68</v>
      </c>
      <c r="E26" s="133">
        <v>34339509.829999998</v>
      </c>
      <c r="G26" s="114"/>
    </row>
    <row r="27" spans="2:7">
      <c r="B27" s="26" t="s">
        <v>6</v>
      </c>
      <c r="C27" s="15" t="s">
        <v>30</v>
      </c>
      <c r="D27" s="197">
        <v>7622325.3300000001</v>
      </c>
      <c r="E27" s="263">
        <v>21667816.280000001</v>
      </c>
      <c r="F27" s="114"/>
    </row>
    <row r="28" spans="2:7">
      <c r="B28" s="26" t="s">
        <v>8</v>
      </c>
      <c r="C28" s="15" t="s">
        <v>31</v>
      </c>
      <c r="D28" s="197"/>
      <c r="E28" s="263"/>
      <c r="F28" s="114"/>
    </row>
    <row r="29" spans="2:7">
      <c r="B29" s="26" t="s">
        <v>10</v>
      </c>
      <c r="C29" s="15" t="s">
        <v>32</v>
      </c>
      <c r="D29" s="197">
        <v>5542371.3500000006</v>
      </c>
      <c r="E29" s="263">
        <v>12671693.550000001</v>
      </c>
    </row>
    <row r="30" spans="2:7">
      <c r="B30" s="24" t="s">
        <v>33</v>
      </c>
      <c r="C30" s="27" t="s">
        <v>34</v>
      </c>
      <c r="D30" s="118">
        <v>972694.73</v>
      </c>
      <c r="E30" s="133">
        <v>16817498.239999998</v>
      </c>
    </row>
    <row r="31" spans="2:7">
      <c r="B31" s="26" t="s">
        <v>6</v>
      </c>
      <c r="C31" s="15" t="s">
        <v>35</v>
      </c>
      <c r="D31" s="197"/>
      <c r="E31" s="263">
        <v>1888712.58</v>
      </c>
    </row>
    <row r="32" spans="2:7">
      <c r="B32" s="26" t="s">
        <v>8</v>
      </c>
      <c r="C32" s="15" t="s">
        <v>36</v>
      </c>
      <c r="D32" s="197"/>
      <c r="E32" s="263"/>
      <c r="F32" s="114"/>
    </row>
    <row r="33" spans="2:6">
      <c r="B33" s="26" t="s">
        <v>10</v>
      </c>
      <c r="C33" s="15" t="s">
        <v>37</v>
      </c>
      <c r="D33" s="197">
        <v>984.24</v>
      </c>
      <c r="E33" s="263">
        <v>14311.66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67757.64</v>
      </c>
      <c r="E35" s="263">
        <v>428323.1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903952.85</v>
      </c>
      <c r="E37" s="263">
        <v>14486150.9</v>
      </c>
    </row>
    <row r="38" spans="2:6">
      <c r="B38" s="21" t="s">
        <v>45</v>
      </c>
      <c r="C38" s="22" t="s">
        <v>46</v>
      </c>
      <c r="D38" s="117">
        <v>701434.98</v>
      </c>
      <c r="E38" s="23">
        <v>-758191.21</v>
      </c>
    </row>
    <row r="39" spans="2:6" ht="13.5" thickBot="1">
      <c r="B39" s="30" t="s">
        <v>47</v>
      </c>
      <c r="C39" s="31" t="s">
        <v>48</v>
      </c>
      <c r="D39" s="119">
        <v>13202157.41</v>
      </c>
      <c r="E39" s="274">
        <f>E24+E25+E38</f>
        <v>29965977.789999999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1920.8592000000001</v>
      </c>
      <c r="E44" s="166">
        <v>70577.127170000007</v>
      </c>
    </row>
    <row r="45" spans="2:6" ht="13.5" thickBot="1">
      <c r="B45" s="41" t="s">
        <v>8</v>
      </c>
      <c r="C45" s="68" t="s">
        <v>53</v>
      </c>
      <c r="D45" s="165">
        <v>70577.127170000007</v>
      </c>
      <c r="E45" s="170">
        <v>151572.97820000001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160.72</v>
      </c>
      <c r="E47" s="172">
        <v>187.06</v>
      </c>
    </row>
    <row r="48" spans="2:6">
      <c r="B48" s="39" t="s">
        <v>8</v>
      </c>
      <c r="C48" s="67" t="s">
        <v>55</v>
      </c>
      <c r="D48" s="182">
        <v>156.01</v>
      </c>
      <c r="E48" s="176">
        <v>180.67</v>
      </c>
    </row>
    <row r="49" spans="2:5">
      <c r="B49" s="39" t="s">
        <v>10</v>
      </c>
      <c r="C49" s="67" t="s">
        <v>56</v>
      </c>
      <c r="D49" s="182">
        <v>189.11</v>
      </c>
      <c r="E49" s="176">
        <v>220.1</v>
      </c>
    </row>
    <row r="50" spans="2:5" ht="13.5" thickBot="1">
      <c r="B50" s="41" t="s">
        <v>12</v>
      </c>
      <c r="C50" s="68" t="s">
        <v>53</v>
      </c>
      <c r="D50" s="165">
        <v>187.06</v>
      </c>
      <c r="E50" s="174">
        <v>197.7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29965977.789999999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29965977.789999999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29965977.789999999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29965977.789999999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9.xml><?xml version="1.0" encoding="utf-8"?>
<worksheet xmlns="http://schemas.openxmlformats.org/spreadsheetml/2006/main" xmlns:r="http://schemas.openxmlformats.org/officeDocument/2006/relationships">
  <dimension ref="A1:G78"/>
  <sheetViews>
    <sheetView topLeftCell="A16" zoomScaleNormal="100" workbookViewId="0">
      <selection activeCell="E50" sqref="E50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8.140625" style="62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248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3303.49</v>
      </c>
      <c r="E9" s="23"/>
    </row>
    <row r="10" spans="2:5">
      <c r="B10" s="14" t="s">
        <v>6</v>
      </c>
      <c r="C10" s="115" t="s">
        <v>7</v>
      </c>
      <c r="D10" s="197">
        <v>3303.49</v>
      </c>
      <c r="E10" s="258"/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34" t="s">
        <v>10</v>
      </c>
      <c r="C12" s="135" t="s">
        <v>11</v>
      </c>
      <c r="D12" s="242"/>
      <c r="E12" s="264"/>
    </row>
    <row r="13" spans="2:5">
      <c r="B13" s="134" t="s">
        <v>12</v>
      </c>
      <c r="C13" s="135" t="s">
        <v>13</v>
      </c>
      <c r="D13" s="242"/>
      <c r="E13" s="264"/>
    </row>
    <row r="14" spans="2:5">
      <c r="B14" s="134" t="s">
        <v>14</v>
      </c>
      <c r="C14" s="135" t="s">
        <v>15</v>
      </c>
      <c r="D14" s="242"/>
      <c r="E14" s="264"/>
    </row>
    <row r="15" spans="2:5" ht="13.5" thickBot="1">
      <c r="B15" s="134" t="s">
        <v>16</v>
      </c>
      <c r="C15" s="135" t="s">
        <v>17</v>
      </c>
      <c r="D15" s="242"/>
      <c r="E15" s="264"/>
    </row>
    <row r="16" spans="2:5">
      <c r="B16" s="136" t="s">
        <v>18</v>
      </c>
      <c r="C16" s="137" t="s">
        <v>19</v>
      </c>
      <c r="D16" s="243"/>
      <c r="E16" s="132"/>
    </row>
    <row r="17" spans="2:7">
      <c r="B17" s="134" t="s">
        <v>6</v>
      </c>
      <c r="C17" s="135" t="s">
        <v>15</v>
      </c>
      <c r="D17" s="244"/>
      <c r="E17" s="265"/>
    </row>
    <row r="18" spans="2:7" ht="25.5">
      <c r="B18" s="134" t="s">
        <v>8</v>
      </c>
      <c r="C18" s="135" t="s">
        <v>20</v>
      </c>
      <c r="D18" s="242"/>
      <c r="E18" s="264"/>
    </row>
    <row r="19" spans="2:7" ht="13.5" thickBot="1">
      <c r="B19" s="138" t="s">
        <v>10</v>
      </c>
      <c r="C19" s="139" t="s">
        <v>21</v>
      </c>
      <c r="D19" s="245"/>
      <c r="E19" s="266"/>
    </row>
    <row r="20" spans="2:7" ht="13.5" thickBot="1">
      <c r="B20" s="299" t="s">
        <v>22</v>
      </c>
      <c r="C20" s="300"/>
      <c r="D20" s="246">
        <f>D9-D16</f>
        <v>3303.49</v>
      </c>
      <c r="E20" s="267"/>
      <c r="F20" s="189"/>
      <c r="G20" s="127"/>
    </row>
    <row r="21" spans="2:7" ht="13.5" thickBot="1">
      <c r="B21" s="140"/>
      <c r="C21" s="141"/>
      <c r="D21" s="142"/>
      <c r="E21" s="142"/>
      <c r="G21" s="127"/>
    </row>
    <row r="22" spans="2:7" ht="16.5" thickBot="1">
      <c r="B22" s="143"/>
      <c r="C22" s="144" t="s">
        <v>23</v>
      </c>
      <c r="D22" s="145"/>
      <c r="E22" s="146"/>
    </row>
    <row r="23" spans="2:7" ht="13.5" thickBot="1">
      <c r="B23" s="147"/>
      <c r="C23" s="148" t="s">
        <v>3</v>
      </c>
      <c r="D23" s="247" t="s">
        <v>133</v>
      </c>
      <c r="E23" s="248" t="s">
        <v>261</v>
      </c>
    </row>
    <row r="24" spans="2:7" ht="13.5" thickBot="1">
      <c r="B24" s="149" t="s">
        <v>24</v>
      </c>
      <c r="C24" s="150" t="s">
        <v>25</v>
      </c>
      <c r="D24" s="243">
        <v>2852.67</v>
      </c>
      <c r="E24" s="132">
        <f>D20</f>
        <v>3303.49</v>
      </c>
      <c r="F24" s="70"/>
    </row>
    <row r="25" spans="2:7">
      <c r="B25" s="149" t="s">
        <v>26</v>
      </c>
      <c r="C25" s="150" t="s">
        <v>27</v>
      </c>
      <c r="D25" s="243"/>
      <c r="E25" s="132">
        <v>-3707.95</v>
      </c>
    </row>
    <row r="26" spans="2:7">
      <c r="B26" s="151" t="s">
        <v>28</v>
      </c>
      <c r="C26" s="152" t="s">
        <v>29</v>
      </c>
      <c r="D26" s="249"/>
      <c r="E26" s="133"/>
    </row>
    <row r="27" spans="2:7">
      <c r="B27" s="153" t="s">
        <v>6</v>
      </c>
      <c r="C27" s="154" t="s">
        <v>30</v>
      </c>
      <c r="D27" s="242"/>
      <c r="E27" s="263"/>
      <c r="F27" s="32"/>
    </row>
    <row r="28" spans="2:7">
      <c r="B28" s="153" t="s">
        <v>8</v>
      </c>
      <c r="C28" s="154" t="s">
        <v>31</v>
      </c>
      <c r="D28" s="242"/>
      <c r="E28" s="263"/>
    </row>
    <row r="29" spans="2:7">
      <c r="B29" s="153" t="s">
        <v>10</v>
      </c>
      <c r="C29" s="154" t="s">
        <v>32</v>
      </c>
      <c r="D29" s="242"/>
      <c r="E29" s="263"/>
    </row>
    <row r="30" spans="2:7">
      <c r="B30" s="151" t="s">
        <v>33</v>
      </c>
      <c r="C30" s="155" t="s">
        <v>34</v>
      </c>
      <c r="D30" s="249"/>
      <c r="E30" s="133">
        <v>3707.95</v>
      </c>
    </row>
    <row r="31" spans="2:7">
      <c r="B31" s="153" t="s">
        <v>6</v>
      </c>
      <c r="C31" s="154" t="s">
        <v>35</v>
      </c>
      <c r="D31" s="242"/>
      <c r="E31" s="263">
        <v>3544.99</v>
      </c>
    </row>
    <row r="32" spans="2:7">
      <c r="B32" s="153" t="s">
        <v>8</v>
      </c>
      <c r="C32" s="154" t="s">
        <v>36</v>
      </c>
      <c r="D32" s="242"/>
      <c r="E32" s="263"/>
    </row>
    <row r="33" spans="2:6">
      <c r="B33" s="153" t="s">
        <v>10</v>
      </c>
      <c r="C33" s="154" t="s">
        <v>37</v>
      </c>
      <c r="D33" s="242"/>
      <c r="E33" s="263">
        <v>42.22</v>
      </c>
    </row>
    <row r="34" spans="2:6">
      <c r="B34" s="153" t="s">
        <v>12</v>
      </c>
      <c r="C34" s="154" t="s">
        <v>38</v>
      </c>
      <c r="D34" s="242"/>
      <c r="E34" s="263"/>
    </row>
    <row r="35" spans="2:6" ht="25.5">
      <c r="B35" s="153" t="s">
        <v>39</v>
      </c>
      <c r="C35" s="154" t="s">
        <v>40</v>
      </c>
      <c r="D35" s="242"/>
      <c r="E35" s="263">
        <v>120.74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/>
    </row>
    <row r="38" spans="2:6">
      <c r="B38" s="21" t="s">
        <v>45</v>
      </c>
      <c r="C38" s="22" t="s">
        <v>46</v>
      </c>
      <c r="D38" s="117">
        <v>450.82</v>
      </c>
      <c r="E38" s="23">
        <v>404.46</v>
      </c>
    </row>
    <row r="39" spans="2:6" ht="13.5" thickBot="1">
      <c r="B39" s="30" t="s">
        <v>47</v>
      </c>
      <c r="C39" s="31" t="s">
        <v>48</v>
      </c>
      <c r="D39" s="119">
        <v>3303.4900000000002</v>
      </c>
      <c r="E39" s="274">
        <f>E24+E25+E38</f>
        <v>0</v>
      </c>
      <c r="F39" s="121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>
        <v>22.6205</v>
      </c>
      <c r="E44" s="166">
        <v>22.620480000000001</v>
      </c>
    </row>
    <row r="45" spans="2:6" ht="13.5" thickBot="1">
      <c r="B45" s="41" t="s">
        <v>8</v>
      </c>
      <c r="C45" s="68" t="s">
        <v>53</v>
      </c>
      <c r="D45" s="165">
        <v>22.620480000000001</v>
      </c>
      <c r="E45" s="170"/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>
        <v>126.11</v>
      </c>
      <c r="E47" s="172">
        <v>146.04</v>
      </c>
    </row>
    <row r="48" spans="2:6">
      <c r="B48" s="39" t="s">
        <v>8</v>
      </c>
      <c r="C48" s="67" t="s">
        <v>55</v>
      </c>
      <c r="D48" s="182">
        <v>123.33</v>
      </c>
      <c r="E48" s="176">
        <v>141.22999999999999</v>
      </c>
    </row>
    <row r="49" spans="2:5">
      <c r="B49" s="39" t="s">
        <v>10</v>
      </c>
      <c r="C49" s="67" t="s">
        <v>56</v>
      </c>
      <c r="D49" s="182">
        <v>147.38999999999999</v>
      </c>
      <c r="E49" s="176">
        <v>175.16</v>
      </c>
    </row>
    <row r="50" spans="2:5" ht="13.5" thickBot="1">
      <c r="B50" s="41" t="s">
        <v>12</v>
      </c>
      <c r="C50" s="68" t="s">
        <v>53</v>
      </c>
      <c r="D50" s="165">
        <v>146.04</v>
      </c>
      <c r="E50" s="174"/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f>E60</f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0</v>
      </c>
      <c r="E60" s="216">
        <v>0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0</v>
      </c>
      <c r="E71" s="61">
        <f>E54</f>
        <v>0</v>
      </c>
    </row>
    <row r="72" spans="2:5">
      <c r="B72" s="39" t="s">
        <v>6</v>
      </c>
      <c r="C72" s="40" t="s">
        <v>88</v>
      </c>
      <c r="D72" s="213">
        <f>D71</f>
        <v>0</v>
      </c>
      <c r="E72" s="214">
        <f>E71</f>
        <v>0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999999999999995" right="0.75" top="0.6" bottom="0.49" header="0.5" footer="0.5"/>
  <pageSetup paperSize="9" scale="7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I78"/>
  <sheetViews>
    <sheetView zoomScaleNormal="100" workbookViewId="0">
      <selection activeCell="D66" sqref="D66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42578125" customWidth="1"/>
    <col min="7" max="7" width="13.42578125" bestFit="1" customWidth="1"/>
    <col min="8" max="8" width="13.140625" customWidth="1"/>
    <col min="9" max="9" width="11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114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21646913.030000001</v>
      </c>
      <c r="E9" s="23">
        <f>E10+E11+E12+E13</f>
        <v>26061540.140000001</v>
      </c>
    </row>
    <row r="10" spans="2:5">
      <c r="B10" s="14" t="s">
        <v>6</v>
      </c>
      <c r="C10" s="115" t="s">
        <v>7</v>
      </c>
      <c r="D10" s="197">
        <f>21164359.57+404277.91</f>
        <v>21568637.48</v>
      </c>
      <c r="E10" s="258">
        <f>25236060.85+618333.48</f>
        <v>25854394.330000002</v>
      </c>
    </row>
    <row r="11" spans="2:5">
      <c r="B11" s="14" t="s">
        <v>8</v>
      </c>
      <c r="C11" s="115" t="s">
        <v>9</v>
      </c>
      <c r="D11" s="197">
        <v>0.69</v>
      </c>
      <c r="E11" s="258">
        <v>0.63</v>
      </c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>
        <f>D14</f>
        <v>78274.86</v>
      </c>
      <c r="E13" s="258">
        <f>E14</f>
        <v>207145.18</v>
      </c>
    </row>
    <row r="14" spans="2:5">
      <c r="B14" s="14" t="s">
        <v>14</v>
      </c>
      <c r="C14" s="115" t="s">
        <v>15</v>
      </c>
      <c r="D14" s="197">
        <v>78274.86</v>
      </c>
      <c r="E14" s="258">
        <v>207145.18</v>
      </c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>
        <f>D17+D18+D19</f>
        <v>27095.82</v>
      </c>
      <c r="E16" s="23">
        <f>E17+E18+E19</f>
        <v>32170.66</v>
      </c>
    </row>
    <row r="17" spans="2:9">
      <c r="B17" s="14" t="s">
        <v>6</v>
      </c>
      <c r="C17" s="115" t="s">
        <v>15</v>
      </c>
      <c r="D17" s="198">
        <v>27095.82</v>
      </c>
      <c r="E17" s="259">
        <v>32170.66</v>
      </c>
    </row>
    <row r="18" spans="2:9" ht="25.5">
      <c r="B18" s="14" t="s">
        <v>8</v>
      </c>
      <c r="C18" s="115" t="s">
        <v>20</v>
      </c>
      <c r="D18" s="197"/>
      <c r="E18" s="258"/>
    </row>
    <row r="19" spans="2:9" ht="13.5" thickBot="1">
      <c r="B19" s="16" t="s">
        <v>10</v>
      </c>
      <c r="C19" s="116" t="s">
        <v>21</v>
      </c>
      <c r="D19" s="199"/>
      <c r="E19" s="260"/>
    </row>
    <row r="20" spans="2:9" ht="13.5" thickBot="1">
      <c r="B20" s="275" t="s">
        <v>22</v>
      </c>
      <c r="C20" s="276"/>
      <c r="D20" s="200">
        <f>D9-D16</f>
        <v>21619817.210000001</v>
      </c>
      <c r="E20" s="261">
        <f>E9-E16</f>
        <v>26029369.48</v>
      </c>
      <c r="F20" s="190"/>
      <c r="G20" s="127"/>
    </row>
    <row r="21" spans="2:9" ht="13.5" thickBot="1">
      <c r="B21" s="3"/>
      <c r="C21" s="17"/>
      <c r="D21" s="18"/>
      <c r="E21" s="18"/>
      <c r="G21" s="127"/>
    </row>
    <row r="22" spans="2:9" ht="16.5" thickBot="1">
      <c r="B22" s="4"/>
      <c r="C22" s="5" t="s">
        <v>23</v>
      </c>
      <c r="D22" s="19"/>
      <c r="E22" s="20"/>
    </row>
    <row r="23" spans="2:9" ht="13.5" thickBot="1">
      <c r="B23" s="8"/>
      <c r="C23" s="9" t="s">
        <v>3</v>
      </c>
      <c r="D23" s="10" t="s">
        <v>133</v>
      </c>
      <c r="E23" s="64" t="s">
        <v>261</v>
      </c>
    </row>
    <row r="24" spans="2:9" ht="13.5" thickBot="1">
      <c r="B24" s="21" t="s">
        <v>24</v>
      </c>
      <c r="C24" s="22" t="s">
        <v>25</v>
      </c>
      <c r="D24" s="108">
        <v>15972818.780000001</v>
      </c>
      <c r="E24" s="23">
        <f>D20</f>
        <v>21619817.210000001</v>
      </c>
      <c r="I24" s="268"/>
    </row>
    <row r="25" spans="2:9">
      <c r="B25" s="21" t="s">
        <v>26</v>
      </c>
      <c r="C25" s="22" t="s">
        <v>27</v>
      </c>
      <c r="D25" s="108">
        <v>4571051.7300000014</v>
      </c>
      <c r="E25" s="132">
        <v>4757747.7300000004</v>
      </c>
      <c r="F25" s="127"/>
      <c r="G25" s="127"/>
      <c r="H25" s="127"/>
      <c r="I25" s="169"/>
    </row>
    <row r="26" spans="2:9">
      <c r="B26" s="24" t="s">
        <v>28</v>
      </c>
      <c r="C26" s="25" t="s">
        <v>29</v>
      </c>
      <c r="D26" s="109">
        <v>10826151.030000001</v>
      </c>
      <c r="E26" s="133">
        <v>12335550.760000002</v>
      </c>
      <c r="F26" s="127"/>
      <c r="G26" s="127"/>
      <c r="H26" s="127"/>
      <c r="I26" s="169"/>
    </row>
    <row r="27" spans="2:9">
      <c r="B27" s="26" t="s">
        <v>6</v>
      </c>
      <c r="C27" s="15" t="s">
        <v>30</v>
      </c>
      <c r="D27" s="226">
        <v>6619084.3100000005</v>
      </c>
      <c r="E27" s="263">
        <v>8314766.0999999996</v>
      </c>
      <c r="F27" s="127"/>
      <c r="G27" s="127"/>
      <c r="H27" s="127"/>
      <c r="I27" s="169"/>
    </row>
    <row r="28" spans="2:9">
      <c r="B28" s="26" t="s">
        <v>8</v>
      </c>
      <c r="C28" s="15" t="s">
        <v>31</v>
      </c>
      <c r="D28" s="226"/>
      <c r="E28" s="263"/>
      <c r="F28" s="127"/>
      <c r="G28" s="127"/>
      <c r="H28" s="127"/>
      <c r="I28" s="169"/>
    </row>
    <row r="29" spans="2:9">
      <c r="B29" s="26" t="s">
        <v>10</v>
      </c>
      <c r="C29" s="15" t="s">
        <v>32</v>
      </c>
      <c r="D29" s="226">
        <v>4207066.72</v>
      </c>
      <c r="E29" s="263">
        <v>4020784.66</v>
      </c>
      <c r="F29" s="127"/>
      <c r="G29" s="127"/>
      <c r="H29" s="127"/>
      <c r="I29" s="169"/>
    </row>
    <row r="30" spans="2:9">
      <c r="B30" s="24" t="s">
        <v>33</v>
      </c>
      <c r="C30" s="27" t="s">
        <v>34</v>
      </c>
      <c r="D30" s="109">
        <v>6255099.2999999998</v>
      </c>
      <c r="E30" s="133">
        <v>7577803.0300000003</v>
      </c>
      <c r="F30" s="127"/>
      <c r="G30" s="127"/>
      <c r="H30" s="127"/>
      <c r="I30" s="169"/>
    </row>
    <row r="31" spans="2:9">
      <c r="B31" s="26" t="s">
        <v>6</v>
      </c>
      <c r="C31" s="15" t="s">
        <v>35</v>
      </c>
      <c r="D31" s="226">
        <v>3197309.13</v>
      </c>
      <c r="E31" s="263">
        <v>3120733.94</v>
      </c>
      <c r="F31" s="127"/>
      <c r="G31" s="127"/>
      <c r="H31" s="127"/>
      <c r="I31" s="169"/>
    </row>
    <row r="32" spans="2:9">
      <c r="B32" s="26" t="s">
        <v>8</v>
      </c>
      <c r="C32" s="15" t="s">
        <v>36</v>
      </c>
      <c r="D32" s="226"/>
      <c r="E32" s="263"/>
      <c r="F32" s="127"/>
      <c r="G32" s="127"/>
      <c r="H32" s="127"/>
      <c r="I32" s="169"/>
    </row>
    <row r="33" spans="2:9">
      <c r="B33" s="26" t="s">
        <v>10</v>
      </c>
      <c r="C33" s="15" t="s">
        <v>37</v>
      </c>
      <c r="D33" s="226">
        <v>813584.03999999992</v>
      </c>
      <c r="E33" s="263">
        <v>766482.22</v>
      </c>
      <c r="F33" s="127"/>
      <c r="G33" s="127"/>
      <c r="H33" s="127"/>
      <c r="I33" s="169"/>
    </row>
    <row r="34" spans="2:9">
      <c r="B34" s="26" t="s">
        <v>12</v>
      </c>
      <c r="C34" s="15" t="s">
        <v>38</v>
      </c>
      <c r="D34" s="226"/>
      <c r="E34" s="263"/>
      <c r="F34" s="127"/>
      <c r="G34" s="127"/>
      <c r="H34" s="127"/>
      <c r="I34" s="169"/>
    </row>
    <row r="35" spans="2:9" ht="25.5">
      <c r="B35" s="26" t="s">
        <v>39</v>
      </c>
      <c r="C35" s="15" t="s">
        <v>40</v>
      </c>
      <c r="D35" s="226"/>
      <c r="E35" s="263"/>
      <c r="F35" s="127"/>
      <c r="G35" s="127"/>
      <c r="H35" s="127"/>
      <c r="I35" s="169"/>
    </row>
    <row r="36" spans="2:9">
      <c r="B36" s="26" t="s">
        <v>41</v>
      </c>
      <c r="C36" s="15" t="s">
        <v>42</v>
      </c>
      <c r="D36" s="226"/>
      <c r="E36" s="263"/>
      <c r="F36" s="127"/>
      <c r="G36" s="127"/>
      <c r="H36" s="127"/>
      <c r="I36" s="169"/>
    </row>
    <row r="37" spans="2:9" ht="13.5" thickBot="1">
      <c r="B37" s="28" t="s">
        <v>43</v>
      </c>
      <c r="C37" s="29" t="s">
        <v>44</v>
      </c>
      <c r="D37" s="226">
        <v>2244206.13</v>
      </c>
      <c r="E37" s="263">
        <v>3690586.87</v>
      </c>
      <c r="F37" s="127"/>
      <c r="G37" s="127"/>
      <c r="H37" s="127"/>
      <c r="I37" s="169"/>
    </row>
    <row r="38" spans="2:9">
      <c r="B38" s="21" t="s">
        <v>45</v>
      </c>
      <c r="C38" s="22" t="s">
        <v>46</v>
      </c>
      <c r="D38" s="108">
        <v>1075946.7</v>
      </c>
      <c r="E38" s="23">
        <v>-348195.46</v>
      </c>
    </row>
    <row r="39" spans="2:9" ht="13.5" thickBot="1">
      <c r="B39" s="30" t="s">
        <v>47</v>
      </c>
      <c r="C39" s="31" t="s">
        <v>48</v>
      </c>
      <c r="D39" s="110">
        <v>21619817.210000001</v>
      </c>
      <c r="E39" s="274">
        <f>E24+E25+E38</f>
        <v>26029369.48</v>
      </c>
      <c r="F39" s="127"/>
    </row>
    <row r="40" spans="2:9" ht="13.5" thickBot="1">
      <c r="B40" s="32"/>
      <c r="C40" s="33"/>
      <c r="D40" s="175"/>
      <c r="E40" s="175"/>
    </row>
    <row r="41" spans="2:9" ht="16.5" thickBot="1">
      <c r="B41" s="4"/>
      <c r="C41" s="34" t="s">
        <v>49</v>
      </c>
      <c r="D41" s="6"/>
      <c r="E41" s="7"/>
    </row>
    <row r="42" spans="2:9" ht="13.5" thickBot="1">
      <c r="B42" s="8"/>
      <c r="C42" s="35" t="s">
        <v>50</v>
      </c>
      <c r="D42" s="10" t="s">
        <v>133</v>
      </c>
      <c r="E42" s="64" t="s">
        <v>261</v>
      </c>
    </row>
    <row r="43" spans="2:9">
      <c r="B43" s="36" t="s">
        <v>28</v>
      </c>
      <c r="C43" s="66" t="s">
        <v>51</v>
      </c>
      <c r="D43" s="38"/>
      <c r="E43" s="63"/>
    </row>
    <row r="44" spans="2:9">
      <c r="B44" s="39" t="s">
        <v>6</v>
      </c>
      <c r="C44" s="67" t="s">
        <v>52</v>
      </c>
      <c r="D44" s="227">
        <v>1432790.8096</v>
      </c>
      <c r="E44" s="166">
        <v>1818432.3367999999</v>
      </c>
      <c r="H44" s="114"/>
    </row>
    <row r="45" spans="2:9" ht="13.5" thickBot="1">
      <c r="B45" s="41" t="s">
        <v>8</v>
      </c>
      <c r="C45" s="68" t="s">
        <v>53</v>
      </c>
      <c r="D45" s="228">
        <v>1818432.3367999999</v>
      </c>
      <c r="E45" s="170">
        <v>2217390.1268000002</v>
      </c>
    </row>
    <row r="46" spans="2:9">
      <c r="B46" s="36" t="s">
        <v>33</v>
      </c>
      <c r="C46" s="66" t="s">
        <v>54</v>
      </c>
      <c r="D46" s="229"/>
      <c r="E46" s="171"/>
    </row>
    <row r="47" spans="2:9">
      <c r="B47" s="39" t="s">
        <v>6</v>
      </c>
      <c r="C47" s="67" t="s">
        <v>52</v>
      </c>
      <c r="D47" s="230">
        <v>11.148</v>
      </c>
      <c r="E47" s="172">
        <v>11.8892613007782</v>
      </c>
    </row>
    <row r="48" spans="2:9">
      <c r="B48" s="39" t="s">
        <v>8</v>
      </c>
      <c r="C48" s="67" t="s">
        <v>55</v>
      </c>
      <c r="D48" s="230">
        <v>10.945</v>
      </c>
      <c r="E48" s="176">
        <v>11.5604</v>
      </c>
    </row>
    <row r="49" spans="2:8">
      <c r="B49" s="39" t="s">
        <v>10</v>
      </c>
      <c r="C49" s="67" t="s">
        <v>56</v>
      </c>
      <c r="D49" s="230">
        <v>11.930400000000001</v>
      </c>
      <c r="E49" s="176">
        <v>12.0785</v>
      </c>
    </row>
    <row r="50" spans="2:8" ht="13.5" thickBot="1">
      <c r="B50" s="41" t="s">
        <v>12</v>
      </c>
      <c r="C50" s="68" t="s">
        <v>53</v>
      </c>
      <c r="D50" s="231">
        <v>11.8892613007782</v>
      </c>
      <c r="E50" s="174">
        <v>11.7387414895564</v>
      </c>
      <c r="H50" s="114"/>
    </row>
    <row r="51" spans="2:8" ht="13.5" thickBot="1">
      <c r="B51" s="32"/>
      <c r="C51" s="33"/>
      <c r="D51" s="175"/>
      <c r="E51" s="175"/>
    </row>
    <row r="52" spans="2:8" ht="16.5" thickBot="1">
      <c r="B52" s="43"/>
      <c r="C52" s="44" t="s">
        <v>57</v>
      </c>
      <c r="D52" s="45"/>
      <c r="E52" s="7"/>
    </row>
    <row r="53" spans="2:8" ht="23.25" thickBot="1">
      <c r="B53" s="277" t="s">
        <v>58</v>
      </c>
      <c r="C53" s="278"/>
      <c r="D53" s="46" t="s">
        <v>59</v>
      </c>
      <c r="E53" s="47" t="s">
        <v>60</v>
      </c>
    </row>
    <row r="54" spans="2:8" ht="13.5" thickBot="1">
      <c r="B54" s="48" t="s">
        <v>28</v>
      </c>
      <c r="C54" s="37" t="s">
        <v>61</v>
      </c>
      <c r="D54" s="49">
        <f>SUM(D55:D66)</f>
        <v>25854394.330000002</v>
      </c>
      <c r="E54" s="50">
        <f>E60+E65</f>
        <v>0.9932777799272301</v>
      </c>
    </row>
    <row r="55" spans="2:8" ht="25.5">
      <c r="B55" s="51" t="s">
        <v>6</v>
      </c>
      <c r="C55" s="52" t="s">
        <v>62</v>
      </c>
      <c r="D55" s="211">
        <v>0</v>
      </c>
      <c r="E55" s="212">
        <v>0</v>
      </c>
    </row>
    <row r="56" spans="2:8" ht="25.5">
      <c r="B56" s="39" t="s">
        <v>8</v>
      </c>
      <c r="C56" s="40" t="s">
        <v>63</v>
      </c>
      <c r="D56" s="213">
        <v>0</v>
      </c>
      <c r="E56" s="214">
        <v>0</v>
      </c>
    </row>
    <row r="57" spans="2:8">
      <c r="B57" s="39" t="s">
        <v>10</v>
      </c>
      <c r="C57" s="40" t="s">
        <v>64</v>
      </c>
      <c r="D57" s="213">
        <v>0</v>
      </c>
      <c r="E57" s="214">
        <v>0</v>
      </c>
    </row>
    <row r="58" spans="2:8">
      <c r="B58" s="39" t="s">
        <v>12</v>
      </c>
      <c r="C58" s="40" t="s">
        <v>65</v>
      </c>
      <c r="D58" s="213">
        <v>0</v>
      </c>
      <c r="E58" s="214">
        <v>0</v>
      </c>
    </row>
    <row r="59" spans="2:8">
      <c r="B59" s="39" t="s">
        <v>39</v>
      </c>
      <c r="C59" s="40" t="s">
        <v>66</v>
      </c>
      <c r="D59" s="213">
        <v>0</v>
      </c>
      <c r="E59" s="214">
        <v>0</v>
      </c>
    </row>
    <row r="60" spans="2:8">
      <c r="B60" s="53" t="s">
        <v>41</v>
      </c>
      <c r="C60" s="54" t="s">
        <v>67</v>
      </c>
      <c r="D60" s="215">
        <v>25236060.850000001</v>
      </c>
      <c r="E60" s="216">
        <f>D60/E20</f>
        <v>0.96952255679456434</v>
      </c>
    </row>
    <row r="61" spans="2:8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8">
      <c r="B62" s="53" t="s">
        <v>69</v>
      </c>
      <c r="C62" s="54" t="s">
        <v>70</v>
      </c>
      <c r="D62" s="215">
        <v>0</v>
      </c>
      <c r="E62" s="216">
        <v>0</v>
      </c>
    </row>
    <row r="63" spans="2:8">
      <c r="B63" s="39" t="s">
        <v>71</v>
      </c>
      <c r="C63" s="40" t="s">
        <v>72</v>
      </c>
      <c r="D63" s="213">
        <v>0</v>
      </c>
      <c r="E63" s="214">
        <v>0</v>
      </c>
    </row>
    <row r="64" spans="2:8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618333.48</v>
      </c>
      <c r="E65" s="214">
        <f>D65/E20</f>
        <v>2.3755223132665756E-2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0.63</v>
      </c>
      <c r="E68" s="69">
        <f>D68/E20</f>
        <v>2.4203429148910754E-8</v>
      </c>
    </row>
    <row r="69" spans="2:5" ht="13.5" thickBot="1">
      <c r="B69" s="36" t="s">
        <v>82</v>
      </c>
      <c r="C69" s="37" t="s">
        <v>83</v>
      </c>
      <c r="D69" s="38">
        <f>E13</f>
        <v>207145.18</v>
      </c>
      <c r="E69" s="50">
        <f>D69/E20</f>
        <v>7.9581328375688334E-3</v>
      </c>
    </row>
    <row r="70" spans="2:5" ht="13.5" thickBot="1">
      <c r="B70" s="36" t="s">
        <v>84</v>
      </c>
      <c r="C70" s="37" t="s">
        <v>85</v>
      </c>
      <c r="D70" s="38">
        <f>E16</f>
        <v>32170.66</v>
      </c>
      <c r="E70" s="50">
        <f>D70/E20</f>
        <v>1.235936968228091E-3</v>
      </c>
    </row>
    <row r="71" spans="2:5">
      <c r="B71" s="36" t="s">
        <v>86</v>
      </c>
      <c r="C71" s="37" t="s">
        <v>87</v>
      </c>
      <c r="D71" s="38">
        <f>D54+D69+D68-D70</f>
        <v>26029369.48</v>
      </c>
      <c r="E71" s="61">
        <f>E54+E69+E68-E70</f>
        <v>0.99999999999999989</v>
      </c>
    </row>
    <row r="72" spans="2:5">
      <c r="B72" s="39" t="s">
        <v>6</v>
      </c>
      <c r="C72" s="40" t="s">
        <v>88</v>
      </c>
      <c r="D72" s="213">
        <f>D71</f>
        <v>26029369.48</v>
      </c>
      <c r="E72" s="214">
        <f>E71</f>
        <v>0.99999999999999989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118110236220474" right="0.74803149606299213" top="0.51181102362204722" bottom="0.47244094488188981" header="0.51181102362204722" footer="0.51181102362204722"/>
  <pageSetup paperSize="9" scale="70" orientation="portrait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G21" sqref="G21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8.85546875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257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60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321114.34999999998</v>
      </c>
      <c r="E9" s="23">
        <f>E10+E11+E12+E13</f>
        <v>9542962.4499999993</v>
      </c>
    </row>
    <row r="10" spans="2:5">
      <c r="B10" s="14" t="s">
        <v>6</v>
      </c>
      <c r="C10" s="115" t="s">
        <v>7</v>
      </c>
      <c r="D10" s="197">
        <v>321114.34999999998</v>
      </c>
      <c r="E10" s="258">
        <v>9542962.4499999993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customHeight="1" thickBot="1">
      <c r="B20" s="291" t="s">
        <v>22</v>
      </c>
      <c r="C20" s="296"/>
      <c r="D20" s="200">
        <f>D9-D16</f>
        <v>321114.34999999998</v>
      </c>
      <c r="E20" s="261">
        <f>E9-E16</f>
        <v>9542962.4499999993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60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321114.34999999998</v>
      </c>
    </row>
    <row r="25" spans="2:7">
      <c r="B25" s="21" t="s">
        <v>26</v>
      </c>
      <c r="C25" s="22" t="s">
        <v>27</v>
      </c>
      <c r="D25" s="117">
        <v>334840.89</v>
      </c>
      <c r="E25" s="132">
        <v>9200626.0600000005</v>
      </c>
      <c r="F25" s="114"/>
    </row>
    <row r="26" spans="2:7">
      <c r="B26" s="24" t="s">
        <v>28</v>
      </c>
      <c r="C26" s="25" t="s">
        <v>29</v>
      </c>
      <c r="D26" s="118">
        <v>574636.07999999996</v>
      </c>
      <c r="E26" s="133">
        <v>10724560.35</v>
      </c>
      <c r="F26" s="114"/>
    </row>
    <row r="27" spans="2:7">
      <c r="B27" s="26" t="s">
        <v>6</v>
      </c>
      <c r="C27" s="15" t="s">
        <v>30</v>
      </c>
      <c r="D27" s="197"/>
      <c r="E27" s="263">
        <v>6140404.79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574636.07999999996</v>
      </c>
      <c r="E29" s="263">
        <v>4584155.5599999996</v>
      </c>
      <c r="F29" s="114"/>
    </row>
    <row r="30" spans="2:7">
      <c r="B30" s="24" t="s">
        <v>33</v>
      </c>
      <c r="C30" s="27" t="s">
        <v>34</v>
      </c>
      <c r="D30" s="118">
        <v>239795.19</v>
      </c>
      <c r="E30" s="133">
        <v>1523934.29</v>
      </c>
    </row>
    <row r="31" spans="2:7">
      <c r="B31" s="26" t="s">
        <v>6</v>
      </c>
      <c r="C31" s="15" t="s">
        <v>35</v>
      </c>
      <c r="D31" s="197"/>
      <c r="E31" s="263">
        <v>389703.24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15.33</v>
      </c>
      <c r="E33" s="263">
        <v>2389.48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265.87</v>
      </c>
      <c r="E35" s="263">
        <v>82833.38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239513.99</v>
      </c>
      <c r="E37" s="263">
        <v>1049008.19</v>
      </c>
    </row>
    <row r="38" spans="2:6">
      <c r="B38" s="21" t="s">
        <v>45</v>
      </c>
      <c r="C38" s="22" t="s">
        <v>46</v>
      </c>
      <c r="D38" s="117">
        <v>-13726.54</v>
      </c>
      <c r="E38" s="23">
        <v>21222.04</v>
      </c>
    </row>
    <row r="39" spans="2:6" ht="13.5" thickBot="1">
      <c r="B39" s="30" t="s">
        <v>47</v>
      </c>
      <c r="C39" s="31" t="s">
        <v>48</v>
      </c>
      <c r="D39" s="119">
        <v>321114.35000000003</v>
      </c>
      <c r="E39" s="274">
        <f>E24+E25+E38</f>
        <v>9542962.4499999993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0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>
        <v>1835.6734300000001</v>
      </c>
    </row>
    <row r="45" spans="2:6" ht="13.5" thickBot="1">
      <c r="B45" s="41" t="s">
        <v>8</v>
      </c>
      <c r="C45" s="68" t="s">
        <v>53</v>
      </c>
      <c r="D45" s="165">
        <v>1835.6734300000001</v>
      </c>
      <c r="E45" s="170">
        <v>50047.00258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>
        <v>174.93</v>
      </c>
    </row>
    <row r="48" spans="2:6">
      <c r="B48" s="39" t="s">
        <v>8</v>
      </c>
      <c r="C48" s="67" t="s">
        <v>55</v>
      </c>
      <c r="D48" s="182">
        <v>138.37</v>
      </c>
      <c r="E48" s="176">
        <v>167.36</v>
      </c>
    </row>
    <row r="49" spans="2:5">
      <c r="B49" s="39" t="s">
        <v>10</v>
      </c>
      <c r="C49" s="67" t="s">
        <v>56</v>
      </c>
      <c r="D49" s="182">
        <v>179.4</v>
      </c>
      <c r="E49" s="176">
        <v>207.67</v>
      </c>
    </row>
    <row r="50" spans="2:5" ht="13.5" thickBot="1">
      <c r="B50" s="41" t="s">
        <v>12</v>
      </c>
      <c r="C50" s="68" t="s">
        <v>53</v>
      </c>
      <c r="D50" s="165">
        <v>174.93</v>
      </c>
      <c r="E50" s="174">
        <v>190.68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97" t="s">
        <v>58</v>
      </c>
      <c r="C53" s="29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9542962.4499999993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9542962.4499999993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9542962.4499999993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9542962.4499999993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91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G21" sqref="G21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259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60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1257136.43</v>
      </c>
      <c r="E9" s="23">
        <f>E10+E11+E12+E13</f>
        <v>65904.72</v>
      </c>
    </row>
    <row r="10" spans="2:5">
      <c r="B10" s="14" t="s">
        <v>6</v>
      </c>
      <c r="C10" s="115" t="s">
        <v>7</v>
      </c>
      <c r="D10" s="197">
        <v>1257136.43</v>
      </c>
      <c r="E10" s="258">
        <v>65904.72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1257136.43</v>
      </c>
      <c r="E20" s="261">
        <f>E9-E16</f>
        <v>65904.72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60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1257136.43</v>
      </c>
    </row>
    <row r="25" spans="2:7">
      <c r="B25" s="21" t="s">
        <v>26</v>
      </c>
      <c r="C25" s="22" t="s">
        <v>27</v>
      </c>
      <c r="D25" s="117">
        <v>1310458.6599999999</v>
      </c>
      <c r="E25" s="132">
        <v>-1237806.9700000002</v>
      </c>
      <c r="F25" s="114"/>
    </row>
    <row r="26" spans="2:7">
      <c r="B26" s="24" t="s">
        <v>28</v>
      </c>
      <c r="C26" s="25" t="s">
        <v>29</v>
      </c>
      <c r="D26" s="118">
        <v>1497870.82</v>
      </c>
      <c r="E26" s="133">
        <v>104000</v>
      </c>
      <c r="F26" s="114"/>
    </row>
    <row r="27" spans="2:7">
      <c r="B27" s="26" t="s">
        <v>6</v>
      </c>
      <c r="C27" s="15" t="s">
        <v>30</v>
      </c>
      <c r="D27" s="197">
        <v>519200</v>
      </c>
      <c r="E27" s="263">
        <v>104000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978670.82</v>
      </c>
      <c r="E29" s="263">
        <v>0</v>
      </c>
      <c r="F29" s="114"/>
    </row>
    <row r="30" spans="2:7">
      <c r="B30" s="24" t="s">
        <v>33</v>
      </c>
      <c r="C30" s="27" t="s">
        <v>34</v>
      </c>
      <c r="D30" s="118">
        <v>187412.15999999997</v>
      </c>
      <c r="E30" s="133">
        <v>1341806.9700000002</v>
      </c>
    </row>
    <row r="31" spans="2:7">
      <c r="B31" s="26" t="s">
        <v>6</v>
      </c>
      <c r="C31" s="15" t="s">
        <v>35</v>
      </c>
      <c r="D31" s="197"/>
      <c r="E31" s="263">
        <v>341690.03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265.27</v>
      </c>
      <c r="E33" s="263">
        <v>314.7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5903.53</v>
      </c>
      <c r="E35" s="263">
        <v>9480.7000000000007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181243.36</v>
      </c>
      <c r="E37" s="263">
        <v>990321.54</v>
      </c>
    </row>
    <row r="38" spans="2:6">
      <c r="B38" s="21" t="s">
        <v>45</v>
      </c>
      <c r="C38" s="22" t="s">
        <v>46</v>
      </c>
      <c r="D38" s="117">
        <v>-53322.23</v>
      </c>
      <c r="E38" s="23">
        <v>46575.26</v>
      </c>
    </row>
    <row r="39" spans="2:6" ht="13.5" thickBot="1">
      <c r="B39" s="30" t="s">
        <v>47</v>
      </c>
      <c r="C39" s="31" t="s">
        <v>48</v>
      </c>
      <c r="D39" s="119">
        <v>1257136.43</v>
      </c>
      <c r="E39" s="274">
        <f>E24+E25+E38</f>
        <v>65904.719999999739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0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>
        <v>10941.135200000001</v>
      </c>
    </row>
    <row r="45" spans="2:6" ht="13.5" thickBot="1">
      <c r="B45" s="41" t="s">
        <v>8</v>
      </c>
      <c r="C45" s="68" t="s">
        <v>53</v>
      </c>
      <c r="D45" s="165">
        <v>10941.135200000001</v>
      </c>
      <c r="E45" s="170">
        <v>627.12644999999998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>
        <v>114.9</v>
      </c>
    </row>
    <row r="48" spans="2:6">
      <c r="B48" s="39" t="s">
        <v>8</v>
      </c>
      <c r="C48" s="67" t="s">
        <v>55</v>
      </c>
      <c r="D48" s="182">
        <v>112.19</v>
      </c>
      <c r="E48" s="176">
        <v>96.87</v>
      </c>
    </row>
    <row r="49" spans="2:5">
      <c r="B49" s="39" t="s">
        <v>10</v>
      </c>
      <c r="C49" s="67" t="s">
        <v>56</v>
      </c>
      <c r="D49" s="182">
        <v>123.4</v>
      </c>
      <c r="E49" s="176">
        <v>129.59</v>
      </c>
    </row>
    <row r="50" spans="2:5" ht="13.5" thickBot="1">
      <c r="B50" s="41" t="s">
        <v>12</v>
      </c>
      <c r="C50" s="68" t="s">
        <v>53</v>
      </c>
      <c r="D50" s="165">
        <v>114.9</v>
      </c>
      <c r="E50" s="174">
        <v>105.09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65904.72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65904.72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65904.72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65904.72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92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G21" sqref="G21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88" t="s">
        <v>258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60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D10+D11+D12+D13</f>
        <v>876933.5</v>
      </c>
      <c r="E9" s="23">
        <f>E10+E11+E12+E13</f>
        <v>721596.63</v>
      </c>
    </row>
    <row r="10" spans="2:5">
      <c r="B10" s="14" t="s">
        <v>6</v>
      </c>
      <c r="C10" s="115" t="s">
        <v>7</v>
      </c>
      <c r="D10" s="197">
        <v>876933.5</v>
      </c>
      <c r="E10" s="258">
        <v>721596.63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customHeight="1" thickBot="1">
      <c r="B20" s="291" t="s">
        <v>22</v>
      </c>
      <c r="C20" s="296"/>
      <c r="D20" s="200">
        <f>D9-D16</f>
        <v>876933.5</v>
      </c>
      <c r="E20" s="261">
        <f>E9-E16</f>
        <v>721596.63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60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876933.5</v>
      </c>
    </row>
    <row r="25" spans="2:7">
      <c r="B25" s="21" t="s">
        <v>26</v>
      </c>
      <c r="C25" s="22" t="s">
        <v>27</v>
      </c>
      <c r="D25" s="117">
        <v>959700.89</v>
      </c>
      <c r="E25" s="132">
        <v>32533.54</v>
      </c>
      <c r="F25" s="114"/>
      <c r="G25" s="114"/>
    </row>
    <row r="26" spans="2:7">
      <c r="B26" s="24" t="s">
        <v>28</v>
      </c>
      <c r="C26" s="25" t="s">
        <v>29</v>
      </c>
      <c r="D26" s="118">
        <v>964719.99</v>
      </c>
      <c r="E26" s="133">
        <v>1408655.75</v>
      </c>
      <c r="F26" s="114"/>
    </row>
    <row r="27" spans="2:7">
      <c r="B27" s="26" t="s">
        <v>6</v>
      </c>
      <c r="C27" s="15" t="s">
        <v>30</v>
      </c>
      <c r="D27" s="197">
        <v>810000</v>
      </c>
      <c r="E27" s="263">
        <v>1408600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154719.99</v>
      </c>
      <c r="E29" s="263">
        <v>55.75</v>
      </c>
      <c r="F29" s="114"/>
      <c r="G29" s="114"/>
    </row>
    <row r="30" spans="2:7">
      <c r="B30" s="24" t="s">
        <v>33</v>
      </c>
      <c r="C30" s="27" t="s">
        <v>34</v>
      </c>
      <c r="D30" s="118">
        <v>5019.1000000000004</v>
      </c>
      <c r="E30" s="133">
        <v>1376122.21</v>
      </c>
    </row>
    <row r="31" spans="2:7">
      <c r="B31" s="26" t="s">
        <v>6</v>
      </c>
      <c r="C31" s="15" t="s">
        <v>35</v>
      </c>
      <c r="D31" s="197"/>
      <c r="E31" s="263">
        <v>58355.19</v>
      </c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/>
      <c r="E33" s="263">
        <v>22.53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5019.1000000000004</v>
      </c>
      <c r="E35" s="263">
        <v>18692.32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/>
      <c r="E37" s="263">
        <v>1299052.17</v>
      </c>
    </row>
    <row r="38" spans="2:6">
      <c r="B38" s="21" t="s">
        <v>45</v>
      </c>
      <c r="C38" s="22" t="s">
        <v>46</v>
      </c>
      <c r="D38" s="117">
        <v>-82767.39</v>
      </c>
      <c r="E38" s="23">
        <v>-187870.41</v>
      </c>
    </row>
    <row r="39" spans="2:6" ht="13.5" thickBot="1">
      <c r="B39" s="30" t="s">
        <v>47</v>
      </c>
      <c r="C39" s="31" t="s">
        <v>48</v>
      </c>
      <c r="D39" s="119">
        <v>876933.5</v>
      </c>
      <c r="E39" s="274">
        <f>E24+E25+E38</f>
        <v>721596.63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0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>
        <v>9121.4218500000006</v>
      </c>
    </row>
    <row r="45" spans="2:6" ht="13.5" thickBot="1">
      <c r="B45" s="41" t="s">
        <v>8</v>
      </c>
      <c r="C45" s="68" t="s">
        <v>53</v>
      </c>
      <c r="D45" s="165">
        <v>9121.4218500000006</v>
      </c>
      <c r="E45" s="170">
        <v>8984.0218499999992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>
        <v>96.14</v>
      </c>
    </row>
    <row r="48" spans="2:6">
      <c r="B48" s="39" t="s">
        <v>8</v>
      </c>
      <c r="C48" s="67" t="s">
        <v>55</v>
      </c>
      <c r="D48" s="182">
        <v>92.66</v>
      </c>
      <c r="E48" s="176">
        <v>79.05</v>
      </c>
    </row>
    <row r="49" spans="2:5">
      <c r="B49" s="39" t="s">
        <v>10</v>
      </c>
      <c r="C49" s="67" t="s">
        <v>56</v>
      </c>
      <c r="D49" s="182">
        <v>108.73</v>
      </c>
      <c r="E49" s="176">
        <v>98.15</v>
      </c>
    </row>
    <row r="50" spans="2:5" ht="13.5" thickBot="1">
      <c r="B50" s="41" t="s">
        <v>12</v>
      </c>
      <c r="C50" s="68" t="s">
        <v>53</v>
      </c>
      <c r="D50" s="165">
        <v>96.14</v>
      </c>
      <c r="E50" s="174">
        <v>80.319999999999993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customHeight="1" thickBot="1">
      <c r="B53" s="297" t="s">
        <v>58</v>
      </c>
      <c r="C53" s="29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721596.63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721596.63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721596.63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721596.63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topLeftCell="A10" workbookViewId="0">
      <selection activeCell="E31" sqref="E31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1" customWidth="1"/>
    <col min="6" max="6" width="7.42578125" customWidth="1"/>
    <col min="7" max="7" width="12.28515625" bestFit="1" customWidth="1"/>
  </cols>
  <sheetData>
    <row r="1" spans="2:6" ht="13.5" thickBot="1">
      <c r="B1" s="1"/>
      <c r="C1" s="1"/>
      <c r="D1" s="2"/>
      <c r="E1" s="2"/>
    </row>
    <row r="2" spans="2:6" ht="15.75">
      <c r="B2" s="279" t="s">
        <v>0</v>
      </c>
      <c r="C2" s="280"/>
      <c r="D2" s="280"/>
      <c r="E2" s="281"/>
    </row>
    <row r="3" spans="2:6" ht="15">
      <c r="B3" s="282" t="s">
        <v>260</v>
      </c>
      <c r="C3" s="283"/>
      <c r="D3" s="283"/>
      <c r="E3" s="284"/>
    </row>
    <row r="4" spans="2:6" ht="15.75">
      <c r="B4" s="285" t="s">
        <v>1</v>
      </c>
      <c r="C4" s="286"/>
      <c r="D4" s="286"/>
      <c r="E4" s="287"/>
    </row>
    <row r="5" spans="2:6" ht="21" thickBot="1">
      <c r="B5" s="288" t="s">
        <v>251</v>
      </c>
      <c r="C5" s="289"/>
      <c r="D5" s="289"/>
      <c r="E5" s="290"/>
      <c r="F5" s="162"/>
    </row>
    <row r="6" spans="2:6" ht="13.5" thickBot="1">
      <c r="B6" s="3"/>
      <c r="C6" s="3"/>
      <c r="D6" s="2"/>
      <c r="E6" s="196"/>
    </row>
    <row r="7" spans="2:6" ht="16.5" thickBot="1">
      <c r="B7" s="4"/>
      <c r="C7" s="5" t="s">
        <v>2</v>
      </c>
      <c r="D7" s="6"/>
      <c r="E7" s="7"/>
    </row>
    <row r="8" spans="2:6" ht="13.5" thickBot="1">
      <c r="B8" s="8"/>
      <c r="C8" s="184" t="s">
        <v>3</v>
      </c>
      <c r="D8" s="120" t="s">
        <v>133</v>
      </c>
      <c r="E8" s="64" t="s">
        <v>261</v>
      </c>
    </row>
    <row r="9" spans="2:6">
      <c r="B9" s="12" t="s">
        <v>4</v>
      </c>
      <c r="C9" s="13" t="s">
        <v>5</v>
      </c>
      <c r="D9" s="117">
        <f>D10+D11+D12+D13</f>
        <v>1455131.88</v>
      </c>
      <c r="E9" s="23">
        <f>E10+E11+E12+E13</f>
        <v>1163538.51</v>
      </c>
    </row>
    <row r="10" spans="2:6">
      <c r="B10" s="14" t="s">
        <v>6</v>
      </c>
      <c r="C10" s="115" t="s">
        <v>7</v>
      </c>
      <c r="D10" s="197">
        <v>1455131.88</v>
      </c>
      <c r="E10" s="258">
        <v>1163538.51</v>
      </c>
    </row>
    <row r="11" spans="2:6">
      <c r="B11" s="14" t="s">
        <v>8</v>
      </c>
      <c r="C11" s="115" t="s">
        <v>9</v>
      </c>
      <c r="D11" s="197"/>
      <c r="E11" s="258"/>
    </row>
    <row r="12" spans="2:6" ht="25.5">
      <c r="B12" s="14" t="s">
        <v>10</v>
      </c>
      <c r="C12" s="115" t="s">
        <v>11</v>
      </c>
      <c r="D12" s="197"/>
      <c r="E12" s="258"/>
    </row>
    <row r="13" spans="2:6">
      <c r="B13" s="14" t="s">
        <v>12</v>
      </c>
      <c r="C13" s="115" t="s">
        <v>13</v>
      </c>
      <c r="D13" s="197"/>
      <c r="E13" s="258"/>
    </row>
    <row r="14" spans="2:6">
      <c r="B14" s="14" t="s">
        <v>14</v>
      </c>
      <c r="C14" s="115" t="s">
        <v>15</v>
      </c>
      <c r="D14" s="197"/>
      <c r="E14" s="258"/>
    </row>
    <row r="15" spans="2:6" ht="13.5" thickBot="1">
      <c r="B15" s="14" t="s">
        <v>16</v>
      </c>
      <c r="C15" s="115" t="s">
        <v>17</v>
      </c>
      <c r="D15" s="197"/>
      <c r="E15" s="258"/>
    </row>
    <row r="16" spans="2:6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D9-D16</f>
        <v>1455131.88</v>
      </c>
      <c r="E20" s="261">
        <f>E9-E16</f>
        <v>1163538.51</v>
      </c>
      <c r="F20" s="190"/>
      <c r="G20" s="127"/>
    </row>
    <row r="21" spans="2:7" ht="13.5" thickBot="1">
      <c r="B21" s="3"/>
      <c r="C21" s="17"/>
      <c r="D21" s="18"/>
      <c r="E21" s="18"/>
      <c r="F21" s="114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1455131.88</v>
      </c>
    </row>
    <row r="25" spans="2:7">
      <c r="B25" s="21" t="s">
        <v>26</v>
      </c>
      <c r="C25" s="22" t="s">
        <v>27</v>
      </c>
      <c r="D25" s="117">
        <v>1420161.96</v>
      </c>
      <c r="E25" s="132">
        <v>-178744.62</v>
      </c>
      <c r="F25" s="114"/>
    </row>
    <row r="26" spans="2:7">
      <c r="B26" s="24" t="s">
        <v>28</v>
      </c>
      <c r="C26" s="25" t="s">
        <v>29</v>
      </c>
      <c r="D26" s="118">
        <v>1712743.85</v>
      </c>
      <c r="E26" s="133">
        <v>625354.18999999994</v>
      </c>
    </row>
    <row r="27" spans="2:7">
      <c r="B27" s="26" t="s">
        <v>6</v>
      </c>
      <c r="C27" s="15" t="s">
        <v>30</v>
      </c>
      <c r="D27" s="197">
        <v>1573575</v>
      </c>
      <c r="E27" s="263">
        <v>584824</v>
      </c>
    </row>
    <row r="28" spans="2:7">
      <c r="B28" s="26" t="s">
        <v>8</v>
      </c>
      <c r="C28" s="15" t="s">
        <v>31</v>
      </c>
      <c r="D28" s="197"/>
      <c r="E28" s="263"/>
    </row>
    <row r="29" spans="2:7">
      <c r="B29" s="26" t="s">
        <v>10</v>
      </c>
      <c r="C29" s="15" t="s">
        <v>32</v>
      </c>
      <c r="D29" s="197">
        <v>139168.85</v>
      </c>
      <c r="E29" s="263">
        <v>40530.19</v>
      </c>
    </row>
    <row r="30" spans="2:7">
      <c r="B30" s="24" t="s">
        <v>33</v>
      </c>
      <c r="C30" s="27" t="s">
        <v>34</v>
      </c>
      <c r="D30" s="118">
        <v>292581.89</v>
      </c>
      <c r="E30" s="133">
        <v>804098.81</v>
      </c>
    </row>
    <row r="31" spans="2:7">
      <c r="B31" s="26" t="s">
        <v>6</v>
      </c>
      <c r="C31" s="15" t="s">
        <v>35</v>
      </c>
      <c r="D31" s="197"/>
      <c r="E31" s="263"/>
    </row>
    <row r="32" spans="2:7">
      <c r="B32" s="26" t="s">
        <v>8</v>
      </c>
      <c r="C32" s="15" t="s">
        <v>36</v>
      </c>
      <c r="D32" s="197"/>
      <c r="E32" s="263"/>
    </row>
    <row r="33" spans="2:6">
      <c r="B33" s="26" t="s">
        <v>10</v>
      </c>
      <c r="C33" s="15" t="s">
        <v>37</v>
      </c>
      <c r="D33" s="197">
        <v>260.88</v>
      </c>
      <c r="E33" s="263">
        <v>4261.22</v>
      </c>
    </row>
    <row r="34" spans="2:6">
      <c r="B34" s="26" t="s">
        <v>12</v>
      </c>
      <c r="C34" s="15" t="s">
        <v>38</v>
      </c>
      <c r="D34" s="197"/>
      <c r="E34" s="263"/>
    </row>
    <row r="35" spans="2:6" ht="25.5">
      <c r="B35" s="26" t="s">
        <v>39</v>
      </c>
      <c r="C35" s="15" t="s">
        <v>40</v>
      </c>
      <c r="D35" s="197">
        <v>4647.6400000000003</v>
      </c>
      <c r="E35" s="263">
        <v>19620.29</v>
      </c>
    </row>
    <row r="36" spans="2:6">
      <c r="B36" s="26" t="s">
        <v>41</v>
      </c>
      <c r="C36" s="15" t="s">
        <v>42</v>
      </c>
      <c r="D36" s="197"/>
      <c r="E36" s="263"/>
    </row>
    <row r="37" spans="2:6" ht="13.5" thickBot="1">
      <c r="B37" s="28" t="s">
        <v>43</v>
      </c>
      <c r="C37" s="29" t="s">
        <v>44</v>
      </c>
      <c r="D37" s="197">
        <v>287673.37</v>
      </c>
      <c r="E37" s="263">
        <v>780217.3</v>
      </c>
    </row>
    <row r="38" spans="2:6">
      <c r="B38" s="21" t="s">
        <v>45</v>
      </c>
      <c r="C38" s="22" t="s">
        <v>46</v>
      </c>
      <c r="D38" s="117">
        <v>34969.919999999998</v>
      </c>
      <c r="E38" s="23">
        <v>-112848.75</v>
      </c>
    </row>
    <row r="39" spans="2:6" ht="13.5" thickBot="1">
      <c r="B39" s="30" t="s">
        <v>47</v>
      </c>
      <c r="C39" s="31" t="s">
        <v>48</v>
      </c>
      <c r="D39" s="119">
        <v>1455131.88</v>
      </c>
      <c r="E39" s="274">
        <f>E24+E25+E38</f>
        <v>1163538.5099999998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>
        <v>8270.1442299999999</v>
      </c>
    </row>
    <row r="45" spans="2:6" ht="13.5" thickBot="1">
      <c r="B45" s="41" t="s">
        <v>8</v>
      </c>
      <c r="C45" s="68" t="s">
        <v>53</v>
      </c>
      <c r="D45" s="165">
        <v>8270.1442299999999</v>
      </c>
      <c r="E45" s="170">
        <v>7198.3327799999997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>
        <v>175.95</v>
      </c>
    </row>
    <row r="48" spans="2:6">
      <c r="B48" s="39" t="s">
        <v>8</v>
      </c>
      <c r="C48" s="67" t="s">
        <v>55</v>
      </c>
      <c r="D48" s="182">
        <v>152.29</v>
      </c>
      <c r="E48" s="176">
        <v>148.07</v>
      </c>
    </row>
    <row r="49" spans="2:5">
      <c r="B49" s="39" t="s">
        <v>10</v>
      </c>
      <c r="C49" s="67" t="s">
        <v>56</v>
      </c>
      <c r="D49" s="182">
        <v>176.17</v>
      </c>
      <c r="E49" s="176">
        <v>175.35</v>
      </c>
    </row>
    <row r="50" spans="2:5" ht="13.5" thickBot="1">
      <c r="B50" s="41" t="s">
        <v>12</v>
      </c>
      <c r="C50" s="68" t="s">
        <v>53</v>
      </c>
      <c r="D50" s="165">
        <v>175.95</v>
      </c>
      <c r="E50" s="174">
        <v>161.63999999999999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1163538.51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1163538.51</v>
      </c>
      <c r="E60" s="216">
        <f>D60/E20</f>
        <v>1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1163538.51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1163538.51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4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E27" sqref="E27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8.140625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225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93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/>
      <c r="E9" s="23"/>
    </row>
    <row r="10" spans="2:5">
      <c r="B10" s="14" t="s">
        <v>6</v>
      </c>
      <c r="C10" s="115" t="s">
        <v>7</v>
      </c>
      <c r="D10" s="197"/>
      <c r="E10" s="258"/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/>
      <c r="E20" s="261"/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93"/>
      <c r="C23" s="9" t="s">
        <v>3</v>
      </c>
      <c r="D23" s="12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/>
    </row>
    <row r="25" spans="2:7">
      <c r="B25" s="21" t="s">
        <v>26</v>
      </c>
      <c r="C25" s="22" t="s">
        <v>27</v>
      </c>
      <c r="D25" s="117"/>
      <c r="E25" s="270">
        <v>1312.4500000000007</v>
      </c>
      <c r="F25" s="114"/>
    </row>
    <row r="26" spans="2:7">
      <c r="B26" s="24" t="s">
        <v>28</v>
      </c>
      <c r="C26" s="25" t="s">
        <v>29</v>
      </c>
      <c r="D26" s="118"/>
      <c r="E26" s="271">
        <v>8846.16</v>
      </c>
      <c r="F26" s="114"/>
    </row>
    <row r="27" spans="2:7">
      <c r="B27" s="26" t="s">
        <v>6</v>
      </c>
      <c r="C27" s="15" t="s">
        <v>30</v>
      </c>
      <c r="D27" s="197"/>
      <c r="E27" s="272"/>
    </row>
    <row r="28" spans="2:7">
      <c r="B28" s="26" t="s">
        <v>8</v>
      </c>
      <c r="C28" s="15" t="s">
        <v>31</v>
      </c>
      <c r="D28" s="197"/>
      <c r="E28" s="272"/>
    </row>
    <row r="29" spans="2:7">
      <c r="B29" s="26" t="s">
        <v>10</v>
      </c>
      <c r="C29" s="15" t="s">
        <v>32</v>
      </c>
      <c r="D29" s="197"/>
      <c r="E29" s="272">
        <v>8846.16</v>
      </c>
      <c r="F29" s="114"/>
    </row>
    <row r="30" spans="2:7">
      <c r="B30" s="24" t="s">
        <v>33</v>
      </c>
      <c r="C30" s="27" t="s">
        <v>34</v>
      </c>
      <c r="D30" s="118"/>
      <c r="E30" s="271">
        <v>7533.7099999999991</v>
      </c>
    </row>
    <row r="31" spans="2:7">
      <c r="B31" s="26" t="s">
        <v>6</v>
      </c>
      <c r="C31" s="15" t="s">
        <v>35</v>
      </c>
      <c r="D31" s="197"/>
      <c r="E31" s="272">
        <v>5761.12</v>
      </c>
    </row>
    <row r="32" spans="2:7">
      <c r="B32" s="26" t="s">
        <v>8</v>
      </c>
      <c r="C32" s="15" t="s">
        <v>36</v>
      </c>
      <c r="D32" s="197"/>
      <c r="E32" s="272"/>
    </row>
    <row r="33" spans="2:6">
      <c r="B33" s="26" t="s">
        <v>10</v>
      </c>
      <c r="C33" s="15" t="s">
        <v>37</v>
      </c>
      <c r="D33" s="197"/>
      <c r="E33" s="272">
        <v>9.61</v>
      </c>
    </row>
    <row r="34" spans="2:6">
      <c r="B34" s="26" t="s">
        <v>12</v>
      </c>
      <c r="C34" s="15" t="s">
        <v>38</v>
      </c>
      <c r="D34" s="197"/>
      <c r="E34" s="272"/>
    </row>
    <row r="35" spans="2:6" ht="25.5">
      <c r="B35" s="26" t="s">
        <v>39</v>
      </c>
      <c r="C35" s="15" t="s">
        <v>40</v>
      </c>
      <c r="D35" s="197"/>
      <c r="E35" s="272">
        <v>78.88</v>
      </c>
    </row>
    <row r="36" spans="2:6">
      <c r="B36" s="26" t="s">
        <v>41</v>
      </c>
      <c r="C36" s="15" t="s">
        <v>42</v>
      </c>
      <c r="D36" s="197"/>
      <c r="E36" s="272"/>
    </row>
    <row r="37" spans="2:6" ht="13.5" thickBot="1">
      <c r="B37" s="28" t="s">
        <v>43</v>
      </c>
      <c r="C37" s="29" t="s">
        <v>44</v>
      </c>
      <c r="D37" s="197"/>
      <c r="E37" s="272">
        <v>1684.1</v>
      </c>
    </row>
    <row r="38" spans="2:6">
      <c r="B38" s="21" t="s">
        <v>45</v>
      </c>
      <c r="C38" s="22" t="s">
        <v>46</v>
      </c>
      <c r="D38" s="117"/>
      <c r="E38" s="23">
        <v>-1312.45</v>
      </c>
    </row>
    <row r="39" spans="2:6" ht="13.5" thickBot="1">
      <c r="B39" s="30" t="s">
        <v>47</v>
      </c>
      <c r="C39" s="31" t="s">
        <v>48</v>
      </c>
      <c r="D39" s="119"/>
      <c r="E39" s="274">
        <f>E24+E25+E38</f>
        <v>0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3"/>
      <c r="C42" s="35" t="s">
        <v>50</v>
      </c>
      <c r="D42" s="12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/>
    </row>
    <row r="45" spans="2:6" ht="13.5" thickBot="1">
      <c r="B45" s="41" t="s">
        <v>8</v>
      </c>
      <c r="C45" s="68" t="s">
        <v>53</v>
      </c>
      <c r="D45" s="165"/>
      <c r="E45" s="170"/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/>
    </row>
    <row r="48" spans="2:6">
      <c r="B48" s="39" t="s">
        <v>8</v>
      </c>
      <c r="C48" s="67" t="s">
        <v>55</v>
      </c>
      <c r="D48" s="182"/>
      <c r="E48" s="176">
        <v>84.86</v>
      </c>
    </row>
    <row r="49" spans="2:5">
      <c r="B49" s="39" t="s">
        <v>10</v>
      </c>
      <c r="C49" s="67" t="s">
        <v>56</v>
      </c>
      <c r="D49" s="182"/>
      <c r="E49" s="176">
        <v>121.52</v>
      </c>
    </row>
    <row r="50" spans="2:5" ht="13.5" thickBot="1">
      <c r="B50" s="41" t="s">
        <v>12</v>
      </c>
      <c r="C50" s="68" t="s">
        <v>53</v>
      </c>
      <c r="D50" s="165"/>
      <c r="E50" s="174"/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f>E60</f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0</v>
      </c>
      <c r="E60" s="216">
        <v>0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0</v>
      </c>
      <c r="E71" s="61">
        <f>E54</f>
        <v>0</v>
      </c>
    </row>
    <row r="72" spans="2:5">
      <c r="B72" s="39" t="s">
        <v>6</v>
      </c>
      <c r="C72" s="40" t="s">
        <v>88</v>
      </c>
      <c r="D72" s="213">
        <f>D71</f>
        <v>0</v>
      </c>
      <c r="E72" s="214">
        <f>E71</f>
        <v>0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E24" sqref="E24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8.140625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88" t="s">
        <v>226</v>
      </c>
      <c r="C5" s="289"/>
      <c r="D5" s="289"/>
      <c r="E5" s="290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93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/>
      <c r="E9" s="23">
        <f>E10+E11+E12+E13</f>
        <v>97701.77</v>
      </c>
    </row>
    <row r="10" spans="2:5">
      <c r="B10" s="14" t="s">
        <v>6</v>
      </c>
      <c r="C10" s="115" t="s">
        <v>7</v>
      </c>
      <c r="D10" s="197"/>
      <c r="E10" s="258">
        <v>97701.77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/>
      <c r="E20" s="261">
        <f>E9-E16</f>
        <v>97701.77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93"/>
      <c r="C23" s="9" t="s">
        <v>3</v>
      </c>
      <c r="D23" s="12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17"/>
      <c r="E24" s="23"/>
    </row>
    <row r="25" spans="2:7">
      <c r="B25" s="21" t="s">
        <v>26</v>
      </c>
      <c r="C25" s="22" t="s">
        <v>27</v>
      </c>
      <c r="D25" s="117"/>
      <c r="E25" s="270">
        <v>98931.01</v>
      </c>
      <c r="F25" s="114"/>
    </row>
    <row r="26" spans="2:7">
      <c r="B26" s="24" t="s">
        <v>28</v>
      </c>
      <c r="C26" s="25" t="s">
        <v>29</v>
      </c>
      <c r="D26" s="118"/>
      <c r="E26" s="271">
        <v>141095.57999999999</v>
      </c>
      <c r="F26" s="114"/>
      <c r="G26" s="114"/>
    </row>
    <row r="27" spans="2:7">
      <c r="B27" s="26" t="s">
        <v>6</v>
      </c>
      <c r="C27" s="15" t="s">
        <v>30</v>
      </c>
      <c r="D27" s="197"/>
      <c r="E27" s="272">
        <v>141095.57999999999</v>
      </c>
    </row>
    <row r="28" spans="2:7">
      <c r="B28" s="26" t="s">
        <v>8</v>
      </c>
      <c r="C28" s="15" t="s">
        <v>31</v>
      </c>
      <c r="D28" s="197"/>
      <c r="E28" s="272"/>
    </row>
    <row r="29" spans="2:7">
      <c r="B29" s="26" t="s">
        <v>10</v>
      </c>
      <c r="C29" s="15" t="s">
        <v>32</v>
      </c>
      <c r="D29" s="197"/>
      <c r="E29" s="272"/>
      <c r="F29" s="114"/>
    </row>
    <row r="30" spans="2:7">
      <c r="B30" s="24" t="s">
        <v>33</v>
      </c>
      <c r="C30" s="27" t="s">
        <v>34</v>
      </c>
      <c r="D30" s="118"/>
      <c r="E30" s="271">
        <v>42164.57</v>
      </c>
    </row>
    <row r="31" spans="2:7">
      <c r="B31" s="26" t="s">
        <v>6</v>
      </c>
      <c r="C31" s="15" t="s">
        <v>35</v>
      </c>
      <c r="D31" s="197"/>
      <c r="E31" s="272">
        <v>36501.99</v>
      </c>
    </row>
    <row r="32" spans="2:7">
      <c r="B32" s="26" t="s">
        <v>8</v>
      </c>
      <c r="C32" s="15" t="s">
        <v>36</v>
      </c>
      <c r="D32" s="197"/>
      <c r="E32" s="272"/>
    </row>
    <row r="33" spans="2:6">
      <c r="B33" s="26" t="s">
        <v>10</v>
      </c>
      <c r="C33" s="15" t="s">
        <v>37</v>
      </c>
      <c r="D33" s="197"/>
      <c r="E33" s="272">
        <v>183.94</v>
      </c>
    </row>
    <row r="34" spans="2:6">
      <c r="B34" s="26" t="s">
        <v>12</v>
      </c>
      <c r="C34" s="15" t="s">
        <v>38</v>
      </c>
      <c r="D34" s="197"/>
      <c r="E34" s="272"/>
    </row>
    <row r="35" spans="2:6" ht="25.5">
      <c r="B35" s="26" t="s">
        <v>39</v>
      </c>
      <c r="C35" s="15" t="s">
        <v>40</v>
      </c>
      <c r="D35" s="197"/>
      <c r="E35" s="272">
        <v>582.55999999999995</v>
      </c>
    </row>
    <row r="36" spans="2:6">
      <c r="B36" s="26" t="s">
        <v>41</v>
      </c>
      <c r="C36" s="15" t="s">
        <v>42</v>
      </c>
      <c r="D36" s="197"/>
      <c r="E36" s="272"/>
    </row>
    <row r="37" spans="2:6" ht="13.5" thickBot="1">
      <c r="B37" s="28" t="s">
        <v>43</v>
      </c>
      <c r="C37" s="29" t="s">
        <v>44</v>
      </c>
      <c r="D37" s="197"/>
      <c r="E37" s="272">
        <v>4896.08</v>
      </c>
    </row>
    <row r="38" spans="2:6">
      <c r="B38" s="21" t="s">
        <v>45</v>
      </c>
      <c r="C38" s="22" t="s">
        <v>46</v>
      </c>
      <c r="D38" s="117"/>
      <c r="E38" s="23">
        <v>-1229.24</v>
      </c>
    </row>
    <row r="39" spans="2:6" ht="13.5" thickBot="1">
      <c r="B39" s="30" t="s">
        <v>47</v>
      </c>
      <c r="C39" s="31" t="s">
        <v>48</v>
      </c>
      <c r="D39" s="119"/>
      <c r="E39" s="274">
        <f>E24+E25+E38</f>
        <v>97701.76999999999</v>
      </c>
      <c r="F39" s="127"/>
    </row>
    <row r="40" spans="2:6" ht="13.5" thickBot="1">
      <c r="B40" s="32"/>
      <c r="C40" s="33"/>
      <c r="D40" s="2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3"/>
      <c r="C42" s="35" t="s">
        <v>50</v>
      </c>
      <c r="D42" s="120" t="s">
        <v>133</v>
      </c>
      <c r="E42" s="64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2"/>
      <c r="E44" s="166"/>
    </row>
    <row r="45" spans="2:6" ht="13.5" thickBot="1">
      <c r="B45" s="41" t="s">
        <v>8</v>
      </c>
      <c r="C45" s="68" t="s">
        <v>53</v>
      </c>
      <c r="D45" s="165"/>
      <c r="E45" s="170">
        <v>864.46439999999996</v>
      </c>
    </row>
    <row r="46" spans="2:6">
      <c r="B46" s="36" t="s">
        <v>33</v>
      </c>
      <c r="C46" s="66" t="s">
        <v>54</v>
      </c>
      <c r="D46" s="223"/>
      <c r="E46" s="171"/>
    </row>
    <row r="47" spans="2:6">
      <c r="B47" s="39" t="s">
        <v>6</v>
      </c>
      <c r="C47" s="67" t="s">
        <v>52</v>
      </c>
      <c r="D47" s="182"/>
      <c r="E47" s="172"/>
    </row>
    <row r="48" spans="2:6">
      <c r="B48" s="39" t="s">
        <v>8</v>
      </c>
      <c r="C48" s="67" t="s">
        <v>55</v>
      </c>
      <c r="D48" s="182"/>
      <c r="E48" s="176">
        <v>111.03</v>
      </c>
    </row>
    <row r="49" spans="2:5">
      <c r="B49" s="39" t="s">
        <v>10</v>
      </c>
      <c r="C49" s="67" t="s">
        <v>56</v>
      </c>
      <c r="D49" s="182"/>
      <c r="E49" s="176">
        <v>118.53</v>
      </c>
    </row>
    <row r="50" spans="2:5" ht="13.5" thickBot="1">
      <c r="B50" s="41" t="s">
        <v>12</v>
      </c>
      <c r="C50" s="68" t="s">
        <v>53</v>
      </c>
      <c r="D50" s="165"/>
      <c r="E50" s="174">
        <v>113.02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97701.77</v>
      </c>
      <c r="E54" s="50">
        <f>E60</f>
        <v>1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97701.77</v>
      </c>
      <c r="E60" s="216">
        <f>D60/E20</f>
        <v>1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97701.77</v>
      </c>
      <c r="E71" s="61">
        <f>E54</f>
        <v>1</v>
      </c>
    </row>
    <row r="72" spans="2:5">
      <c r="B72" s="39" t="s">
        <v>6</v>
      </c>
      <c r="C72" s="40" t="s">
        <v>88</v>
      </c>
      <c r="D72" s="213">
        <f>D71</f>
        <v>97701.77</v>
      </c>
      <c r="E72" s="214">
        <f>E71</f>
        <v>1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G21" sqref="G21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93" t="s">
        <v>163</v>
      </c>
      <c r="C5" s="294"/>
      <c r="D5" s="294"/>
      <c r="E5" s="295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60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</f>
        <v>19326.88</v>
      </c>
      <c r="E9" s="23">
        <f>E10</f>
        <v>382125.79</v>
      </c>
    </row>
    <row r="10" spans="2:5">
      <c r="B10" s="14" t="s">
        <v>6</v>
      </c>
      <c r="C10" s="115" t="s">
        <v>7</v>
      </c>
      <c r="D10" s="197">
        <v>19326.88</v>
      </c>
      <c r="E10" s="258">
        <v>382125.79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D10</f>
        <v>19326.88</v>
      </c>
      <c r="E20" s="261">
        <f>E10</f>
        <v>382125.79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60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08"/>
      <c r="E24" s="23">
        <f>D20</f>
        <v>19326.88</v>
      </c>
    </row>
    <row r="25" spans="2:7">
      <c r="B25" s="21" t="s">
        <v>26</v>
      </c>
      <c r="C25" s="22" t="s">
        <v>27</v>
      </c>
      <c r="D25" s="108">
        <v>20084.150000000001</v>
      </c>
      <c r="E25" s="132">
        <v>353148.38</v>
      </c>
      <c r="F25" s="114"/>
      <c r="G25" s="114"/>
    </row>
    <row r="26" spans="2:7">
      <c r="B26" s="24" t="s">
        <v>28</v>
      </c>
      <c r="C26" s="25" t="s">
        <v>29</v>
      </c>
      <c r="D26" s="109">
        <v>20931.82</v>
      </c>
      <c r="E26" s="133">
        <v>384791.97</v>
      </c>
    </row>
    <row r="27" spans="2:7">
      <c r="B27" s="26" t="s">
        <v>6</v>
      </c>
      <c r="C27" s="15" t="s">
        <v>30</v>
      </c>
      <c r="D27" s="226"/>
      <c r="E27" s="263">
        <v>30800</v>
      </c>
    </row>
    <row r="28" spans="2:7">
      <c r="B28" s="26" t="s">
        <v>8</v>
      </c>
      <c r="C28" s="15" t="s">
        <v>31</v>
      </c>
      <c r="D28" s="226"/>
      <c r="E28" s="263"/>
    </row>
    <row r="29" spans="2:7">
      <c r="B29" s="26" t="s">
        <v>10</v>
      </c>
      <c r="C29" s="15" t="s">
        <v>32</v>
      </c>
      <c r="D29" s="226">
        <v>20931.82</v>
      </c>
      <c r="E29" s="263">
        <v>353991.97</v>
      </c>
    </row>
    <row r="30" spans="2:7">
      <c r="B30" s="24" t="s">
        <v>33</v>
      </c>
      <c r="C30" s="27" t="s">
        <v>34</v>
      </c>
      <c r="D30" s="109">
        <v>847.67</v>
      </c>
      <c r="E30" s="133">
        <v>31643.59</v>
      </c>
    </row>
    <row r="31" spans="2:7">
      <c r="B31" s="26" t="s">
        <v>6</v>
      </c>
      <c r="C31" s="15" t="s">
        <v>35</v>
      </c>
      <c r="D31" s="226"/>
      <c r="E31" s="263"/>
    </row>
    <row r="32" spans="2:7">
      <c r="B32" s="26" t="s">
        <v>8</v>
      </c>
      <c r="C32" s="15" t="s">
        <v>36</v>
      </c>
      <c r="D32" s="226"/>
      <c r="E32" s="263"/>
    </row>
    <row r="33" spans="2:6">
      <c r="B33" s="26" t="s">
        <v>10</v>
      </c>
      <c r="C33" s="15" t="s">
        <v>37</v>
      </c>
      <c r="D33" s="226">
        <v>0.84</v>
      </c>
      <c r="E33" s="263">
        <v>153.47</v>
      </c>
    </row>
    <row r="34" spans="2:6">
      <c r="B34" s="26" t="s">
        <v>12</v>
      </c>
      <c r="C34" s="15" t="s">
        <v>38</v>
      </c>
      <c r="D34" s="226"/>
      <c r="E34" s="263"/>
    </row>
    <row r="35" spans="2:6" ht="25.5">
      <c r="B35" s="26" t="s">
        <v>39</v>
      </c>
      <c r="C35" s="15" t="s">
        <v>40</v>
      </c>
      <c r="D35" s="226">
        <v>3.26</v>
      </c>
      <c r="E35" s="263">
        <v>5141.53</v>
      </c>
    </row>
    <row r="36" spans="2:6">
      <c r="B36" s="26" t="s">
        <v>41</v>
      </c>
      <c r="C36" s="15" t="s">
        <v>42</v>
      </c>
      <c r="D36" s="226"/>
      <c r="E36" s="263"/>
    </row>
    <row r="37" spans="2:6" ht="13.5" thickBot="1">
      <c r="B37" s="28" t="s">
        <v>43</v>
      </c>
      <c r="C37" s="29" t="s">
        <v>44</v>
      </c>
      <c r="D37" s="226">
        <v>843.57</v>
      </c>
      <c r="E37" s="263">
        <v>26348.59</v>
      </c>
    </row>
    <row r="38" spans="2:6">
      <c r="B38" s="21" t="s">
        <v>45</v>
      </c>
      <c r="C38" s="22" t="s">
        <v>46</v>
      </c>
      <c r="D38" s="108">
        <v>-757.27</v>
      </c>
      <c r="E38" s="23">
        <v>9650.5300000000007</v>
      </c>
    </row>
    <row r="39" spans="2:6" ht="13.5" thickBot="1">
      <c r="B39" s="30" t="s">
        <v>47</v>
      </c>
      <c r="C39" s="31" t="s">
        <v>48</v>
      </c>
      <c r="D39" s="110">
        <v>19326.88</v>
      </c>
      <c r="E39" s="274">
        <f>E24+E25+E38</f>
        <v>382125.79000000004</v>
      </c>
      <c r="F39" s="127"/>
    </row>
    <row r="40" spans="2:6" ht="13.5" thickBot="1">
      <c r="B40" s="32"/>
      <c r="C40" s="33"/>
      <c r="D40" s="175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0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227"/>
      <c r="E44" s="166">
        <v>235.66489999999999</v>
      </c>
    </row>
    <row r="45" spans="2:6" ht="13.5" thickBot="1">
      <c r="B45" s="41" t="s">
        <v>8</v>
      </c>
      <c r="C45" s="68" t="s">
        <v>53</v>
      </c>
      <c r="D45" s="228">
        <v>235.66489999999999</v>
      </c>
      <c r="E45" s="170">
        <v>4167.5841</v>
      </c>
    </row>
    <row r="46" spans="2:6">
      <c r="B46" s="36" t="s">
        <v>33</v>
      </c>
      <c r="C46" s="66" t="s">
        <v>54</v>
      </c>
      <c r="D46" s="229"/>
      <c r="E46" s="171"/>
    </row>
    <row r="47" spans="2:6">
      <c r="B47" s="39" t="s">
        <v>6</v>
      </c>
      <c r="C47" s="67" t="s">
        <v>52</v>
      </c>
      <c r="D47" s="227"/>
      <c r="E47" s="172">
        <v>82.01</v>
      </c>
    </row>
    <row r="48" spans="2:6">
      <c r="B48" s="39" t="s">
        <v>8</v>
      </c>
      <c r="C48" s="67" t="s">
        <v>55</v>
      </c>
      <c r="D48" s="227">
        <v>80.510000000000005</v>
      </c>
      <c r="E48" s="176">
        <v>80.56</v>
      </c>
    </row>
    <row r="49" spans="2:5">
      <c r="B49" s="39" t="s">
        <v>10</v>
      </c>
      <c r="C49" s="67" t="s">
        <v>56</v>
      </c>
      <c r="D49" s="227">
        <v>99.35</v>
      </c>
      <c r="E49" s="176">
        <v>96.39</v>
      </c>
    </row>
    <row r="50" spans="2:5" ht="13.5" thickBot="1">
      <c r="B50" s="41" t="s">
        <v>12</v>
      </c>
      <c r="C50" s="68" t="s">
        <v>53</v>
      </c>
      <c r="D50" s="228">
        <v>82.01</v>
      </c>
      <c r="E50" s="170">
        <v>91.69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382125.79</v>
      </c>
      <c r="E54" s="50">
        <f>E60</f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382125.79</v>
      </c>
      <c r="E60" s="216">
        <v>0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382125.79</v>
      </c>
      <c r="E71" s="61">
        <f>D71/E39</f>
        <v>0.99999999999999989</v>
      </c>
    </row>
    <row r="72" spans="2:5">
      <c r="B72" s="39" t="s">
        <v>6</v>
      </c>
      <c r="C72" s="40" t="s">
        <v>88</v>
      </c>
      <c r="D72" s="213">
        <f>D71</f>
        <v>382125.79</v>
      </c>
      <c r="E72" s="214">
        <f>E71</f>
        <v>0.99999999999999989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9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78"/>
  <sheetViews>
    <sheetView workbookViewId="0">
      <selection activeCell="E40" sqref="E40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customHeight="1" thickBot="1">
      <c r="B5" s="293" t="s">
        <v>162</v>
      </c>
      <c r="C5" s="294"/>
      <c r="D5" s="294"/>
      <c r="E5" s="295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>
        <f>D10</f>
        <v>18820.05</v>
      </c>
      <c r="E9" s="23"/>
    </row>
    <row r="10" spans="2:5">
      <c r="B10" s="14" t="s">
        <v>6</v>
      </c>
      <c r="C10" s="115" t="s">
        <v>7</v>
      </c>
      <c r="D10" s="197">
        <v>18820.05</v>
      </c>
      <c r="E10" s="258"/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>
        <f>D10</f>
        <v>18820.05</v>
      </c>
      <c r="E20" s="261"/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08"/>
      <c r="E24" s="23">
        <f>D20</f>
        <v>18820.05</v>
      </c>
    </row>
    <row r="25" spans="2:7">
      <c r="B25" s="21" t="s">
        <v>26</v>
      </c>
      <c r="C25" s="22" t="s">
        <v>27</v>
      </c>
      <c r="D25" s="108">
        <v>20470.780000000002</v>
      </c>
      <c r="E25" s="132">
        <v>-19091.599999999999</v>
      </c>
      <c r="F25" s="114"/>
    </row>
    <row r="26" spans="2:7">
      <c r="B26" s="24" t="s">
        <v>28</v>
      </c>
      <c r="C26" s="25" t="s">
        <v>29</v>
      </c>
      <c r="D26" s="109">
        <v>42150.79</v>
      </c>
      <c r="E26" s="133"/>
    </row>
    <row r="27" spans="2:7">
      <c r="B27" s="26" t="s">
        <v>6</v>
      </c>
      <c r="C27" s="15" t="s">
        <v>30</v>
      </c>
      <c r="D27" s="226">
        <v>18000.060000000001</v>
      </c>
      <c r="E27" s="263"/>
    </row>
    <row r="28" spans="2:7">
      <c r="B28" s="26" t="s">
        <v>8</v>
      </c>
      <c r="C28" s="15" t="s">
        <v>31</v>
      </c>
      <c r="D28" s="226"/>
      <c r="E28" s="263"/>
    </row>
    <row r="29" spans="2:7">
      <c r="B29" s="26" t="s">
        <v>10</v>
      </c>
      <c r="C29" s="15" t="s">
        <v>32</v>
      </c>
      <c r="D29" s="226">
        <v>24150.73</v>
      </c>
      <c r="E29" s="263"/>
    </row>
    <row r="30" spans="2:7">
      <c r="B30" s="24" t="s">
        <v>33</v>
      </c>
      <c r="C30" s="27" t="s">
        <v>34</v>
      </c>
      <c r="D30" s="109">
        <v>21680.01</v>
      </c>
      <c r="E30" s="133">
        <v>19091.599999999999</v>
      </c>
    </row>
    <row r="31" spans="2:7">
      <c r="B31" s="26" t="s">
        <v>6</v>
      </c>
      <c r="C31" s="15" t="s">
        <v>35</v>
      </c>
      <c r="D31" s="226"/>
      <c r="E31" s="263"/>
    </row>
    <row r="32" spans="2:7">
      <c r="B32" s="26" t="s">
        <v>8</v>
      </c>
      <c r="C32" s="15" t="s">
        <v>36</v>
      </c>
      <c r="D32" s="226"/>
      <c r="E32" s="263"/>
    </row>
    <row r="33" spans="2:6">
      <c r="B33" s="26" t="s">
        <v>10</v>
      </c>
      <c r="C33" s="15" t="s">
        <v>37</v>
      </c>
      <c r="D33" s="226">
        <v>4.9800000000000004</v>
      </c>
      <c r="E33" s="263">
        <v>1.25</v>
      </c>
    </row>
    <row r="34" spans="2:6">
      <c r="B34" s="26" t="s">
        <v>12</v>
      </c>
      <c r="C34" s="15" t="s">
        <v>38</v>
      </c>
      <c r="D34" s="226"/>
      <c r="E34" s="263"/>
    </row>
    <row r="35" spans="2:6" ht="25.5">
      <c r="B35" s="26" t="s">
        <v>39</v>
      </c>
      <c r="C35" s="15" t="s">
        <v>40</v>
      </c>
      <c r="D35" s="226">
        <v>140.41</v>
      </c>
      <c r="E35" s="263">
        <v>58.59</v>
      </c>
    </row>
    <row r="36" spans="2:6">
      <c r="B36" s="26" t="s">
        <v>41</v>
      </c>
      <c r="C36" s="15" t="s">
        <v>42</v>
      </c>
      <c r="D36" s="226"/>
      <c r="E36" s="263"/>
    </row>
    <row r="37" spans="2:6" ht="13.5" thickBot="1">
      <c r="B37" s="28" t="s">
        <v>43</v>
      </c>
      <c r="C37" s="29" t="s">
        <v>44</v>
      </c>
      <c r="D37" s="226">
        <v>21534.62</v>
      </c>
      <c r="E37" s="263">
        <v>19031.759999999998</v>
      </c>
    </row>
    <row r="38" spans="2:6">
      <c r="B38" s="21" t="s">
        <v>45</v>
      </c>
      <c r="C38" s="22" t="s">
        <v>46</v>
      </c>
      <c r="D38" s="108">
        <v>-1650.73</v>
      </c>
      <c r="E38" s="23">
        <v>271.55</v>
      </c>
    </row>
    <row r="39" spans="2:6" ht="13.5" thickBot="1">
      <c r="B39" s="30" t="s">
        <v>47</v>
      </c>
      <c r="C39" s="31" t="s">
        <v>48</v>
      </c>
      <c r="D39" s="110">
        <v>18820.050000000003</v>
      </c>
      <c r="E39" s="274">
        <v>0</v>
      </c>
      <c r="F39" s="127"/>
    </row>
    <row r="40" spans="2:6" ht="13.5" thickBot="1">
      <c r="B40" s="32"/>
      <c r="C40" s="33"/>
      <c r="D40" s="175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227"/>
      <c r="E44" s="166">
        <v>136.4563</v>
      </c>
    </row>
    <row r="45" spans="2:6" ht="13.5" thickBot="1">
      <c r="B45" s="41" t="s">
        <v>8</v>
      </c>
      <c r="C45" s="68" t="s">
        <v>53</v>
      </c>
      <c r="D45" s="228">
        <v>136.4563</v>
      </c>
      <c r="E45" s="170"/>
    </row>
    <row r="46" spans="2:6">
      <c r="B46" s="36" t="s">
        <v>33</v>
      </c>
      <c r="C46" s="66" t="s">
        <v>54</v>
      </c>
      <c r="D46" s="229"/>
      <c r="E46" s="171"/>
    </row>
    <row r="47" spans="2:6">
      <c r="B47" s="39" t="s">
        <v>6</v>
      </c>
      <c r="C47" s="67" t="s">
        <v>52</v>
      </c>
      <c r="D47" s="227"/>
      <c r="E47" s="172">
        <v>137.91999999999999</v>
      </c>
    </row>
    <row r="48" spans="2:6">
      <c r="B48" s="39" t="s">
        <v>8</v>
      </c>
      <c r="C48" s="67" t="s">
        <v>55</v>
      </c>
      <c r="D48" s="227">
        <v>132.41999999999999</v>
      </c>
      <c r="E48" s="176">
        <v>136.61000000000001</v>
      </c>
    </row>
    <row r="49" spans="2:5">
      <c r="B49" s="39" t="s">
        <v>10</v>
      </c>
      <c r="C49" s="67" t="s">
        <v>56</v>
      </c>
      <c r="D49" s="227">
        <v>153.53</v>
      </c>
      <c r="E49" s="176">
        <v>150.72</v>
      </c>
    </row>
    <row r="50" spans="2:5" ht="13.5" thickBot="1">
      <c r="B50" s="41" t="s">
        <v>12</v>
      </c>
      <c r="C50" s="68" t="s">
        <v>53</v>
      </c>
      <c r="D50" s="228">
        <v>137.91999999999999</v>
      </c>
      <c r="E50" s="170"/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f>E60</f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0</v>
      </c>
      <c r="E60" s="216">
        <v>0</v>
      </c>
    </row>
    <row r="61" spans="2:5" ht="24" customHeight="1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0</v>
      </c>
      <c r="E71" s="61">
        <v>0</v>
      </c>
    </row>
    <row r="72" spans="2:5">
      <c r="B72" s="39" t="s">
        <v>6</v>
      </c>
      <c r="C72" s="40" t="s">
        <v>88</v>
      </c>
      <c r="D72" s="213">
        <f>D71</f>
        <v>0</v>
      </c>
      <c r="E72" s="214">
        <f>E71</f>
        <v>0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8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G21" sqref="G21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93" t="s">
        <v>227</v>
      </c>
      <c r="C5" s="294"/>
      <c r="D5" s="294"/>
      <c r="E5" s="295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163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/>
      <c r="E9" s="23">
        <f>E10</f>
        <v>58468.14</v>
      </c>
    </row>
    <row r="10" spans="2:5">
      <c r="B10" s="14" t="s">
        <v>6</v>
      </c>
      <c r="C10" s="115" t="s">
        <v>7</v>
      </c>
      <c r="D10" s="197"/>
      <c r="E10" s="258">
        <v>58468.14</v>
      </c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/>
      <c r="E20" s="261">
        <f>E10</f>
        <v>58468.14</v>
      </c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163"/>
      <c r="C23" s="9" t="s">
        <v>3</v>
      </c>
      <c r="D23" s="12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08"/>
      <c r="E24" s="23"/>
    </row>
    <row r="25" spans="2:7">
      <c r="B25" s="21" t="s">
        <v>26</v>
      </c>
      <c r="C25" s="22" t="s">
        <v>27</v>
      </c>
      <c r="D25" s="108"/>
      <c r="E25" s="132">
        <v>62042.26</v>
      </c>
      <c r="F25" s="114"/>
    </row>
    <row r="26" spans="2:7">
      <c r="B26" s="24" t="s">
        <v>28</v>
      </c>
      <c r="C26" s="25" t="s">
        <v>29</v>
      </c>
      <c r="D26" s="109"/>
      <c r="E26" s="133">
        <v>62441.21</v>
      </c>
    </row>
    <row r="27" spans="2:7">
      <c r="B27" s="26" t="s">
        <v>6</v>
      </c>
      <c r="C27" s="15" t="s">
        <v>30</v>
      </c>
      <c r="D27" s="226"/>
      <c r="E27" s="263">
        <v>9000</v>
      </c>
    </row>
    <row r="28" spans="2:7">
      <c r="B28" s="26" t="s">
        <v>8</v>
      </c>
      <c r="C28" s="15" t="s">
        <v>31</v>
      </c>
      <c r="D28" s="226"/>
      <c r="E28" s="263"/>
    </row>
    <row r="29" spans="2:7">
      <c r="B29" s="26" t="s">
        <v>10</v>
      </c>
      <c r="C29" s="15" t="s">
        <v>32</v>
      </c>
      <c r="D29" s="226"/>
      <c r="E29" s="263">
        <v>53441.21</v>
      </c>
    </row>
    <row r="30" spans="2:7">
      <c r="B30" s="24" t="s">
        <v>33</v>
      </c>
      <c r="C30" s="27" t="s">
        <v>34</v>
      </c>
      <c r="D30" s="109"/>
      <c r="E30" s="133">
        <v>398.95</v>
      </c>
    </row>
    <row r="31" spans="2:7">
      <c r="B31" s="26" t="s">
        <v>6</v>
      </c>
      <c r="C31" s="15" t="s">
        <v>35</v>
      </c>
      <c r="D31" s="226"/>
      <c r="E31" s="263"/>
    </row>
    <row r="32" spans="2:7">
      <c r="B32" s="26" t="s">
        <v>8</v>
      </c>
      <c r="C32" s="15" t="s">
        <v>36</v>
      </c>
      <c r="D32" s="226"/>
      <c r="E32" s="263"/>
    </row>
    <row r="33" spans="2:6">
      <c r="B33" s="26" t="s">
        <v>10</v>
      </c>
      <c r="C33" s="15" t="s">
        <v>37</v>
      </c>
      <c r="D33" s="226"/>
      <c r="E33" s="263">
        <v>45.63</v>
      </c>
    </row>
    <row r="34" spans="2:6">
      <c r="B34" s="26" t="s">
        <v>12</v>
      </c>
      <c r="C34" s="15" t="s">
        <v>38</v>
      </c>
      <c r="D34" s="226"/>
      <c r="E34" s="263"/>
    </row>
    <row r="35" spans="2:6" ht="25.5">
      <c r="B35" s="26" t="s">
        <v>39</v>
      </c>
      <c r="C35" s="15" t="s">
        <v>40</v>
      </c>
      <c r="D35" s="226"/>
      <c r="E35" s="263">
        <v>353.32</v>
      </c>
    </row>
    <row r="36" spans="2:6">
      <c r="B36" s="26" t="s">
        <v>41</v>
      </c>
      <c r="C36" s="15" t="s">
        <v>42</v>
      </c>
      <c r="D36" s="226"/>
      <c r="E36" s="263"/>
    </row>
    <row r="37" spans="2:6" ht="13.5" thickBot="1">
      <c r="B37" s="28" t="s">
        <v>43</v>
      </c>
      <c r="C37" s="29" t="s">
        <v>44</v>
      </c>
      <c r="D37" s="226"/>
      <c r="E37" s="263"/>
    </row>
    <row r="38" spans="2:6">
      <c r="B38" s="21" t="s">
        <v>45</v>
      </c>
      <c r="C38" s="22" t="s">
        <v>46</v>
      </c>
      <c r="D38" s="108"/>
      <c r="E38" s="23">
        <v>-3574.12</v>
      </c>
    </row>
    <row r="39" spans="2:6" ht="13.5" thickBot="1">
      <c r="B39" s="30" t="s">
        <v>47</v>
      </c>
      <c r="C39" s="31" t="s">
        <v>48</v>
      </c>
      <c r="D39" s="110"/>
      <c r="E39" s="274">
        <f>E24+E25+E38</f>
        <v>58468.14</v>
      </c>
      <c r="F39" s="127"/>
    </row>
    <row r="40" spans="2:6" ht="13.5" thickBot="1">
      <c r="B40" s="32"/>
      <c r="C40" s="33"/>
      <c r="D40" s="175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3"/>
      <c r="C42" s="35" t="s">
        <v>50</v>
      </c>
      <c r="D42" s="12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227"/>
      <c r="E44" s="166"/>
    </row>
    <row r="45" spans="2:6" ht="13.5" thickBot="1">
      <c r="B45" s="41" t="s">
        <v>8</v>
      </c>
      <c r="C45" s="68" t="s">
        <v>53</v>
      </c>
      <c r="D45" s="228"/>
      <c r="E45" s="170">
        <v>500.49770000000001</v>
      </c>
    </row>
    <row r="46" spans="2:6">
      <c r="B46" s="36" t="s">
        <v>33</v>
      </c>
      <c r="C46" s="66" t="s">
        <v>54</v>
      </c>
      <c r="D46" s="229"/>
      <c r="E46" s="171"/>
    </row>
    <row r="47" spans="2:6">
      <c r="B47" s="39" t="s">
        <v>6</v>
      </c>
      <c r="C47" s="67" t="s">
        <v>52</v>
      </c>
      <c r="D47" s="227"/>
      <c r="E47" s="172"/>
    </row>
    <row r="48" spans="2:6">
      <c r="B48" s="39" t="s">
        <v>8</v>
      </c>
      <c r="C48" s="67" t="s">
        <v>55</v>
      </c>
      <c r="D48" s="227"/>
      <c r="E48" s="176">
        <v>110.47</v>
      </c>
    </row>
    <row r="49" spans="2:5">
      <c r="B49" s="39" t="s">
        <v>10</v>
      </c>
      <c r="C49" s="67" t="s">
        <v>56</v>
      </c>
      <c r="D49" s="227"/>
      <c r="E49" s="176">
        <v>136.99</v>
      </c>
    </row>
    <row r="50" spans="2:5" ht="13.5" thickBot="1">
      <c r="B50" s="41" t="s">
        <v>12</v>
      </c>
      <c r="C50" s="68" t="s">
        <v>53</v>
      </c>
      <c r="D50" s="228"/>
      <c r="E50" s="170">
        <v>116.82</v>
      </c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58468.14</v>
      </c>
      <c r="E54" s="50">
        <f>E60</f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58468.14</v>
      </c>
      <c r="E60" s="216">
        <v>0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58468.14</v>
      </c>
      <c r="E71" s="61">
        <v>0</v>
      </c>
    </row>
    <row r="72" spans="2:5">
      <c r="B72" s="39" t="s">
        <v>6</v>
      </c>
      <c r="C72" s="40" t="s">
        <v>88</v>
      </c>
      <c r="D72" s="213">
        <f>D71</f>
        <v>58468.14</v>
      </c>
      <c r="E72" s="214">
        <f>E71</f>
        <v>0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99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I50" sqref="I50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1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79" t="s">
        <v>0</v>
      </c>
      <c r="C2" s="280"/>
      <c r="D2" s="280"/>
      <c r="E2" s="281"/>
    </row>
    <row r="3" spans="2:5" ht="15">
      <c r="B3" s="282" t="s">
        <v>260</v>
      </c>
      <c r="C3" s="283"/>
      <c r="D3" s="283"/>
      <c r="E3" s="284"/>
    </row>
    <row r="4" spans="2:5" ht="15.75">
      <c r="B4" s="285" t="s">
        <v>1</v>
      </c>
      <c r="C4" s="286"/>
      <c r="D4" s="286"/>
      <c r="E4" s="287"/>
    </row>
    <row r="5" spans="2:5" ht="21" thickBot="1">
      <c r="B5" s="293" t="s">
        <v>266</v>
      </c>
      <c r="C5" s="294"/>
      <c r="D5" s="294"/>
      <c r="E5" s="295"/>
    </row>
    <row r="6" spans="2:5" ht="13.5" thickBot="1">
      <c r="B6" s="3"/>
      <c r="C6" s="3"/>
      <c r="D6" s="2"/>
      <c r="E6" s="196"/>
    </row>
    <row r="7" spans="2:5" ht="16.5" thickBot="1">
      <c r="B7" s="4"/>
      <c r="C7" s="5" t="s">
        <v>2</v>
      </c>
      <c r="D7" s="6"/>
      <c r="E7" s="7"/>
    </row>
    <row r="8" spans="2:5" ht="13.5" thickBot="1">
      <c r="B8" s="269"/>
      <c r="C8" s="184" t="s">
        <v>3</v>
      </c>
      <c r="D8" s="120" t="s">
        <v>133</v>
      </c>
      <c r="E8" s="64" t="s">
        <v>261</v>
      </c>
    </row>
    <row r="9" spans="2:5">
      <c r="B9" s="12" t="s">
        <v>4</v>
      </c>
      <c r="C9" s="13" t="s">
        <v>5</v>
      </c>
      <c r="D9" s="117"/>
      <c r="E9" s="23"/>
    </row>
    <row r="10" spans="2:5">
      <c r="B10" s="14" t="s">
        <v>6</v>
      </c>
      <c r="C10" s="115" t="s">
        <v>7</v>
      </c>
      <c r="D10" s="197"/>
      <c r="E10" s="258"/>
    </row>
    <row r="11" spans="2:5">
      <c r="B11" s="14" t="s">
        <v>8</v>
      </c>
      <c r="C11" s="115" t="s">
        <v>9</v>
      </c>
      <c r="D11" s="197"/>
      <c r="E11" s="258"/>
    </row>
    <row r="12" spans="2:5" ht="25.5">
      <c r="B12" s="14" t="s">
        <v>10</v>
      </c>
      <c r="C12" s="115" t="s">
        <v>11</v>
      </c>
      <c r="D12" s="197"/>
      <c r="E12" s="258"/>
    </row>
    <row r="13" spans="2:5">
      <c r="B13" s="14" t="s">
        <v>12</v>
      </c>
      <c r="C13" s="115" t="s">
        <v>13</v>
      </c>
      <c r="D13" s="197"/>
      <c r="E13" s="258"/>
    </row>
    <row r="14" spans="2:5">
      <c r="B14" s="14" t="s">
        <v>14</v>
      </c>
      <c r="C14" s="115" t="s">
        <v>15</v>
      </c>
      <c r="D14" s="197"/>
      <c r="E14" s="258"/>
    </row>
    <row r="15" spans="2:5" ht="13.5" thickBot="1">
      <c r="B15" s="14" t="s">
        <v>16</v>
      </c>
      <c r="C15" s="115" t="s">
        <v>17</v>
      </c>
      <c r="D15" s="197"/>
      <c r="E15" s="258"/>
    </row>
    <row r="16" spans="2:5">
      <c r="B16" s="12" t="s">
        <v>18</v>
      </c>
      <c r="C16" s="13" t="s">
        <v>19</v>
      </c>
      <c r="D16" s="117"/>
      <c r="E16" s="23"/>
    </row>
    <row r="17" spans="2:7">
      <c r="B17" s="14" t="s">
        <v>6</v>
      </c>
      <c r="C17" s="115" t="s">
        <v>15</v>
      </c>
      <c r="D17" s="198"/>
      <c r="E17" s="259"/>
    </row>
    <row r="18" spans="2:7" ht="25.5">
      <c r="B18" s="14" t="s">
        <v>8</v>
      </c>
      <c r="C18" s="115" t="s">
        <v>20</v>
      </c>
      <c r="D18" s="197"/>
      <c r="E18" s="258"/>
    </row>
    <row r="19" spans="2:7" ht="13.5" thickBot="1">
      <c r="B19" s="16" t="s">
        <v>10</v>
      </c>
      <c r="C19" s="116" t="s">
        <v>21</v>
      </c>
      <c r="D19" s="199"/>
      <c r="E19" s="260"/>
    </row>
    <row r="20" spans="2:7" ht="13.5" thickBot="1">
      <c r="B20" s="275" t="s">
        <v>22</v>
      </c>
      <c r="C20" s="276"/>
      <c r="D20" s="200"/>
      <c r="E20" s="261"/>
      <c r="F20" s="190"/>
      <c r="G20" s="127"/>
    </row>
    <row r="21" spans="2:7" ht="13.5" thickBot="1">
      <c r="B21" s="3"/>
      <c r="C21" s="17"/>
      <c r="D21" s="18"/>
      <c r="E21" s="18"/>
      <c r="G21" s="127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269"/>
      <c r="C23" s="9" t="s">
        <v>3</v>
      </c>
      <c r="D23" s="120" t="s">
        <v>133</v>
      </c>
      <c r="E23" s="64" t="s">
        <v>261</v>
      </c>
    </row>
    <row r="24" spans="2:7" ht="13.5" thickBot="1">
      <c r="B24" s="21" t="s">
        <v>24</v>
      </c>
      <c r="C24" s="22" t="s">
        <v>25</v>
      </c>
      <c r="D24" s="108"/>
      <c r="E24" s="23"/>
    </row>
    <row r="25" spans="2:7">
      <c r="B25" s="21" t="s">
        <v>26</v>
      </c>
      <c r="C25" s="22" t="s">
        <v>27</v>
      </c>
      <c r="D25" s="108"/>
      <c r="E25" s="132">
        <v>-28.010000000000673</v>
      </c>
      <c r="F25" s="114"/>
    </row>
    <row r="26" spans="2:7">
      <c r="B26" s="24" t="s">
        <v>28</v>
      </c>
      <c r="C26" s="25" t="s">
        <v>29</v>
      </c>
      <c r="D26" s="109"/>
      <c r="E26" s="133">
        <v>4082.57</v>
      </c>
    </row>
    <row r="27" spans="2:7">
      <c r="B27" s="26" t="s">
        <v>6</v>
      </c>
      <c r="C27" s="15" t="s">
        <v>30</v>
      </c>
      <c r="D27" s="226"/>
      <c r="E27" s="263"/>
    </row>
    <row r="28" spans="2:7">
      <c r="B28" s="26" t="s">
        <v>8</v>
      </c>
      <c r="C28" s="15" t="s">
        <v>31</v>
      </c>
      <c r="D28" s="226"/>
      <c r="E28" s="263"/>
    </row>
    <row r="29" spans="2:7">
      <c r="B29" s="26" t="s">
        <v>10</v>
      </c>
      <c r="C29" s="15" t="s">
        <v>32</v>
      </c>
      <c r="D29" s="226"/>
      <c r="E29" s="263">
        <v>4082.57</v>
      </c>
    </row>
    <row r="30" spans="2:7">
      <c r="B30" s="24" t="s">
        <v>33</v>
      </c>
      <c r="C30" s="27" t="s">
        <v>34</v>
      </c>
      <c r="D30" s="109"/>
      <c r="E30" s="133">
        <v>4110.5800000000008</v>
      </c>
    </row>
    <row r="31" spans="2:7">
      <c r="B31" s="26" t="s">
        <v>6</v>
      </c>
      <c r="C31" s="15" t="s">
        <v>35</v>
      </c>
      <c r="D31" s="226"/>
      <c r="E31" s="263"/>
    </row>
    <row r="32" spans="2:7">
      <c r="B32" s="26" t="s">
        <v>8</v>
      </c>
      <c r="C32" s="15" t="s">
        <v>36</v>
      </c>
      <c r="D32" s="226"/>
      <c r="E32" s="263"/>
    </row>
    <row r="33" spans="2:6">
      <c r="B33" s="26" t="s">
        <v>10</v>
      </c>
      <c r="C33" s="15" t="s">
        <v>37</v>
      </c>
      <c r="D33" s="226"/>
      <c r="E33" s="263">
        <v>1.49</v>
      </c>
    </row>
    <row r="34" spans="2:6">
      <c r="B34" s="26" t="s">
        <v>12</v>
      </c>
      <c r="C34" s="15" t="s">
        <v>38</v>
      </c>
      <c r="D34" s="226"/>
      <c r="E34" s="263"/>
    </row>
    <row r="35" spans="2:6" ht="25.5">
      <c r="B35" s="26" t="s">
        <v>39</v>
      </c>
      <c r="C35" s="15" t="s">
        <v>40</v>
      </c>
      <c r="D35" s="226"/>
      <c r="E35" s="263">
        <v>2.78</v>
      </c>
    </row>
    <row r="36" spans="2:6">
      <c r="B36" s="26" t="s">
        <v>41</v>
      </c>
      <c r="C36" s="15" t="s">
        <v>42</v>
      </c>
      <c r="D36" s="226"/>
      <c r="E36" s="263"/>
    </row>
    <row r="37" spans="2:6" ht="13.5" thickBot="1">
      <c r="B37" s="28" t="s">
        <v>43</v>
      </c>
      <c r="C37" s="29" t="s">
        <v>44</v>
      </c>
      <c r="D37" s="226"/>
      <c r="E37" s="263">
        <v>4106.3100000000004</v>
      </c>
    </row>
    <row r="38" spans="2:6">
      <c r="B38" s="21" t="s">
        <v>45</v>
      </c>
      <c r="C38" s="22" t="s">
        <v>46</v>
      </c>
      <c r="D38" s="108"/>
      <c r="E38" s="23">
        <v>28.01</v>
      </c>
    </row>
    <row r="39" spans="2:6" ht="13.5" thickBot="1">
      <c r="B39" s="30" t="s">
        <v>47</v>
      </c>
      <c r="C39" s="31" t="s">
        <v>48</v>
      </c>
      <c r="D39" s="110"/>
      <c r="E39" s="274">
        <f>E24+E25+E38</f>
        <v>-6.7146288529329468E-13</v>
      </c>
      <c r="F39" s="127"/>
    </row>
    <row r="40" spans="2:6" ht="13.5" thickBot="1">
      <c r="B40" s="32"/>
      <c r="C40" s="33"/>
      <c r="D40" s="175"/>
      <c r="E40" s="175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269"/>
      <c r="C42" s="35" t="s">
        <v>50</v>
      </c>
      <c r="D42" s="120" t="s">
        <v>133</v>
      </c>
      <c r="E42" s="11" t="s">
        <v>261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227"/>
      <c r="E44" s="166"/>
    </row>
    <row r="45" spans="2:6" ht="13.5" thickBot="1">
      <c r="B45" s="41" t="s">
        <v>8</v>
      </c>
      <c r="C45" s="68" t="s">
        <v>53</v>
      </c>
      <c r="D45" s="228"/>
      <c r="E45" s="170"/>
    </row>
    <row r="46" spans="2:6">
      <c r="B46" s="36" t="s">
        <v>33</v>
      </c>
      <c r="C46" s="66" t="s">
        <v>54</v>
      </c>
      <c r="D46" s="229"/>
      <c r="E46" s="171"/>
    </row>
    <row r="47" spans="2:6">
      <c r="B47" s="39" t="s">
        <v>6</v>
      </c>
      <c r="C47" s="67" t="s">
        <v>52</v>
      </c>
      <c r="D47" s="227"/>
      <c r="E47" s="172"/>
    </row>
    <row r="48" spans="2:6">
      <c r="B48" s="39" t="s">
        <v>8</v>
      </c>
      <c r="C48" s="67" t="s">
        <v>55</v>
      </c>
      <c r="D48" s="227"/>
      <c r="E48" s="176">
        <v>134.54</v>
      </c>
    </row>
    <row r="49" spans="2:5">
      <c r="B49" s="39" t="s">
        <v>10</v>
      </c>
      <c r="C49" s="67" t="s">
        <v>56</v>
      </c>
      <c r="D49" s="227"/>
      <c r="E49" s="176">
        <v>145.65</v>
      </c>
    </row>
    <row r="50" spans="2:5" ht="13.5" thickBot="1">
      <c r="B50" s="41" t="s">
        <v>12</v>
      </c>
      <c r="C50" s="68" t="s">
        <v>53</v>
      </c>
      <c r="D50" s="228"/>
      <c r="E50" s="170"/>
    </row>
    <row r="51" spans="2:5" ht="13.5" thickBot="1">
      <c r="B51" s="32"/>
      <c r="C51" s="33"/>
      <c r="D51" s="175"/>
      <c r="E51" s="175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77" t="s">
        <v>58</v>
      </c>
      <c r="C53" s="278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f>E60</f>
        <v>0</v>
      </c>
    </row>
    <row r="55" spans="2:5" ht="25.5">
      <c r="B55" s="51" t="s">
        <v>6</v>
      </c>
      <c r="C55" s="52" t="s">
        <v>62</v>
      </c>
      <c r="D55" s="211">
        <v>0</v>
      </c>
      <c r="E55" s="212">
        <v>0</v>
      </c>
    </row>
    <row r="56" spans="2:5" ht="25.5">
      <c r="B56" s="39" t="s">
        <v>8</v>
      </c>
      <c r="C56" s="40" t="s">
        <v>63</v>
      </c>
      <c r="D56" s="213">
        <v>0</v>
      </c>
      <c r="E56" s="214">
        <v>0</v>
      </c>
    </row>
    <row r="57" spans="2:5">
      <c r="B57" s="39" t="s">
        <v>10</v>
      </c>
      <c r="C57" s="40" t="s">
        <v>64</v>
      </c>
      <c r="D57" s="213">
        <v>0</v>
      </c>
      <c r="E57" s="214">
        <v>0</v>
      </c>
    </row>
    <row r="58" spans="2:5">
      <c r="B58" s="39" t="s">
        <v>12</v>
      </c>
      <c r="C58" s="40" t="s">
        <v>65</v>
      </c>
      <c r="D58" s="213">
        <v>0</v>
      </c>
      <c r="E58" s="214">
        <v>0</v>
      </c>
    </row>
    <row r="59" spans="2:5">
      <c r="B59" s="39" t="s">
        <v>39</v>
      </c>
      <c r="C59" s="40" t="s">
        <v>66</v>
      </c>
      <c r="D59" s="213">
        <v>0</v>
      </c>
      <c r="E59" s="214">
        <v>0</v>
      </c>
    </row>
    <row r="60" spans="2:5">
      <c r="B60" s="53" t="s">
        <v>41</v>
      </c>
      <c r="C60" s="54" t="s">
        <v>67</v>
      </c>
      <c r="D60" s="215">
        <f>E10</f>
        <v>0</v>
      </c>
      <c r="E60" s="216">
        <v>0</v>
      </c>
    </row>
    <row r="61" spans="2:5" ht="25.5">
      <c r="B61" s="53" t="s">
        <v>43</v>
      </c>
      <c r="C61" s="54" t="s">
        <v>68</v>
      </c>
      <c r="D61" s="215">
        <v>0</v>
      </c>
      <c r="E61" s="216">
        <v>0</v>
      </c>
    </row>
    <row r="62" spans="2:5">
      <c r="B62" s="53" t="s">
        <v>69</v>
      </c>
      <c r="C62" s="54" t="s">
        <v>70</v>
      </c>
      <c r="D62" s="215">
        <v>0</v>
      </c>
      <c r="E62" s="216">
        <v>0</v>
      </c>
    </row>
    <row r="63" spans="2:5">
      <c r="B63" s="39" t="s">
        <v>71</v>
      </c>
      <c r="C63" s="40" t="s">
        <v>72</v>
      </c>
      <c r="D63" s="213">
        <v>0</v>
      </c>
      <c r="E63" s="214">
        <v>0</v>
      </c>
    </row>
    <row r="64" spans="2:5">
      <c r="B64" s="39" t="s">
        <v>73</v>
      </c>
      <c r="C64" s="40" t="s">
        <v>74</v>
      </c>
      <c r="D64" s="213">
        <v>0</v>
      </c>
      <c r="E64" s="214">
        <v>0</v>
      </c>
    </row>
    <row r="65" spans="2:5">
      <c r="B65" s="39" t="s">
        <v>75</v>
      </c>
      <c r="C65" s="40" t="s">
        <v>76</v>
      </c>
      <c r="D65" s="213">
        <v>0</v>
      </c>
      <c r="E65" s="214">
        <v>0</v>
      </c>
    </row>
    <row r="66" spans="2:5" ht="13.5" thickBot="1">
      <c r="B66" s="55" t="s">
        <v>77</v>
      </c>
      <c r="C66" s="56" t="s">
        <v>78</v>
      </c>
      <c r="D66" s="217">
        <v>0</v>
      </c>
      <c r="E66" s="218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0</v>
      </c>
      <c r="E71" s="61">
        <v>0</v>
      </c>
    </row>
    <row r="72" spans="2:5">
      <c r="B72" s="39" t="s">
        <v>6</v>
      </c>
      <c r="C72" s="40" t="s">
        <v>88</v>
      </c>
      <c r="D72" s="213">
        <f>D71</f>
        <v>0</v>
      </c>
      <c r="E72" s="214">
        <f>E71</f>
        <v>0</v>
      </c>
    </row>
    <row r="73" spans="2:5">
      <c r="B73" s="39" t="s">
        <v>8</v>
      </c>
      <c r="C73" s="40" t="s">
        <v>89</v>
      </c>
      <c r="D73" s="213">
        <v>0</v>
      </c>
      <c r="E73" s="214">
        <v>0</v>
      </c>
    </row>
    <row r="74" spans="2:5" ht="13.5" thickBot="1">
      <c r="B74" s="41" t="s">
        <v>10</v>
      </c>
      <c r="C74" s="42" t="s">
        <v>90</v>
      </c>
      <c r="D74" s="219">
        <v>0</v>
      </c>
      <c r="E74" s="220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168</vt:i4>
      </vt:variant>
      <vt:variant>
        <vt:lpstr>Zakresy nazwane</vt:lpstr>
      </vt:variant>
      <vt:variant>
        <vt:i4>73</vt:i4>
      </vt:variant>
    </vt:vector>
  </HeadingPairs>
  <TitlesOfParts>
    <vt:vector size="241" baseType="lpstr">
      <vt:lpstr>Fundusz Gwarantowany</vt:lpstr>
      <vt:lpstr>Fundusz Stabilnego Wzrostu</vt:lpstr>
      <vt:lpstr>Fundusz Dynamiczny</vt:lpstr>
      <vt:lpstr>Fundusz Obligacji Plus</vt:lpstr>
      <vt:lpstr>Fundusz Aktywnej Alokacji</vt:lpstr>
      <vt:lpstr>Fundusz Akcji Plus</vt:lpstr>
      <vt:lpstr>Fundusz Akcji Małych i Ś.Spółek</vt:lpstr>
      <vt:lpstr>Fundusz Pieniężny</vt:lpstr>
      <vt:lpstr>Fundusz Polskich Obl. Skarb.</vt:lpstr>
      <vt:lpstr>Fundusz Selektywny</vt:lpstr>
      <vt:lpstr>Fundusz Akcji Glob.</vt:lpstr>
      <vt:lpstr>Fundusz Obligacji Glob.</vt:lpstr>
      <vt:lpstr>Fundusz Energet.</vt:lpstr>
      <vt:lpstr>Portfel Aktywnej Alokacji </vt:lpstr>
      <vt:lpstr>Portfel Dynamiczny </vt:lpstr>
      <vt:lpstr>Portfel Stabilnego Wzrostu</vt:lpstr>
      <vt:lpstr>Portfel ARR</vt:lpstr>
      <vt:lpstr>Portfel ARW</vt:lpstr>
      <vt:lpstr>Portfel OZ</vt:lpstr>
      <vt:lpstr>Fundusz Konserwatywny</vt:lpstr>
      <vt:lpstr>Fundusz Zrównoważony</vt:lpstr>
      <vt:lpstr>Fundusz Aktywny</vt:lpstr>
      <vt:lpstr>Fundusz Międzynarodowy</vt:lpstr>
      <vt:lpstr>Fundusz Azjatycki</vt:lpstr>
      <vt:lpstr>Aktywny - Surowce i Nowe Gosp.</vt:lpstr>
      <vt:lpstr>Zabezpieczony - Dalekiego Wsch.</vt:lpstr>
      <vt:lpstr>Zabezpieczony - Europy Wsch.</vt:lpstr>
      <vt:lpstr>Strategii Multiobligacyjnych</vt:lpstr>
      <vt:lpstr>Zabezpieczony - Rynku Polskiego</vt:lpstr>
      <vt:lpstr>INDEKS1</vt:lpstr>
      <vt:lpstr>INDEKS2</vt:lpstr>
      <vt:lpstr>Allianz Akcji </vt:lpstr>
      <vt:lpstr>Allianz Stabilnego Wzrostu</vt:lpstr>
      <vt:lpstr>Allianz Obligacji Plus</vt:lpstr>
      <vt:lpstr>Allianz Aktywnej Alokacji</vt:lpstr>
      <vt:lpstr>Allianz Akcji Plus</vt:lpstr>
      <vt:lpstr>Allianz Akcji Małych i Ś.Spółek</vt:lpstr>
      <vt:lpstr>Allianz Pieniężny</vt:lpstr>
      <vt:lpstr>Allianz Polskich Obl.Sk.</vt:lpstr>
      <vt:lpstr>Allianz Selektywny</vt:lpstr>
      <vt:lpstr>Allianz Akcji Gl.</vt:lpstr>
      <vt:lpstr>Allianz Energetyczny</vt:lpstr>
      <vt:lpstr>Altus ASZD</vt:lpstr>
      <vt:lpstr>Aviva Dł.Pap.Korp.</vt:lpstr>
      <vt:lpstr>Aviva MS</vt:lpstr>
      <vt:lpstr>Aviva NT</vt:lpstr>
      <vt:lpstr>Aviva Obligacji Dyn.</vt:lpstr>
      <vt:lpstr>Aviva PA</vt:lpstr>
      <vt:lpstr>Franklin EDF</vt:lpstr>
      <vt:lpstr>Franklin GFS</vt:lpstr>
      <vt:lpstr>Franklin NR</vt:lpstr>
      <vt:lpstr>Franklin USO</vt:lpstr>
      <vt:lpstr>Investor Akcji</vt:lpstr>
      <vt:lpstr>Investor Akcji Dużych Spółek</vt:lpstr>
      <vt:lpstr>Investor TOP 25 Małych Spółek</vt:lpstr>
      <vt:lpstr>Investor Zrównoważony</vt:lpstr>
      <vt:lpstr>Investor Ameryka Łacińska</vt:lpstr>
      <vt:lpstr>Investor BRIC</vt:lpstr>
      <vt:lpstr>Investor Gold</vt:lpstr>
      <vt:lpstr>Investor Got.</vt:lpstr>
      <vt:lpstr>Investor Indie i Chiny</vt:lpstr>
      <vt:lpstr>Investor Turcja</vt:lpstr>
      <vt:lpstr>Investor Zrównoważony Rynków W.</vt:lpstr>
      <vt:lpstr>JPM EMO</vt:lpstr>
      <vt:lpstr>JPM GH</vt:lpstr>
      <vt:lpstr>JPM GSB</vt:lpstr>
      <vt:lpstr>Legg Mason Akcji </vt:lpstr>
      <vt:lpstr>Legg Mason Obligacji</vt:lpstr>
      <vt:lpstr>Legg Mason Pieniężny </vt:lpstr>
      <vt:lpstr>Legg Mason  Strateg FIO</vt:lpstr>
      <vt:lpstr>Millenium Master I</vt:lpstr>
      <vt:lpstr>Millenium Master II</vt:lpstr>
      <vt:lpstr>Millenium Master III</vt:lpstr>
      <vt:lpstr>Millenium Master IV</vt:lpstr>
      <vt:lpstr>Millenium Master V</vt:lpstr>
      <vt:lpstr>Millenium Master VI</vt:lpstr>
      <vt:lpstr>Millenium Master VII</vt:lpstr>
      <vt:lpstr>NN Akcji</vt:lpstr>
      <vt:lpstr>NN Obligacji </vt:lpstr>
      <vt:lpstr>NN Selektywny</vt:lpstr>
      <vt:lpstr>NN AŚ</vt:lpstr>
      <vt:lpstr>NN ŚMS</vt:lpstr>
      <vt:lpstr>NN Środ. Euro. Bud. i Nier.</vt:lpstr>
      <vt:lpstr>NN Środk. Sektora Finans.</vt:lpstr>
      <vt:lpstr>NN D</vt:lpstr>
      <vt:lpstr>NN Eur. Sp.Dyw.</vt:lpstr>
      <vt:lpstr>NN Glob. Długu Korp.</vt:lpstr>
      <vt:lpstr>NN Glob. Sp.Dyw.</vt:lpstr>
      <vt:lpstr>NN Globalnych Możliwości</vt:lpstr>
      <vt:lpstr>NN J</vt:lpstr>
      <vt:lpstr>NN NA</vt:lpstr>
      <vt:lpstr>NN ORW</vt:lpstr>
      <vt:lpstr>NN Sp.Dyw.USA</vt:lpstr>
      <vt:lpstr>NN SDRW</vt:lpstr>
      <vt:lpstr>NN SGA</vt:lpstr>
      <vt:lpstr>Noble AMISS</vt:lpstr>
      <vt:lpstr>Noble FM</vt:lpstr>
      <vt:lpstr>Noble A</vt:lpstr>
      <vt:lpstr>Noble SWP</vt:lpstr>
      <vt:lpstr>Pioneer ARW</vt:lpstr>
      <vt:lpstr>Pioneer AGD</vt:lpstr>
      <vt:lpstr>Pioneer OS</vt:lpstr>
      <vt:lpstr>Pioneer G</vt:lpstr>
      <vt:lpstr>Pioneer WDRE</vt:lpstr>
      <vt:lpstr>Pioneer Surowców i Energii</vt:lpstr>
      <vt:lpstr>Pioneer AP</vt:lpstr>
      <vt:lpstr>Pioneer DS</vt:lpstr>
      <vt:lpstr>Pioneer Obligacji Plus</vt:lpstr>
      <vt:lpstr>Pioneer Pieniężny</vt:lpstr>
      <vt:lpstr>Pioneer P+</vt:lpstr>
      <vt:lpstr>Pioneer Stab.Inwest.</vt:lpstr>
      <vt:lpstr>Pioneer DA2</vt:lpstr>
      <vt:lpstr>Pioneer AS</vt:lpstr>
      <vt:lpstr>Pioneer AA</vt:lpstr>
      <vt:lpstr>Pioneer AE</vt:lpstr>
      <vt:lpstr>Pioneer SG</vt:lpstr>
      <vt:lpstr>PKO Akcji Nowa Europa</vt:lpstr>
      <vt:lpstr>PKO Obligacji Długoterminowych</vt:lpstr>
      <vt:lpstr>PKO Stabilnego Wzrostu Plus</vt:lpstr>
      <vt:lpstr>PKO Stabilnego Wzrostu</vt:lpstr>
      <vt:lpstr>PKO Zrównoważony Plus</vt:lpstr>
      <vt:lpstr>PKO Zrównoważony</vt:lpstr>
      <vt:lpstr>PZU ASD</vt:lpstr>
      <vt:lpstr>PZU AK</vt:lpstr>
      <vt:lpstr>PZU AMiŚS</vt:lpstr>
      <vt:lpstr>PZU EME</vt:lpstr>
      <vt:lpstr>PZU Zrówn.</vt:lpstr>
      <vt:lpstr>PZU ARR</vt:lpstr>
      <vt:lpstr>Quercus A</vt:lpstr>
      <vt:lpstr>Quercus G</vt:lpstr>
      <vt:lpstr>Quercus LEV</vt:lpstr>
      <vt:lpstr>Quercus OK</vt:lpstr>
      <vt:lpstr>Quercus R</vt:lpstr>
      <vt:lpstr>Quercus SEL</vt:lpstr>
      <vt:lpstr>Quercus Sh</vt:lpstr>
      <vt:lpstr>Quercus St</vt:lpstr>
      <vt:lpstr>Quercus T</vt:lpstr>
      <vt:lpstr>Schroder ISF ACB</vt:lpstr>
      <vt:lpstr>Schroder ISF AO</vt:lpstr>
      <vt:lpstr>Schroder ISF EMDAR</vt:lpstr>
      <vt:lpstr>Schroder ISF EE</vt:lpstr>
      <vt:lpstr>Schroder ISF FME</vt:lpstr>
      <vt:lpstr>Schroder ISF GDG</vt:lpstr>
      <vt:lpstr>Schroder ISF GHIB</vt:lpstr>
      <vt:lpstr>Skarbiec K</vt:lpstr>
      <vt:lpstr>Skarbiec L</vt:lpstr>
      <vt:lpstr>Skarbiec MIŚS</vt:lpstr>
      <vt:lpstr>Skarbiec SW</vt:lpstr>
      <vt:lpstr>Skarbiec MN</vt:lpstr>
      <vt:lpstr>Templeton AG</vt:lpstr>
      <vt:lpstr>Templeton BRIC</vt:lpstr>
      <vt:lpstr>Templeton GB</vt:lpstr>
      <vt:lpstr>Templeton GTR</vt:lpstr>
      <vt:lpstr>Templeton LA</vt:lpstr>
      <vt:lpstr>UniAkcje Dyw.</vt:lpstr>
      <vt:lpstr>UniAkcje Małych i Śr. Spółek</vt:lpstr>
      <vt:lpstr>UniAkcje Nowa Europa</vt:lpstr>
      <vt:lpstr>UniAkcje Wzrostu</vt:lpstr>
      <vt:lpstr>UniKorona Akcje</vt:lpstr>
      <vt:lpstr>UniKorona Obligacje</vt:lpstr>
      <vt:lpstr>UniKorona Pieniężny</vt:lpstr>
      <vt:lpstr>UniKorona Zrównoważony</vt:lpstr>
      <vt:lpstr>UniLokata</vt:lpstr>
      <vt:lpstr>UniObligacje Nowa Europa</vt:lpstr>
      <vt:lpstr>UniStabilny Wzrost</vt:lpstr>
      <vt:lpstr>UniObligacje Zamienne</vt:lpstr>
      <vt:lpstr>UniObligacje Aktywny</vt:lpstr>
      <vt:lpstr>dodatkowedane</vt:lpstr>
      <vt:lpstr>'Aktywny - Surowce i Nowe Gosp.'!Obszar_wydruku</vt:lpstr>
      <vt:lpstr>'Allianz Stabilnego Wzrostu'!Obszar_wydruku</vt:lpstr>
      <vt:lpstr>'Altus ASZD'!Obszar_wydruku</vt:lpstr>
      <vt:lpstr>'Aviva Dł.Pap.Korp.'!Obszar_wydruku</vt:lpstr>
      <vt:lpstr>'Aviva NT'!Obszar_wydruku</vt:lpstr>
      <vt:lpstr>'Aviva Obligacji Dyn.'!Obszar_wydruku</vt:lpstr>
      <vt:lpstr>'Aviva PA'!Obszar_wydruku</vt:lpstr>
      <vt:lpstr>'Franklin GFS'!Obszar_wydruku</vt:lpstr>
      <vt:lpstr>'Franklin USO'!Obszar_wydruku</vt:lpstr>
      <vt:lpstr>'Fundusz Akcji Glob.'!Obszar_wydruku</vt:lpstr>
      <vt:lpstr>'Fundusz Akcji Małych i Ś.Spółek'!Obszar_wydruku</vt:lpstr>
      <vt:lpstr>'Fundusz Akcji Plus'!Obszar_wydruku</vt:lpstr>
      <vt:lpstr>'Fundusz Aktywnej Alokacji'!Obszar_wydruku</vt:lpstr>
      <vt:lpstr>'Fundusz Aktywny'!Obszar_wydruku</vt:lpstr>
      <vt:lpstr>'Fundusz Azjatycki'!Obszar_wydruku</vt:lpstr>
      <vt:lpstr>'Fundusz Dynamiczny'!Obszar_wydruku</vt:lpstr>
      <vt:lpstr>'Fundusz Energet.'!Obszar_wydruku</vt:lpstr>
      <vt:lpstr>'Fundusz Gwarantowany'!Obszar_wydruku</vt:lpstr>
      <vt:lpstr>'Fundusz Konserwatywny'!Obszar_wydruku</vt:lpstr>
      <vt:lpstr>'Fundusz Międzynarodowy'!Obszar_wydruku</vt:lpstr>
      <vt:lpstr>'Fundusz Obligacji Glob.'!Obszar_wydruku</vt:lpstr>
      <vt:lpstr>'Fundusz Obligacji Plus'!Obszar_wydruku</vt:lpstr>
      <vt:lpstr>'Fundusz Pieniężny'!Obszar_wydruku</vt:lpstr>
      <vt:lpstr>'Fundusz Polskich Obl. Skarb.'!Obszar_wydruku</vt:lpstr>
      <vt:lpstr>'Fundusz Selektywny'!Obszar_wydruku</vt:lpstr>
      <vt:lpstr>'Fundusz Stabilnego Wzrostu'!Obszar_wydruku</vt:lpstr>
      <vt:lpstr>'Fundusz Zrównoważony'!Obszar_wydruku</vt:lpstr>
      <vt:lpstr>INDEKS1!Obszar_wydruku</vt:lpstr>
      <vt:lpstr>INDEKS2!Obszar_wydruku</vt:lpstr>
      <vt:lpstr>'Investor Akcji'!Obszar_wydruku</vt:lpstr>
      <vt:lpstr>'Investor Turcja'!Obszar_wydruku</vt:lpstr>
      <vt:lpstr>'Investor Zrównoważony'!Obszar_wydruku</vt:lpstr>
      <vt:lpstr>'NN D'!Obszar_wydruku</vt:lpstr>
      <vt:lpstr>'NN Eur. Sp.Dyw.'!Obszar_wydruku</vt:lpstr>
      <vt:lpstr>'NN Glob. Długu Korp.'!Obszar_wydruku</vt:lpstr>
      <vt:lpstr>'NN Glob. Sp.Dyw.'!Obszar_wydruku</vt:lpstr>
      <vt:lpstr>'NN Sp.Dyw.USA'!Obszar_wydruku</vt:lpstr>
      <vt:lpstr>'Noble FM'!Obszar_wydruku</vt:lpstr>
      <vt:lpstr>'Pioneer AP'!Obszar_wydruku</vt:lpstr>
      <vt:lpstr>'Pioneer ARW'!Obszar_wydruku</vt:lpstr>
      <vt:lpstr>'Pioneer DS'!Obszar_wydruku</vt:lpstr>
      <vt:lpstr>'Pioneer Obligacji Plus'!Obszar_wydruku</vt:lpstr>
      <vt:lpstr>'Pioneer OS'!Obszar_wydruku</vt:lpstr>
      <vt:lpstr>'Pioneer P+'!Obszar_wydruku</vt:lpstr>
      <vt:lpstr>'Pioneer Pieniężny'!Obszar_wydruku</vt:lpstr>
      <vt:lpstr>'Pioneer Stab.Inwest.'!Obszar_wydruku</vt:lpstr>
      <vt:lpstr>'Portfel Aktywnej Alokacji '!Obszar_wydruku</vt:lpstr>
      <vt:lpstr>'Portfel ARR'!Obszar_wydruku</vt:lpstr>
      <vt:lpstr>'Portfel ARW'!Obszar_wydruku</vt:lpstr>
      <vt:lpstr>'Portfel Dynamiczny '!Obszar_wydruku</vt:lpstr>
      <vt:lpstr>'Portfel OZ'!Obszar_wydruku</vt:lpstr>
      <vt:lpstr>'Portfel Stabilnego Wzrostu'!Obszar_wydruku</vt:lpstr>
      <vt:lpstr>'PZU AK'!Obszar_wydruku</vt:lpstr>
      <vt:lpstr>'PZU AMiŚS'!Obszar_wydruku</vt:lpstr>
      <vt:lpstr>'PZU ARR'!Obszar_wydruku</vt:lpstr>
      <vt:lpstr>'PZU EME'!Obszar_wydruku</vt:lpstr>
      <vt:lpstr>'PZU Zrówn.'!Obszar_wydruku</vt:lpstr>
      <vt:lpstr>'Quercus A'!Obszar_wydruku</vt:lpstr>
      <vt:lpstr>'Quercus G'!Obszar_wydruku</vt:lpstr>
      <vt:lpstr>'Quercus OK'!Obszar_wydruku</vt:lpstr>
      <vt:lpstr>'Quercus Sh'!Obszar_wydruku</vt:lpstr>
      <vt:lpstr>'Quercus St'!Obszar_wydruku</vt:lpstr>
      <vt:lpstr>'Schroder ISF EE'!Obszar_wydruku</vt:lpstr>
      <vt:lpstr>'Schroder ISF FME'!Obszar_wydruku</vt:lpstr>
      <vt:lpstr>'Schroder ISF GDG'!Obszar_wydruku</vt:lpstr>
      <vt:lpstr>'Schroder ISF GHIB'!Obszar_wydruku</vt:lpstr>
      <vt:lpstr>'Skarbiec K'!Obszar_wydruku</vt:lpstr>
      <vt:lpstr>'Templeton GB'!Obszar_wydruku</vt:lpstr>
      <vt:lpstr>'Templeton GTR'!Obszar_wydruku</vt:lpstr>
      <vt:lpstr>'UniKorona Akcje'!Obszar_wydruku</vt:lpstr>
      <vt:lpstr>UniLokata!Obszar_wydruku</vt:lpstr>
      <vt:lpstr>'Zabezpieczony - Dalekiego Wsch.'!Obszar_wydruku</vt:lpstr>
      <vt:lpstr>'Zabezpieczony - Rynku Polskiego'!Obszar_wydruku</vt:lpstr>
    </vt:vector>
  </TitlesOfParts>
  <Company>Allianz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pprzeborowski</dc:creator>
  <cp:lastModifiedBy>ikrasnodebska</cp:lastModifiedBy>
  <cp:lastPrinted>2015-02-02T16:54:01Z</cp:lastPrinted>
  <dcterms:created xsi:type="dcterms:W3CDTF">2012-07-31T14:09:53Z</dcterms:created>
  <dcterms:modified xsi:type="dcterms:W3CDTF">2016-02-15T13:02:45Z</dcterms:modified>
</cp:coreProperties>
</file>