
<file path=[Content_Types].xml><?xml version="1.0" encoding="utf-8"?>
<Types xmlns="http://schemas.openxmlformats.org/package/2006/content-types"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53.xml" ContentType="application/vnd.openxmlformats-officedocument.spreadsheetml.worksheet+xml"/>
  <Override PartName="/xl/worksheets/sheet71.xml" ContentType="application/vnd.openxmlformats-officedocument.spreadsheetml.worksheet+xml"/>
  <Override PartName="/xl/worksheets/sheet82.xml" ContentType="application/vnd.openxmlformats-officedocument.spreadsheetml.worksheet+xml"/>
  <Override PartName="/xl/worksheets/sheet13.xml" ContentType="application/vnd.openxmlformats-officedocument.spreadsheetml.worksheet+xml"/>
  <Override PartName="/xl/worksheets/sheet42.xml" ContentType="application/vnd.openxmlformats-officedocument.spreadsheetml.worksheet+xml"/>
  <Override PartName="/xl/worksheets/sheet60.xml" ContentType="application/vnd.openxmlformats-officedocument.spreadsheetml.worksheet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139.xml" ContentType="application/vnd.openxmlformats-officedocument.spreadsheetml.worksheet+xml"/>
  <Default Extension="xml" ContentType="application/xml"/>
  <Override PartName="/xl/worksheets/sheet128.xml" ContentType="application/vnd.openxmlformats-officedocument.spreadsheetml.worksheet+xml"/>
  <Override PartName="/xl/worksheets/sheet157.xml" ContentType="application/vnd.openxmlformats-officedocument.spreadsheetml.worksheet+xml"/>
  <Override PartName="/xl/worksheets/sheet3.xml" ContentType="application/vnd.openxmlformats-officedocument.spreadsheetml.worksheet+xml"/>
  <Override PartName="/xl/worksheets/sheet98.xml" ContentType="application/vnd.openxmlformats-officedocument.spreadsheetml.worksheet+xml"/>
  <Override PartName="/xl/worksheets/sheet117.xml" ContentType="application/vnd.openxmlformats-officedocument.spreadsheetml.worksheet+xml"/>
  <Override PartName="/xl/worksheets/sheet135.xml" ContentType="application/vnd.openxmlformats-officedocument.spreadsheetml.worksheet+xml"/>
  <Override PartName="/xl/worksheets/sheet146.xml" ContentType="application/vnd.openxmlformats-officedocument.spreadsheetml.worksheet+xml"/>
  <Override PartName="/xl/worksheets/sheet69.xml" ContentType="application/vnd.openxmlformats-officedocument.spreadsheetml.worksheet+xml"/>
  <Override PartName="/xl/worksheets/sheet87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24.xml" ContentType="application/vnd.openxmlformats-officedocument.spreadsheetml.worksheet+xml"/>
  <Override PartName="/xl/worksheets/sheet153.xml" ContentType="application/vnd.openxmlformats-officedocument.spreadsheetml.worksheet+xml"/>
  <Override PartName="/xl/worksheets/sheet29.xml" ContentType="application/vnd.openxmlformats-officedocument.spreadsheetml.worksheet+xml"/>
  <Override PartName="/xl/worksheets/sheet47.xml" ContentType="application/vnd.openxmlformats-officedocument.spreadsheetml.worksheet+xml"/>
  <Override PartName="/xl/worksheets/sheet58.xml" ContentType="application/vnd.openxmlformats-officedocument.spreadsheetml.worksheet+xml"/>
  <Override PartName="/xl/worksheets/sheet76.xml" ContentType="application/vnd.openxmlformats-officedocument.spreadsheetml.worksheet+xml"/>
  <Override PartName="/xl/worksheets/sheet94.xml" ContentType="application/vnd.openxmlformats-officedocument.spreadsheetml.worksheet+xml"/>
  <Override PartName="/xl/worksheets/sheet113.xml" ContentType="application/vnd.openxmlformats-officedocument.spreadsheetml.worksheet+xml"/>
  <Override PartName="/xl/worksheets/sheet131.xml" ContentType="application/vnd.openxmlformats-officedocument.spreadsheetml.worksheet+xml"/>
  <Override PartName="/xl/worksheets/sheet142.xml" ContentType="application/vnd.openxmlformats-officedocument.spreadsheetml.worksheet+xml"/>
  <Override PartName="/xl/worksheets/sheet160.xml" ContentType="application/vnd.openxmlformats-officedocument.spreadsheetml.worksheet+xml"/>
  <Override PartName="/xl/sharedStrings.xml" ContentType="application/vnd.openxmlformats-officedocument.spreadsheetml.sharedStrings+xml"/>
  <Override PartName="/xl/worksheets/sheet18.xml" ContentType="application/vnd.openxmlformats-officedocument.spreadsheetml.worksheet+xml"/>
  <Override PartName="/xl/worksheets/sheet36.xml" ContentType="application/vnd.openxmlformats-officedocument.spreadsheetml.worksheet+xml"/>
  <Override PartName="/xl/worksheets/sheet54.xml" ContentType="application/vnd.openxmlformats-officedocument.spreadsheetml.worksheet+xml"/>
  <Override PartName="/xl/worksheets/sheet65.xml" ContentType="application/vnd.openxmlformats-officedocument.spreadsheetml.worksheet+xml"/>
  <Override PartName="/xl/worksheets/sheet83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20.xml" ContentType="application/vnd.openxmlformats-officedocument.spreadsheetml.worksheet+xml"/>
  <Override PartName="/xl/worksheets/sheet25.xml" ContentType="application/vnd.openxmlformats-officedocument.spreadsheetml.worksheet+xml"/>
  <Override PartName="/xl/worksheets/sheet43.xml" ContentType="application/vnd.openxmlformats-officedocument.spreadsheetml.worksheet+xml"/>
  <Override PartName="/xl/worksheets/sheet72.xml" ContentType="application/vnd.openxmlformats-officedocument.spreadsheetml.worksheet+xml"/>
  <Override PartName="/xl/worksheets/sheet90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32.xml" ContentType="application/vnd.openxmlformats-officedocument.spreadsheetml.worksheet+xml"/>
  <Override PartName="/xl/worksheets/sheet50.xml" ContentType="application/vnd.openxmlformats-officedocument.spreadsheetml.worksheet+xml"/>
  <Override PartName="/xl/worksheets/sheet61.xml" ContentType="application/vnd.openxmlformats-officedocument.spreadsheetml.worksheet+xml"/>
  <Override PartName="/xl/worksheets/sheet8.xml" ContentType="application/vnd.openxmlformats-officedocument.spreadsheetml.worksheet+xml"/>
  <Override PartName="/xl/worksheets/sheet21.xml" ContentType="application/vnd.openxmlformats-officedocument.spreadsheetml.worksheet+xml"/>
  <Override PartName="/xl/worksheets/sheet158.xml" ContentType="application/vnd.openxmlformats-officedocument.spreadsheetml.workshee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worksheets/sheet129.xml" ContentType="application/vnd.openxmlformats-officedocument.spreadsheetml.worksheet+xml"/>
  <Override PartName="/xl/worksheets/sheet147.xml" ContentType="application/vnd.openxmlformats-officedocument.spreadsheetml.worksheet+xml"/>
  <Override PartName="/docProps/app.xml" ContentType="application/vnd.openxmlformats-officedocument.extended-properties+xml"/>
  <Override PartName="/xl/worksheets/sheet99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18.xml" ContentType="application/vnd.openxmlformats-officedocument.spreadsheetml.worksheet+xml"/>
  <Override PartName="/xl/worksheets/sheet136.xml" ContentType="application/vnd.openxmlformats-officedocument.spreadsheetml.worksheet+xml"/>
  <Override PartName="/xl/worksheets/sheet154.xml" ContentType="application/vnd.openxmlformats-officedocument.spreadsheetml.worksheet+xml"/>
  <Override PartName="/xl/worksheets/sheet59.xml" ContentType="application/vnd.openxmlformats-officedocument.spreadsheetml.worksheet+xml"/>
  <Override PartName="/xl/worksheets/sheet68.xml" ContentType="application/vnd.openxmlformats-officedocument.spreadsheetml.worksheet+xml"/>
  <Override PartName="/xl/worksheets/sheet77.xml" ContentType="application/vnd.openxmlformats-officedocument.spreadsheetml.worksheet+xml"/>
  <Override PartName="/xl/worksheets/sheet79.xml" ContentType="application/vnd.openxmlformats-officedocument.spreadsheetml.worksheet+xml"/>
  <Override PartName="/xl/worksheets/sheet88.xml" ContentType="application/vnd.openxmlformats-officedocument.spreadsheetml.worksheet+xml"/>
  <Override PartName="/xl/worksheets/sheet97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14.xml" ContentType="application/vnd.openxmlformats-officedocument.spreadsheetml.worksheet+xml"/>
  <Override PartName="/xl/worksheets/sheet125.xml" ContentType="application/vnd.openxmlformats-officedocument.spreadsheetml.worksheet+xml"/>
  <Override PartName="/xl/worksheets/sheet134.xml" ContentType="application/vnd.openxmlformats-officedocument.spreadsheetml.worksheet+xml"/>
  <Override PartName="/xl/worksheets/sheet143.xml" ContentType="application/vnd.openxmlformats-officedocument.spreadsheetml.worksheet+xml"/>
  <Override PartName="/xl/worksheets/sheet152.xml" ContentType="application/vnd.openxmlformats-officedocument.spreadsheetml.worksheet+xml"/>
  <Override PartName="/xl/worksheets/sheet161.xml" ContentType="application/vnd.openxmlformats-officedocument.spreadsheetml.worksheet+xml"/>
  <Override PartName="/xl/worksheets/sheet163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8.xml" ContentType="application/vnd.openxmlformats-officedocument.spreadsheetml.worksheet+xml"/>
  <Override PartName="/xl/worksheets/sheet57.xml" ContentType="application/vnd.openxmlformats-officedocument.spreadsheetml.worksheet+xml"/>
  <Override PartName="/xl/worksheets/sheet66.xml" ContentType="application/vnd.openxmlformats-officedocument.spreadsheetml.worksheet+xml"/>
  <Override PartName="/xl/worksheets/sheet75.xml" ContentType="application/vnd.openxmlformats-officedocument.spreadsheetml.worksheet+xml"/>
  <Override PartName="/xl/worksheets/sheet86.xml" ContentType="application/vnd.openxmlformats-officedocument.spreadsheetml.worksheet+xml"/>
  <Override PartName="/xl/worksheets/sheet95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12.xml" ContentType="application/vnd.openxmlformats-officedocument.spreadsheetml.worksheet+xml"/>
  <Override PartName="/xl/worksheets/sheet123.xml" ContentType="application/vnd.openxmlformats-officedocument.spreadsheetml.worksheet+xml"/>
  <Override PartName="/xl/worksheets/sheet132.xml" ContentType="application/vnd.openxmlformats-officedocument.spreadsheetml.worksheet+xml"/>
  <Override PartName="/xl/worksheets/sheet141.xml" ContentType="application/vnd.openxmlformats-officedocument.spreadsheetml.worksheet+xml"/>
  <Override PartName="/xl/worksheets/sheet150.xml" ContentType="application/vnd.openxmlformats-officedocument.spreadsheetml.worksheet+xml"/>
  <Override PartName="/xl/worksheets/sheet17.xml" ContentType="application/vnd.openxmlformats-officedocument.spreadsheetml.worksheet+xml"/>
  <Override PartName="/xl/worksheets/sheet2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6.xml" ContentType="application/vnd.openxmlformats-officedocument.spreadsheetml.worksheet+xml"/>
  <Override PartName="/xl/worksheets/sheet55.xml" ContentType="application/vnd.openxmlformats-officedocument.spreadsheetml.worksheet+xml"/>
  <Override PartName="/xl/worksheets/sheet64.xml" ContentType="application/vnd.openxmlformats-officedocument.spreadsheetml.worksheet+xml"/>
  <Override PartName="/xl/worksheets/sheet73.xml" ContentType="application/vnd.openxmlformats-officedocument.spreadsheetml.worksheet+xml"/>
  <Override PartName="/xl/worksheets/sheet84.xml" ContentType="application/vnd.openxmlformats-officedocument.spreadsheetml.worksheet+xml"/>
  <Override PartName="/xl/worksheets/sheet93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10.xml" ContentType="application/vnd.openxmlformats-officedocument.spreadsheetml.worksheet+xml"/>
  <Override PartName="/xl/worksheets/sheet121.xml" ContentType="application/vnd.openxmlformats-officedocument.spreadsheetml.worksheet+xml"/>
  <Override PartName="/xl/worksheets/sheet130.xml" ContentType="application/vnd.openxmlformats-officedocument.spreadsheetml.worksheet+xml"/>
  <Override PartName="/docProps/core.xml" ContentType="application/vnd.openxmlformats-package.core-properties+xml"/>
  <Override PartName="/xl/worksheets/sheet15.xml" ContentType="application/vnd.openxmlformats-officedocument.spreadsheetml.worksheet+xml"/>
  <Override PartName="/xl/worksheets/sheet44.xml" ContentType="application/vnd.openxmlformats-officedocument.spreadsheetml.worksheet+xml"/>
  <Override PartName="/xl/worksheets/sheet62.xml" ContentType="application/vnd.openxmlformats-officedocument.spreadsheetml.worksheet+xml"/>
  <Override PartName="/xl/worksheets/sheet91.xml" ContentType="application/vnd.openxmlformats-officedocument.spreadsheetml.worksheet+xml"/>
  <Override PartName="/xl/worksheets/sheet9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51.xml" ContentType="application/vnd.openxmlformats-officedocument.spreadsheetml.worksheet+xml"/>
  <Override PartName="/xl/worksheets/sheet80.xml" ContentType="application/vnd.openxmlformats-officedocument.spreadsheetml.worksheet+xml"/>
  <Override PartName="/xl/theme/theme1.xml" ContentType="application/vnd.openxmlformats-officedocument.theme+xml"/>
  <Override PartName="/xl/worksheets/sheet11.xml" ContentType="application/vnd.openxmlformats-officedocument.spreadsheetml.worksheet+xml"/>
  <Override PartName="/xl/worksheets/sheet40.xml" ContentType="application/vnd.openxmlformats-officedocument.spreadsheetml.worksheet+xml"/>
  <Override PartName="/xl/worksheets/sheet159.xml" ContentType="application/vnd.openxmlformats-officedocument.spreadsheetml.worksheet+xml"/>
  <Default Extension="rels" ContentType="application/vnd.openxmlformats-package.relationships+xml"/>
  <Override PartName="/xl/worksheets/sheet5.xml" ContentType="application/vnd.openxmlformats-officedocument.spreadsheetml.worksheet+xml"/>
  <Override PartName="/xl/worksheets/sheet119.xml" ContentType="application/vnd.openxmlformats-officedocument.spreadsheetml.worksheet+xml"/>
  <Override PartName="/xl/worksheets/sheet137.xml" ContentType="application/vnd.openxmlformats-officedocument.spreadsheetml.worksheet+xml"/>
  <Override PartName="/xl/worksheets/sheet148.xml" ContentType="application/vnd.openxmlformats-officedocument.spreadsheetml.worksheet+xml"/>
  <Override PartName="/xl/worksheets/sheet89.xml" ContentType="application/vnd.openxmlformats-officedocument.spreadsheetml.worksheet+xml"/>
  <Override PartName="/xl/worksheets/sheet108.xml" ContentType="application/vnd.openxmlformats-officedocument.spreadsheetml.worksheet+xml"/>
  <Override PartName="/xl/worksheets/sheet126.xml" ContentType="application/vnd.openxmlformats-officedocument.spreadsheetml.worksheet+xml"/>
  <Override PartName="/xl/worksheets/sheet155.xml" ContentType="application/vnd.openxmlformats-officedocument.spreadsheetml.worksheet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worksheets/sheet78.xml" ContentType="application/vnd.openxmlformats-officedocument.spreadsheetml.worksheet+xml"/>
  <Override PartName="/xl/worksheets/sheet96.xml" ContentType="application/vnd.openxmlformats-officedocument.spreadsheetml.worksheet+xml"/>
  <Override PartName="/xl/worksheets/sheet115.xml" ContentType="application/vnd.openxmlformats-officedocument.spreadsheetml.worksheet+xml"/>
  <Override PartName="/xl/worksheets/sheet133.xml" ContentType="application/vnd.openxmlformats-officedocument.spreadsheetml.worksheet+xml"/>
  <Override PartName="/xl/worksheets/sheet144.xml" ContentType="application/vnd.openxmlformats-officedocument.spreadsheetml.worksheet+xml"/>
  <Override PartName="/xl/worksheets/sheet162.xml" ContentType="application/vnd.openxmlformats-officedocument.spreadsheetml.worksheet+xml"/>
  <Override PartName="/xl/worksheets/sheet38.xml" ContentType="application/vnd.openxmlformats-officedocument.spreadsheetml.worksheet+xml"/>
  <Override PartName="/xl/worksheets/sheet67.xml" ContentType="application/vnd.openxmlformats-officedocument.spreadsheetml.worksheet+xml"/>
  <Override PartName="/xl/worksheets/sheet85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22.xml" ContentType="application/vnd.openxmlformats-officedocument.spreadsheetml.worksheet+xml"/>
  <Override PartName="/xl/worksheets/sheet151.xml" ContentType="application/vnd.openxmlformats-officedocument.spreadsheetml.worksheet+xml"/>
  <Override PartName="/xl/worksheets/sheet27.xml" ContentType="application/vnd.openxmlformats-officedocument.spreadsheetml.worksheet+xml"/>
  <Override PartName="/xl/worksheets/sheet45.xml" ContentType="application/vnd.openxmlformats-officedocument.spreadsheetml.worksheet+xml"/>
  <Override PartName="/xl/worksheets/sheet56.xml" ContentType="application/vnd.openxmlformats-officedocument.spreadsheetml.worksheet+xml"/>
  <Override PartName="/xl/worksheets/sheet74.xml" ContentType="application/vnd.openxmlformats-officedocument.spreadsheetml.worksheet+xml"/>
  <Override PartName="/xl/worksheets/sheet92.xml" ContentType="application/vnd.openxmlformats-officedocument.spreadsheetml.worksheet+xml"/>
  <Override PartName="/xl/worksheets/sheet111.xml" ContentType="application/vnd.openxmlformats-officedocument.spreadsheetml.worksheet+xml"/>
  <Override PartName="/xl/worksheets/sheet140.xml" ContentType="application/vnd.openxmlformats-officedocument.spreadsheetml.worksheet+xml"/>
  <Override PartName="/xl/worksheets/sheet16.xml" ContentType="application/vnd.openxmlformats-officedocument.spreadsheetml.worksheet+xml"/>
  <Override PartName="/xl/worksheets/sheet34.xml" ContentType="application/vnd.openxmlformats-officedocument.spreadsheetml.worksheet+xml"/>
  <Override PartName="/xl/worksheets/sheet52.xml" ContentType="application/vnd.openxmlformats-officedocument.spreadsheetml.worksheet+xml"/>
  <Override PartName="/xl/worksheets/sheet63.xml" ContentType="application/vnd.openxmlformats-officedocument.spreadsheetml.worksheet+xml"/>
  <Override PartName="/xl/worksheets/sheet81.xml" ContentType="application/vnd.openxmlformats-officedocument.spreadsheetml.worksheet+xml"/>
  <Override PartName="/xl/worksheets/sheet100.xml" ContentType="application/vnd.openxmlformats-officedocument.spreadsheetml.worksheet+xml"/>
  <Override PartName="/xl/worksheets/sheet23.xml" ContentType="application/vnd.openxmlformats-officedocument.spreadsheetml.worksheet+xml"/>
  <Override PartName="/xl/worksheets/sheet41.xml" ContentType="application/vnd.openxmlformats-officedocument.spreadsheetml.worksheet+xml"/>
  <Override PartName="/xl/worksheets/sheet70.xml" ContentType="application/vnd.openxmlformats-officedocument.spreadsheetml.worksheet+xml"/>
  <Override PartName="/xl/worksheets/sheet6.xml" ContentType="application/vnd.openxmlformats-officedocument.spreadsheetml.worksheet+xml"/>
  <Override PartName="/xl/worksheets/sheet12.xml" ContentType="application/vnd.openxmlformats-officedocument.spreadsheetml.worksheet+xml"/>
  <Override PartName="/xl/worksheets/sheet30.xml" ContentType="application/vnd.openxmlformats-officedocument.spreadsheetml.worksheet+xml"/>
  <Override PartName="/xl/worksheets/sheet149.xml" ContentType="application/vnd.openxmlformats-officedocument.spreadsheetml.worksheet+xml"/>
  <Override PartName="/xl/worksheets/sheet109.xml" ContentType="application/vnd.openxmlformats-officedocument.spreadsheetml.worksheet+xml"/>
  <Override PartName="/xl/worksheets/sheet138.xml" ContentType="application/vnd.openxmlformats-officedocument.spreadsheetml.worksheet+xml"/>
  <Override PartName="/xl/worksheets/sheet156.xml" ContentType="application/vnd.openxmlformats-officedocument.spreadsheetml.worksheet+xml"/>
  <Override PartName="/xl/worksheets/sheet2.xml" ContentType="application/vnd.openxmlformats-officedocument.spreadsheetml.worksheet+xml"/>
  <Override PartName="/xl/worksheets/sheet116.xml" ContentType="application/vnd.openxmlformats-officedocument.spreadsheetml.worksheet+xml"/>
  <Override PartName="/xl/worksheets/sheet127.xml" ContentType="application/vnd.openxmlformats-officedocument.spreadsheetml.worksheet+xml"/>
  <Override PartName="/xl/worksheets/sheet14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17100" windowHeight="11760" tabRatio="848"/>
  </bookViews>
  <sheets>
    <sheet name="Fundusz Gwarantowany" sheetId="1" r:id="rId1"/>
    <sheet name="Fundusz Stabilnego Wzrostu" sheetId="4" r:id="rId2"/>
    <sheet name="Fundusz Dynamiczny" sheetId="5" r:id="rId3"/>
    <sheet name="Fundusz Obligacji Plus" sheetId="10" r:id="rId4"/>
    <sheet name="Fundusz Aktywnej Alokacji" sheetId="11" r:id="rId5"/>
    <sheet name="Fundusz Akcji Plus" sheetId="16" r:id="rId6"/>
    <sheet name="Fundusz Akcji Małych i Ś.Spółek" sheetId="17" r:id="rId7"/>
    <sheet name="Fundusz Selektywny" sheetId="79" r:id="rId8"/>
    <sheet name="Fundusz Polskich Obl. Skarb." sheetId="78" r:id="rId9"/>
    <sheet name="Fundusz Pieniężny" sheetId="81" r:id="rId10"/>
    <sheet name="Fundusz Akcji Glob." sheetId="122" r:id="rId11"/>
    <sheet name="Fundusz Obligacji Glob." sheetId="121" r:id="rId12"/>
    <sheet name="Fundusz Energet." sheetId="120" r:id="rId13"/>
    <sheet name="Portfel Aktywnej Alokacji " sheetId="69" r:id="rId14"/>
    <sheet name="Portfel Dynamiczny " sheetId="67" r:id="rId15"/>
    <sheet name="Portfel Stabilnego Wzrostu" sheetId="53" r:id="rId16"/>
    <sheet name="Portfel ARR" sheetId="94" r:id="rId17"/>
    <sheet name="Portfel ARW" sheetId="93" r:id="rId18"/>
    <sheet name="Portfel OZ" sheetId="95" r:id="rId19"/>
    <sheet name="Fundusz Konserwatywny" sheetId="6" r:id="rId20"/>
    <sheet name="Fundusz Zrównoważony" sheetId="7" r:id="rId21"/>
    <sheet name="Fundusz Aktywny" sheetId="8" r:id="rId22"/>
    <sheet name="Fundusz Międzynarodowy" sheetId="9" r:id="rId23"/>
    <sheet name="Fundusz Azjatycki" sheetId="13" r:id="rId24"/>
    <sheet name="INDEKS1" sheetId="12" r:id="rId25"/>
    <sheet name="INDEKS2" sheetId="14" r:id="rId26"/>
    <sheet name="Allianz Akcji " sheetId="28" r:id="rId27"/>
    <sheet name="Allianz Akcji Plus" sheetId="29" r:id="rId28"/>
    <sheet name="Allianz Aktywnej Alokacji" sheetId="31" r:id="rId29"/>
    <sheet name="Allianz Akcji Małych i Ś.Spółek" sheetId="30" r:id="rId30"/>
    <sheet name="Allianz Obligacji Plus" sheetId="49" r:id="rId31"/>
    <sheet name="Allianz Selektywny" sheetId="42" r:id="rId32"/>
    <sheet name="Allianz Stabilnego Wzrostu" sheetId="22" r:id="rId33"/>
    <sheet name="Allianz Pieniężny" sheetId="48" r:id="rId34"/>
    <sheet name="Allianz Polskich Obl.Sk." sheetId="83" r:id="rId35"/>
    <sheet name="Allianz Energetyczny" sheetId="156" r:id="rId36"/>
    <sheet name="Altus ASZD" sheetId="112" r:id="rId37"/>
    <sheet name="Aviva NT" sheetId="98" r:id="rId38"/>
    <sheet name="Aviva Dł.Pap.Korp." sheetId="97" r:id="rId39"/>
    <sheet name="Aviva Obligacji Dyn." sheetId="126" r:id="rId40"/>
    <sheet name="Aviva PA" sheetId="96" r:id="rId41"/>
    <sheet name="Aviva MS" sheetId="160" r:id="rId42"/>
    <sheet name="Investor Akcji" sheetId="123" r:id="rId43"/>
    <sheet name="Investor Akcji Dużych Spółek" sheetId="33" r:id="rId44"/>
    <sheet name="Investor Gold" sheetId="43" r:id="rId45"/>
    <sheet name="Investor TOP 25 Małych Spółek" sheetId="34" r:id="rId46"/>
    <sheet name="Investor Zrównoważony Rynków W." sheetId="24" r:id="rId47"/>
    <sheet name="Investor Ameryka Łacińska" sheetId="57" r:id="rId48"/>
    <sheet name="Investor BRIC" sheetId="55" r:id="rId49"/>
    <sheet name="Investor Indie i Chiny" sheetId="56" r:id="rId50"/>
    <sheet name="Investor Turcja" sheetId="125" r:id="rId51"/>
    <sheet name="Investor Zrównoważony" sheetId="124" r:id="rId52"/>
    <sheet name="NN Akcji" sheetId="36" r:id="rId53"/>
    <sheet name="NN D" sheetId="115" r:id="rId54"/>
    <sheet name="NN Globalnych Możliwości" sheetId="76" r:id="rId55"/>
    <sheet name="NN Obligacji " sheetId="51" r:id="rId56"/>
    <sheet name="NN Selektywny" sheetId="37" r:id="rId57"/>
    <sheet name="NN Sp.Dyw.USA" sheetId="127" r:id="rId58"/>
    <sheet name="NN Środk. Sektora Finans." sheetId="45" r:id="rId59"/>
    <sheet name="NN Środ. Euro. Bud. i Nier." sheetId="44" r:id="rId60"/>
    <sheet name="NN Glob. Długu Korp." sheetId="90" r:id="rId61"/>
    <sheet name="NN Glob. Sp.Dyw." sheetId="91" r:id="rId62"/>
    <sheet name="NN Eur. Sp.Dyw." sheetId="92" r:id="rId63"/>
    <sheet name="NN J" sheetId="138" r:id="rId64"/>
    <sheet name="NN ORW" sheetId="137" r:id="rId65"/>
    <sheet name="NN NA" sheetId="136" r:id="rId66"/>
    <sheet name="NN AŚ" sheetId="161" r:id="rId67"/>
    <sheet name="NN ŚMS" sheetId="162" r:id="rId68"/>
    <sheet name="NN SDRW" sheetId="163" r:id="rId69"/>
    <sheet name="NN SGA" sheetId="164" r:id="rId70"/>
    <sheet name="Legg Mason Akcji " sheetId="35" r:id="rId71"/>
    <sheet name="Legg Mason Obligacji" sheetId="153" r:id="rId72"/>
    <sheet name="Legg Mason Pieniężny " sheetId="47" r:id="rId73"/>
    <sheet name="Legg Mason  Strateg FIO" sheetId="27" r:id="rId74"/>
    <sheet name="Noble FM" sheetId="114" r:id="rId75"/>
    <sheet name="Noble AMISS" sheetId="139" r:id="rId76"/>
    <sheet name="Noble A" sheetId="157" r:id="rId77"/>
    <sheet name="Pioneer AP" sheetId="89" r:id="rId78"/>
    <sheet name="Pioneer ARW" sheetId="88" r:id="rId79"/>
    <sheet name="Pioneer DS" sheetId="128" r:id="rId80"/>
    <sheet name="Pioneer OS" sheetId="129" r:id="rId81"/>
    <sheet name="Pioneer Surowców i Energii" sheetId="46" r:id="rId82"/>
    <sheet name="Pioneer Obligacji Plus" sheetId="85" r:id="rId83"/>
    <sheet name="Pioneer Pieniężny" sheetId="103" r:id="rId84"/>
    <sheet name="Pioneer P+" sheetId="102" r:id="rId85"/>
    <sheet name="Pioneer Stab.Inwest." sheetId="104" r:id="rId86"/>
    <sheet name="Pioneer AA" sheetId="165" r:id="rId87"/>
    <sheet name="Pioneer AE" sheetId="166" r:id="rId88"/>
    <sheet name="Pioneer AGD" sheetId="167" r:id="rId89"/>
    <sheet name="Pioneer G" sheetId="168" r:id="rId90"/>
    <sheet name="Pioneer WDRE" sheetId="169" r:id="rId91"/>
    <sheet name="Pioneer DA2" sheetId="170" r:id="rId92"/>
    <sheet name="Pioneer SG" sheetId="171" r:id="rId93"/>
    <sheet name="PKO Akcji Nowa Europa" sheetId="38" r:id="rId94"/>
    <sheet name="PKO Obligacji Długoterminowych" sheetId="21" r:id="rId95"/>
    <sheet name="PKO Stabilnego Wzrostu Plus" sheetId="23" r:id="rId96"/>
    <sheet name="PKO Stabilnego Wzrostu" sheetId="172" r:id="rId97"/>
    <sheet name="PKO Zrównoważony Plus" sheetId="25" r:id="rId98"/>
    <sheet name="PKO Zrównoważony" sheetId="173" r:id="rId99"/>
    <sheet name="PZU AK" sheetId="130" r:id="rId100"/>
    <sheet name="PZU AMiŚS" sheetId="39" r:id="rId101"/>
    <sheet name="PZU ARR" sheetId="101" r:id="rId102"/>
    <sheet name="PZU EME" sheetId="100" r:id="rId103"/>
    <sheet name="PZU Zrówn." sheetId="99" r:id="rId104"/>
    <sheet name="PZU ASD" sheetId="174" r:id="rId105"/>
    <sheet name="Skarbiec K" sheetId="113" r:id="rId106"/>
    <sheet name="Skarbiec L" sheetId="140" r:id="rId107"/>
    <sheet name="Skarbiec SW" sheetId="141" r:id="rId108"/>
    <sheet name="Skarbiec MIŚS" sheetId="175" r:id="rId109"/>
    <sheet name="Skarbiec MN" sheetId="176" r:id="rId110"/>
    <sheet name="UniKorona Akcje" sheetId="110" r:id="rId111"/>
    <sheet name="UniAkcje Małych i Śr. Spółek" sheetId="41" r:id="rId112"/>
    <sheet name="UniAkcje Nowa Europa" sheetId="40" r:id="rId113"/>
    <sheet name="UniStabilny Wzrost" sheetId="65" r:id="rId114"/>
    <sheet name="UniKorona Pieniężny" sheetId="62" r:id="rId115"/>
    <sheet name="UniKorona Zrównoważony" sheetId="26" r:id="rId116"/>
    <sheet name="UniKorona Obligacje" sheetId="20" r:id="rId117"/>
    <sheet name="UniObligacje Nowa Europa" sheetId="63" r:id="rId118"/>
    <sheet name="UniAkcje Wzrostu" sheetId="64" r:id="rId119"/>
    <sheet name="UniLokata" sheetId="105" r:id="rId120"/>
    <sheet name="UniAkcje Dyw." sheetId="177" r:id="rId121"/>
    <sheet name="UniObligacje Aktywny" sheetId="178" r:id="rId122"/>
    <sheet name="Schroder ISF EE" sheetId="133" r:id="rId123"/>
    <sheet name="Schroder ISF FME" sheetId="132" r:id="rId124"/>
    <sheet name="Schroder ISF GDG" sheetId="135" r:id="rId125"/>
    <sheet name="Schroder ISF GHIB" sheetId="134" r:id="rId126"/>
    <sheet name="Schroder ISF ACB" sheetId="147" r:id="rId127"/>
    <sheet name="Schroder ISF EMDAR" sheetId="146" r:id="rId128"/>
    <sheet name="Schroder ISF AO" sheetId="179" r:id="rId129"/>
    <sheet name="Franklin USO" sheetId="106" r:id="rId130"/>
    <sheet name="Franklin GFS" sheetId="107" r:id="rId131"/>
    <sheet name="Franklin NR" sheetId="152" r:id="rId132"/>
    <sheet name="Franklin EDF" sheetId="151" r:id="rId133"/>
    <sheet name="JPM EMO" sheetId="149" r:id="rId134"/>
    <sheet name="JPM GH" sheetId="148" r:id="rId135"/>
    <sheet name="JPM GSB" sheetId="186" r:id="rId136"/>
    <sheet name="Templeton GB" sheetId="109" r:id="rId137"/>
    <sheet name="Templeton GTR" sheetId="108" r:id="rId138"/>
    <sheet name="Templeton AG" sheetId="150" r:id="rId139"/>
    <sheet name="Templeton BRIC" sheetId="159" r:id="rId140"/>
    <sheet name="Templeton LA" sheetId="187" r:id="rId141"/>
    <sheet name="Millenium Master I" sheetId="70" r:id="rId142"/>
    <sheet name="Millenium Master II" sheetId="71" r:id="rId143"/>
    <sheet name="Millenium Master III" sheetId="72" r:id="rId144"/>
    <sheet name="Millenium Master IV" sheetId="73" r:id="rId145"/>
    <sheet name="Millenium Master V" sheetId="74" r:id="rId146"/>
    <sheet name="Millenium Master VI" sheetId="75" r:id="rId147"/>
    <sheet name="Millenium Master VII" sheetId="77" r:id="rId148"/>
    <sheet name="Aktywny - Surowce i Nowe Gosp." sheetId="58" r:id="rId149"/>
    <sheet name="Zabezpieczony - Dalekiego Wsch." sheetId="61" r:id="rId150"/>
    <sheet name="Zabezpieczony - Rynku Polskiego" sheetId="59" r:id="rId151"/>
    <sheet name="Zabezpieczony - Europy Wsch." sheetId="60" r:id="rId152"/>
    <sheet name="Strategii Multiobligacyjnych" sheetId="84" r:id="rId153"/>
    <sheet name="Quercus A" sheetId="131" r:id="rId154"/>
    <sheet name="Quercus G" sheetId="118" r:id="rId155"/>
    <sheet name="Quercus Sh" sheetId="117" r:id="rId156"/>
    <sheet name="Quercus St" sheetId="116" r:id="rId157"/>
    <sheet name="Quercus OK" sheetId="119" r:id="rId158"/>
    <sheet name="Quercus LEV" sheetId="143" r:id="rId159"/>
    <sheet name="Quercus R" sheetId="144" r:id="rId160"/>
    <sheet name="Quercus SEL" sheetId="145" r:id="rId161"/>
    <sheet name="Quercus T" sheetId="142" r:id="rId162"/>
    <sheet name="dodatkowedane" sheetId="80" r:id="rId163"/>
  </sheets>
  <definedNames>
    <definedName name="_xlnm.Print_Area" localSheetId="148">'Aktywny - Surowce i Nowe Gosp.'!$B$2:$E$74</definedName>
    <definedName name="_xlnm.Print_Area" localSheetId="32">'Allianz Stabilnego Wzrostu'!$B$2:$E$74</definedName>
    <definedName name="_xlnm.Print_Area" localSheetId="36">'Altus ASZD'!$B$2:$E$74</definedName>
    <definedName name="_xlnm.Print_Area" localSheetId="38">'Aviva Dł.Pap.Korp.'!$B$2:$E$74</definedName>
    <definedName name="_xlnm.Print_Area" localSheetId="37">'Aviva NT'!$B$2:$E$74</definedName>
    <definedName name="_xlnm.Print_Area" localSheetId="39">'Aviva Obligacji Dyn.'!$B$2:$E$74</definedName>
    <definedName name="_xlnm.Print_Area" localSheetId="40">'Aviva PA'!$B$2:$E$74</definedName>
    <definedName name="_xlnm.Print_Area" localSheetId="130">'Franklin GFS'!$B$2:$E$74</definedName>
    <definedName name="_xlnm.Print_Area" localSheetId="129">'Franklin USO'!$B$2:$E$74</definedName>
    <definedName name="_xlnm.Print_Area" localSheetId="10">'Fundusz Akcji Glob.'!$B$2:$E$74</definedName>
    <definedName name="_xlnm.Print_Area" localSheetId="6">'Fundusz Akcji Małych i Ś.Spółek'!$B$2:$E$74</definedName>
    <definedName name="_xlnm.Print_Area" localSheetId="5">'Fundusz Akcji Plus'!$B$2:$E$74</definedName>
    <definedName name="_xlnm.Print_Area" localSheetId="4">'Fundusz Aktywnej Alokacji'!$B$2:$E$74</definedName>
    <definedName name="_xlnm.Print_Area" localSheetId="21">'Fundusz Aktywny'!$B$2:$E$74</definedName>
    <definedName name="_xlnm.Print_Area" localSheetId="23">'Fundusz Azjatycki'!$B$2:$E$74</definedName>
    <definedName name="_xlnm.Print_Area" localSheetId="2">'Fundusz Dynamiczny'!$B$2:$E$74</definedName>
    <definedName name="_xlnm.Print_Area" localSheetId="12">'Fundusz Energet.'!$B$2:$E$74</definedName>
    <definedName name="_xlnm.Print_Area" localSheetId="0">'Fundusz Gwarantowany'!$B$2:$E$74</definedName>
    <definedName name="_xlnm.Print_Area" localSheetId="19">'Fundusz Konserwatywny'!$B$2:$E$74</definedName>
    <definedName name="_xlnm.Print_Area" localSheetId="22">'Fundusz Międzynarodowy'!$B$2:$E$74</definedName>
    <definedName name="_xlnm.Print_Area" localSheetId="11">'Fundusz Obligacji Glob.'!$B$2:$E$74</definedName>
    <definedName name="_xlnm.Print_Area" localSheetId="3">'Fundusz Obligacji Plus'!$B$2:$E$74</definedName>
    <definedName name="_xlnm.Print_Area" localSheetId="9">'Fundusz Pieniężny'!$B$2:$E$74</definedName>
    <definedName name="_xlnm.Print_Area" localSheetId="8">'Fundusz Polskich Obl. Skarb.'!$B$2:$E$74</definedName>
    <definedName name="_xlnm.Print_Area" localSheetId="7">'Fundusz Selektywny'!$B$2:$E$74</definedName>
    <definedName name="_xlnm.Print_Area" localSheetId="1">'Fundusz Stabilnego Wzrostu'!$B$2:$E$74</definedName>
    <definedName name="_xlnm.Print_Area" localSheetId="20">'Fundusz Zrównoważony'!$B$2:$E$74</definedName>
    <definedName name="_xlnm.Print_Area" localSheetId="24">INDEKS1!$B$2:$E$74</definedName>
    <definedName name="_xlnm.Print_Area" localSheetId="25">INDEKS2!$B$2:$E$74</definedName>
    <definedName name="_xlnm.Print_Area" localSheetId="42">'Investor Akcji'!$B$2:$E$74</definedName>
    <definedName name="_xlnm.Print_Area" localSheetId="50">'Investor Turcja'!$B$2:$E$74</definedName>
    <definedName name="_xlnm.Print_Area" localSheetId="51">'Investor Zrównoważony'!$B$2:$E$74</definedName>
    <definedName name="_xlnm.Print_Area" localSheetId="53">'NN D'!$B$2:$E$74</definedName>
    <definedName name="_xlnm.Print_Area" localSheetId="62">'NN Eur. Sp.Dyw.'!$B$2:$E$74</definedName>
    <definedName name="_xlnm.Print_Area" localSheetId="60">'NN Glob. Długu Korp.'!$B$2:$E$74</definedName>
    <definedName name="_xlnm.Print_Area" localSheetId="61">'NN Glob. Sp.Dyw.'!$B$2:$E$74</definedName>
    <definedName name="_xlnm.Print_Area" localSheetId="57">'NN Sp.Dyw.USA'!$B$2:$E$74</definedName>
    <definedName name="_xlnm.Print_Area" localSheetId="74">'Noble FM'!$B$2:$E$74</definedName>
    <definedName name="_xlnm.Print_Area" localSheetId="77">'Pioneer AP'!$B$2:$E$74</definedName>
    <definedName name="_xlnm.Print_Area" localSheetId="78">'Pioneer ARW'!$B$2:$E$74</definedName>
    <definedName name="_xlnm.Print_Area" localSheetId="79">'Pioneer DS'!$B$2:$E$74</definedName>
    <definedName name="_xlnm.Print_Area" localSheetId="82">'Pioneer Obligacji Plus'!$B$2:$E$74</definedName>
    <definedName name="_xlnm.Print_Area" localSheetId="80">'Pioneer OS'!$B$2:$E$74</definedName>
    <definedName name="_xlnm.Print_Area" localSheetId="84">'Pioneer P+'!$B$2:$E$74</definedName>
    <definedName name="_xlnm.Print_Area" localSheetId="83">'Pioneer Pieniężny'!$B$2:$E$74</definedName>
    <definedName name="_xlnm.Print_Area" localSheetId="85">'Pioneer Stab.Inwest.'!$B$2:$E$74</definedName>
    <definedName name="_xlnm.Print_Area" localSheetId="13">'Portfel Aktywnej Alokacji '!$B$2:$E$74</definedName>
    <definedName name="_xlnm.Print_Area" localSheetId="16">'Portfel ARR'!$B$2:$E$74</definedName>
    <definedName name="_xlnm.Print_Area" localSheetId="17">'Portfel ARW'!$B$2:$E$74</definedName>
    <definedName name="_xlnm.Print_Area" localSheetId="14">'Portfel Dynamiczny '!$B$2:$E$74</definedName>
    <definedName name="_xlnm.Print_Area" localSheetId="18">'Portfel OZ'!$B$2:$E$74</definedName>
    <definedName name="_xlnm.Print_Area" localSheetId="15">'Portfel Stabilnego Wzrostu'!$B$2:$E$74</definedName>
    <definedName name="_xlnm.Print_Area" localSheetId="99">'PZU AK'!$B$2:$E$74</definedName>
    <definedName name="_xlnm.Print_Area" localSheetId="100">'PZU AMiŚS'!$B$2:$E$74</definedName>
    <definedName name="_xlnm.Print_Area" localSheetId="101">'PZU ARR'!$B$2:$E$74</definedName>
    <definedName name="_xlnm.Print_Area" localSheetId="102">'PZU EME'!$B$2:$E$74</definedName>
    <definedName name="_xlnm.Print_Area" localSheetId="103">'PZU Zrówn.'!$B$2:$E$74</definedName>
    <definedName name="_xlnm.Print_Area" localSheetId="153">'Quercus A'!$B$2:$E$74</definedName>
    <definedName name="_xlnm.Print_Area" localSheetId="154">'Quercus G'!$B$2:$E$74</definedName>
    <definedName name="_xlnm.Print_Area" localSheetId="157">'Quercus OK'!$B$2:$E$74</definedName>
    <definedName name="_xlnm.Print_Area" localSheetId="155">'Quercus Sh'!$B$2:$E$74</definedName>
    <definedName name="_xlnm.Print_Area" localSheetId="156">'Quercus St'!$B$2:$E$74</definedName>
    <definedName name="_xlnm.Print_Area" localSheetId="122">'Schroder ISF EE'!$B$2:$E$74</definedName>
    <definedName name="_xlnm.Print_Area" localSheetId="123">'Schroder ISF FME'!$B$2:$E$74</definedName>
    <definedName name="_xlnm.Print_Area" localSheetId="124">'Schroder ISF GDG'!$B$2:$E$74</definedName>
    <definedName name="_xlnm.Print_Area" localSheetId="125">'Schroder ISF GHIB'!$B$2:$E$74</definedName>
    <definedName name="_xlnm.Print_Area" localSheetId="105">'Skarbiec K'!$B$2:$E$74</definedName>
    <definedName name="_xlnm.Print_Area" localSheetId="136">'Templeton GB'!$B$2:$E$74</definedName>
    <definedName name="_xlnm.Print_Area" localSheetId="137">'Templeton GTR'!$B$2:$E$74</definedName>
    <definedName name="_xlnm.Print_Area" localSheetId="110">'UniKorona Akcje'!$B$2:$E$74</definedName>
    <definedName name="_xlnm.Print_Area" localSheetId="119">UniLokata!$B$2:$E$74</definedName>
    <definedName name="_xlnm.Print_Area" localSheetId="149">'Zabezpieczony - Dalekiego Wsch.'!$B$2:$E$74</definedName>
    <definedName name="_xlnm.Print_Area" localSheetId="150">'Zabezpieczony - Rynku Polskiego'!$B$2:$E$74</definedName>
  </definedNames>
  <calcPr calcId="125725"/>
</workbook>
</file>

<file path=xl/calcChain.xml><?xml version="1.0" encoding="utf-8"?>
<calcChain xmlns="http://schemas.openxmlformats.org/spreadsheetml/2006/main">
  <c r="E54" i="4"/>
  <c r="D54"/>
  <c r="D72"/>
  <c r="D71"/>
  <c r="E65"/>
  <c r="E60"/>
  <c r="D68" i="53"/>
  <c r="D71" i="67"/>
  <c r="D68"/>
  <c r="E65" i="120"/>
  <c r="E54"/>
  <c r="E60" i="121"/>
  <c r="E65"/>
  <c r="E70"/>
  <c r="E69"/>
  <c r="E54"/>
  <c r="E71" s="1"/>
  <c r="E65" i="122"/>
  <c r="D18" i="80"/>
  <c r="E18"/>
  <c r="E25" i="121"/>
  <c r="E25" i="67"/>
  <c r="E25" i="53"/>
  <c r="E25" i="94"/>
  <c r="E25" i="156"/>
  <c r="E25" i="112"/>
  <c r="E25" i="98"/>
  <c r="E25" i="97"/>
  <c r="E25" i="34"/>
  <c r="E25" i="56"/>
  <c r="E25" i="125"/>
  <c r="E25" i="36"/>
  <c r="E25" i="115"/>
  <c r="E25" i="37"/>
  <c r="E25" i="45"/>
  <c r="E25" i="137"/>
  <c r="E25" i="136"/>
  <c r="E25" i="162"/>
  <c r="E25" i="163"/>
  <c r="E25" i="164"/>
  <c r="E25" i="114"/>
  <c r="E25" i="139"/>
  <c r="E25" i="157"/>
  <c r="E25" i="89"/>
  <c r="E25" i="129"/>
  <c r="E25" i="102"/>
  <c r="E25" i="168"/>
  <c r="E25" i="173"/>
  <c r="E25" i="130"/>
  <c r="E25" i="174"/>
  <c r="E25" i="140"/>
  <c r="E25" i="151"/>
  <c r="E25" i="159"/>
  <c r="E25" i="187"/>
  <c r="E25" i="71"/>
  <c r="E25" i="75"/>
  <c r="E25" i="59"/>
  <c r="E25" i="60"/>
  <c r="E25" i="118"/>
  <c r="E25" i="117"/>
  <c r="E25" i="143"/>
  <c r="E25" i="144"/>
  <c r="E25" i="145"/>
  <c r="E25" i="142"/>
  <c r="E25" i="10"/>
  <c r="E30" i="11"/>
  <c r="E25" s="1"/>
  <c r="E30" i="16"/>
  <c r="E25" s="1"/>
  <c r="E30" i="17"/>
  <c r="E25" s="1"/>
  <c r="E30" i="79"/>
  <c r="E25" s="1"/>
  <c r="E30" i="78"/>
  <c r="E25" s="1"/>
  <c r="E30" i="81"/>
  <c r="E30" i="122"/>
  <c r="E25" s="1"/>
  <c r="E30" i="121"/>
  <c r="E30" i="120"/>
  <c r="E25" s="1"/>
  <c r="E30" i="69"/>
  <c r="E25" s="1"/>
  <c r="E30" i="67"/>
  <c r="E30" i="53"/>
  <c r="E30" i="94"/>
  <c r="E30" i="93"/>
  <c r="E30" i="95"/>
  <c r="E30" i="6"/>
  <c r="E30" i="7"/>
  <c r="E30" i="8"/>
  <c r="E30" i="9"/>
  <c r="E30" i="13"/>
  <c r="E30" i="12"/>
  <c r="E25" s="1"/>
  <c r="E30" i="14"/>
  <c r="E25" s="1"/>
  <c r="E30" i="28"/>
  <c r="E25" s="1"/>
  <c r="E30" i="29"/>
  <c r="E30" i="31"/>
  <c r="E25" s="1"/>
  <c r="E30" i="30"/>
  <c r="E25" s="1"/>
  <c r="E30" i="49"/>
  <c r="E30" i="42"/>
  <c r="E25" s="1"/>
  <c r="E30" i="22"/>
  <c r="E25" s="1"/>
  <c r="E30" i="48"/>
  <c r="E25" s="1"/>
  <c r="E30" i="83"/>
  <c r="E25" s="1"/>
  <c r="E30" i="156"/>
  <c r="E30" i="98"/>
  <c r="E30" i="97"/>
  <c r="E30" i="126"/>
  <c r="E25" s="1"/>
  <c r="E30" i="96"/>
  <c r="E25" s="1"/>
  <c r="E30" i="160"/>
  <c r="E25" s="1"/>
  <c r="E30" i="123"/>
  <c r="E25" s="1"/>
  <c r="E30" i="33"/>
  <c r="E30" i="43"/>
  <c r="E25" s="1"/>
  <c r="E30" i="34"/>
  <c r="E30" i="24"/>
  <c r="E30" i="57"/>
  <c r="E30" i="55"/>
  <c r="E25" s="1"/>
  <c r="E30" i="56"/>
  <c r="E30" i="125"/>
  <c r="E30" i="124"/>
  <c r="E30" i="36"/>
  <c r="E30" i="115"/>
  <c r="E30" i="51"/>
  <c r="E30" i="37"/>
  <c r="E30" i="127"/>
  <c r="E30" i="45"/>
  <c r="E30" i="44"/>
  <c r="E25" s="1"/>
  <c r="E30" i="90"/>
  <c r="E25" s="1"/>
  <c r="E30" i="91"/>
  <c r="E30" i="92"/>
  <c r="E25" s="1"/>
  <c r="E30" i="138"/>
  <c r="E30" i="137"/>
  <c r="E30" i="136"/>
  <c r="E30" i="161"/>
  <c r="E30" i="163"/>
  <c r="E30" i="164"/>
  <c r="E30" i="35"/>
  <c r="E25" s="1"/>
  <c r="E30" i="153"/>
  <c r="E25" s="1"/>
  <c r="E30" i="47"/>
  <c r="E25" s="1"/>
  <c r="E30" i="27"/>
  <c r="E25" s="1"/>
  <c r="E30" i="114"/>
  <c r="E30" i="139"/>
  <c r="E30" i="157"/>
  <c r="E30" i="89"/>
  <c r="E30" i="88"/>
  <c r="E25" s="1"/>
  <c r="E30" i="128"/>
  <c r="E30" i="129"/>
  <c r="E30" i="46"/>
  <c r="E25" s="1"/>
  <c r="E30" i="85"/>
  <c r="E25" s="1"/>
  <c r="E30" i="103"/>
  <c r="E25" s="1"/>
  <c r="E30" i="102"/>
  <c r="E30" i="104"/>
  <c r="E25" s="1"/>
  <c r="E30" i="165"/>
  <c r="E30" i="166"/>
  <c r="E30" i="167"/>
  <c r="E25" s="1"/>
  <c r="E30" i="168"/>
  <c r="E30" i="169"/>
  <c r="E30" i="170"/>
  <c r="E30" i="171"/>
  <c r="E30" i="38"/>
  <c r="E30" i="21"/>
  <c r="E30" i="23"/>
  <c r="E25" s="1"/>
  <c r="E30" i="172"/>
  <c r="E30" i="25"/>
  <c r="E25" s="1"/>
  <c r="E30" i="173"/>
  <c r="E30" i="130"/>
  <c r="E30" i="39"/>
  <c r="E25" s="1"/>
  <c r="E30" i="101"/>
  <c r="E25" s="1"/>
  <c r="E30" i="100"/>
  <c r="E25" s="1"/>
  <c r="E30" i="99"/>
  <c r="E25" s="1"/>
  <c r="E30" i="174"/>
  <c r="E30" i="113"/>
  <c r="E25" s="1"/>
  <c r="E30" i="140"/>
  <c r="E30" i="141"/>
  <c r="E30" i="175"/>
  <c r="E30" i="176"/>
  <c r="E25" s="1"/>
  <c r="E30" i="110"/>
  <c r="E25" s="1"/>
  <c r="E30" i="41"/>
  <c r="E25" s="1"/>
  <c r="E30" i="40"/>
  <c r="E25" s="1"/>
  <c r="E30" i="65"/>
  <c r="E30" i="62"/>
  <c r="E25" s="1"/>
  <c r="E30" i="26"/>
  <c r="E30" i="20"/>
  <c r="E25" s="1"/>
  <c r="E30" i="63"/>
  <c r="E30" i="64"/>
  <c r="E25" s="1"/>
  <c r="E30" i="105"/>
  <c r="E25" s="1"/>
  <c r="E30" i="177"/>
  <c r="E30" i="178"/>
  <c r="E30" i="133"/>
  <c r="E30" i="132"/>
  <c r="E30" i="135"/>
  <c r="E30" i="134"/>
  <c r="E25" s="1"/>
  <c r="E30" i="147"/>
  <c r="E30" i="146"/>
  <c r="E25" s="1"/>
  <c r="E30" i="179"/>
  <c r="E30" i="106"/>
  <c r="E30" i="107"/>
  <c r="E30" i="152"/>
  <c r="E25" s="1"/>
  <c r="E30" i="151"/>
  <c r="E30" i="149"/>
  <c r="E25" s="1"/>
  <c r="E30" i="148"/>
  <c r="E30" i="186"/>
  <c r="E30" i="109"/>
  <c r="E25" s="1"/>
  <c r="E30" i="108"/>
  <c r="E30" i="150"/>
  <c r="E30" i="159"/>
  <c r="E30" i="187"/>
  <c r="E30" i="70"/>
  <c r="E30" i="71"/>
  <c r="E30" i="72"/>
  <c r="E30" i="73"/>
  <c r="E30" i="74"/>
  <c r="E30" i="75"/>
  <c r="E30" i="77"/>
  <c r="E30" i="58"/>
  <c r="E30" i="61"/>
  <c r="E25" s="1"/>
  <c r="E30" i="59"/>
  <c r="E30" i="60"/>
  <c r="E30" i="84"/>
  <c r="E30" i="131"/>
  <c r="E25" s="1"/>
  <c r="E30" i="118"/>
  <c r="E30" i="117"/>
  <c r="E30" i="116"/>
  <c r="E30" i="119"/>
  <c r="E25" s="1"/>
  <c r="E30" i="143"/>
  <c r="E30" i="144"/>
  <c r="E30" i="145"/>
  <c r="E30" i="142"/>
  <c r="E30" i="10"/>
  <c r="E26" i="11"/>
  <c r="E26" i="16"/>
  <c r="E26" i="17"/>
  <c r="E26" i="79"/>
  <c r="E26" i="78"/>
  <c r="E26" i="81"/>
  <c r="E25" s="1"/>
  <c r="E26" i="122"/>
  <c r="E26" i="121"/>
  <c r="E26" i="120"/>
  <c r="E26" i="69"/>
  <c r="E26" i="67"/>
  <c r="E26" i="53"/>
  <c r="E26" i="94"/>
  <c r="E26" i="93"/>
  <c r="E25" s="1"/>
  <c r="E26" i="95"/>
  <c r="E25" s="1"/>
  <c r="E26" i="6"/>
  <c r="E25" s="1"/>
  <c r="E26" i="7"/>
  <c r="E25" s="1"/>
  <c r="E26" i="8"/>
  <c r="E25" s="1"/>
  <c r="E26" i="9"/>
  <c r="E25" s="1"/>
  <c r="E26" i="13"/>
  <c r="E25" s="1"/>
  <c r="E26" i="12"/>
  <c r="E26" i="14"/>
  <c r="E26" i="28"/>
  <c r="E26" i="29"/>
  <c r="E25" s="1"/>
  <c r="E26" i="31"/>
  <c r="E26" i="30"/>
  <c r="E26" i="49"/>
  <c r="E25" s="1"/>
  <c r="E26" i="42"/>
  <c r="E26" i="22"/>
  <c r="E26" i="48"/>
  <c r="E26" i="83"/>
  <c r="E26" i="156"/>
  <c r="E26" i="112"/>
  <c r="E26" i="98"/>
  <c r="E26" i="97"/>
  <c r="E26" i="126"/>
  <c r="E26" i="96"/>
  <c r="E26" i="160"/>
  <c r="E26" i="123"/>
  <c r="E26" i="33"/>
  <c r="E25" s="1"/>
  <c r="E26" i="43"/>
  <c r="E26" i="34"/>
  <c r="E26" i="24"/>
  <c r="E25" s="1"/>
  <c r="E26" i="57"/>
  <c r="E25" s="1"/>
  <c r="E26" i="55"/>
  <c r="E26" i="56"/>
  <c r="E26" i="125"/>
  <c r="E26" i="124"/>
  <c r="E25" s="1"/>
  <c r="E26" i="36"/>
  <c r="E26" i="115"/>
  <c r="E26" i="51"/>
  <c r="E25" s="1"/>
  <c r="E26" i="37"/>
  <c r="E26" i="127"/>
  <c r="E26" i="45"/>
  <c r="E26" i="44"/>
  <c r="E26" i="90"/>
  <c r="E26" i="91"/>
  <c r="E25" s="1"/>
  <c r="E26" i="92"/>
  <c r="E26" i="138"/>
  <c r="E25" s="1"/>
  <c r="E26" i="137"/>
  <c r="E26" i="161"/>
  <c r="E25" s="1"/>
  <c r="E26" i="162"/>
  <c r="E26" i="163"/>
  <c r="E26" i="164"/>
  <c r="E26" i="35"/>
  <c r="E26" i="153"/>
  <c r="E26" i="47"/>
  <c r="E26" i="27"/>
  <c r="E26" i="114"/>
  <c r="E26" i="139"/>
  <c r="E26" i="157"/>
  <c r="E26" i="89"/>
  <c r="E26" i="88"/>
  <c r="E26" i="128"/>
  <c r="E25" s="1"/>
  <c r="E26" i="129"/>
  <c r="E26" i="46"/>
  <c r="E26" i="85"/>
  <c r="E26" i="103"/>
  <c r="E26" i="102"/>
  <c r="E26" i="104"/>
  <c r="E26" i="165"/>
  <c r="E25" s="1"/>
  <c r="E26" i="166"/>
  <c r="E25" s="1"/>
  <c r="E26" i="167"/>
  <c r="E26" i="168"/>
  <c r="E26" i="169"/>
  <c r="E25" s="1"/>
  <c r="E26" i="170"/>
  <c r="E25" s="1"/>
  <c r="E26" i="171"/>
  <c r="E25" s="1"/>
  <c r="E26" i="38"/>
  <c r="E25" s="1"/>
  <c r="E26" i="21"/>
  <c r="E25" s="1"/>
  <c r="E26" i="23"/>
  <c r="E26" i="172"/>
  <c r="E25" s="1"/>
  <c r="E26" i="25"/>
  <c r="E26" i="173"/>
  <c r="E26" i="130"/>
  <c r="E26" i="39"/>
  <c r="E26" i="101"/>
  <c r="E26" i="100"/>
  <c r="E26" i="99"/>
  <c r="E26" i="174"/>
  <c r="E26" i="113"/>
  <c r="E26" i="140"/>
  <c r="E26" i="141"/>
  <c r="E25" s="1"/>
  <c r="E26" i="175"/>
  <c r="E25" s="1"/>
  <c r="E26" i="176"/>
  <c r="E26" i="110"/>
  <c r="E26" i="41"/>
  <c r="E26" i="40"/>
  <c r="E26" i="65"/>
  <c r="E25" s="1"/>
  <c r="E26" i="62"/>
  <c r="E26" i="26"/>
  <c r="E25" s="1"/>
  <c r="E26" i="20"/>
  <c r="E26" i="63"/>
  <c r="E25" s="1"/>
  <c r="E26" i="64"/>
  <c r="E26" i="105"/>
  <c r="E26" i="177"/>
  <c r="E25" s="1"/>
  <c r="E26" i="178"/>
  <c r="E25" s="1"/>
  <c r="E26" i="133"/>
  <c r="E25" s="1"/>
  <c r="E26" i="132"/>
  <c r="E25" s="1"/>
  <c r="E26" i="135"/>
  <c r="E25" s="1"/>
  <c r="E26" i="134"/>
  <c r="E26" i="147"/>
  <c r="E25" s="1"/>
  <c r="E26" i="146"/>
  <c r="E26" i="179"/>
  <c r="E25" s="1"/>
  <c r="E26" i="106"/>
  <c r="E25" s="1"/>
  <c r="E26" i="107"/>
  <c r="E25" s="1"/>
  <c r="E26" i="152"/>
  <c r="E26" i="151"/>
  <c r="E26" i="149"/>
  <c r="E26" i="148"/>
  <c r="E25" s="1"/>
  <c r="E26" i="186"/>
  <c r="E25" s="1"/>
  <c r="E26" i="109"/>
  <c r="E26" i="108"/>
  <c r="E25" s="1"/>
  <c r="E26" i="150"/>
  <c r="E25" s="1"/>
  <c r="E26" i="159"/>
  <c r="E26" i="187"/>
  <c r="E26" i="70"/>
  <c r="E25" s="1"/>
  <c r="E26" i="71"/>
  <c r="E26" i="72"/>
  <c r="E25" s="1"/>
  <c r="E26" i="73"/>
  <c r="E25" s="1"/>
  <c r="E26" i="74"/>
  <c r="E25" s="1"/>
  <c r="E26" i="75"/>
  <c r="E26" i="77"/>
  <c r="E25" s="1"/>
  <c r="E26" i="58"/>
  <c r="E25" s="1"/>
  <c r="E26" i="61"/>
  <c r="E26" i="59"/>
  <c r="E26" i="60"/>
  <c r="E26" i="84"/>
  <c r="E25" s="1"/>
  <c r="E26" i="131"/>
  <c r="E26" i="118"/>
  <c r="E26" i="117"/>
  <c r="E26" i="116"/>
  <c r="E25" s="1"/>
  <c r="E26" i="119"/>
  <c r="E26" i="143"/>
  <c r="E26" i="144"/>
  <c r="E26" i="145"/>
  <c r="E26" i="142"/>
  <c r="E26" i="10"/>
  <c r="E25" i="4"/>
  <c r="E30" i="5"/>
  <c r="E30" i="4"/>
  <c r="E26" i="5"/>
  <c r="E25" s="1"/>
  <c r="E26" i="4"/>
  <c r="D71" i="9"/>
  <c r="E71"/>
  <c r="E68"/>
  <c r="D68"/>
  <c r="D68" i="6"/>
  <c r="E60" i="122"/>
  <c r="D68" i="81"/>
  <c r="D68" i="78"/>
  <c r="D68" i="79"/>
  <c r="D68" i="17"/>
  <c r="E10"/>
  <c r="D68" i="16"/>
  <c r="D68" i="11"/>
  <c r="D68" i="10"/>
  <c r="D68" i="5"/>
  <c r="D68" i="4"/>
  <c r="D70" i="1"/>
  <c r="E25" i="127" l="1"/>
  <c r="E39" i="116"/>
  <c r="E20"/>
  <c r="E9"/>
  <c r="E73" i="187"/>
  <c r="D70"/>
  <c r="D69"/>
  <c r="D60"/>
  <c r="D54"/>
  <c r="D71" s="1"/>
  <c r="D73" s="1"/>
  <c r="E39"/>
  <c r="E20"/>
  <c r="E9"/>
  <c r="D70" i="186"/>
  <c r="D69"/>
  <c r="D60"/>
  <c r="D54"/>
  <c r="D71" s="1"/>
  <c r="D73" s="1"/>
  <c r="E24"/>
  <c r="E39" s="1"/>
  <c r="E20"/>
  <c r="E65" s="1"/>
  <c r="E9"/>
  <c r="E39" i="159"/>
  <c r="E20"/>
  <c r="E9"/>
  <c r="E39" i="179"/>
  <c r="D70"/>
  <c r="D69"/>
  <c r="D60"/>
  <c r="E9"/>
  <c r="E20" s="1"/>
  <c r="E65" s="1"/>
  <c r="D70" i="178"/>
  <c r="D69"/>
  <c r="D60"/>
  <c r="D54" s="1"/>
  <c r="D71" s="1"/>
  <c r="D72" s="1"/>
  <c r="E24"/>
  <c r="E39" s="1"/>
  <c r="E9"/>
  <c r="E20" s="1"/>
  <c r="D70" i="177"/>
  <c r="D69"/>
  <c r="D60"/>
  <c r="E9"/>
  <c r="E20" s="1"/>
  <c r="E24"/>
  <c r="E39" s="1"/>
  <c r="D70" i="176"/>
  <c r="D69"/>
  <c r="D60"/>
  <c r="E24"/>
  <c r="E39" s="1"/>
  <c r="E9"/>
  <c r="E20" s="1"/>
  <c r="D70" i="175"/>
  <c r="D69"/>
  <c r="D60"/>
  <c r="E24"/>
  <c r="E39" s="1"/>
  <c r="E9"/>
  <c r="E20" s="1"/>
  <c r="D70" i="174"/>
  <c r="D69"/>
  <c r="D60"/>
  <c r="D54" s="1"/>
  <c r="D71" s="1"/>
  <c r="D72" s="1"/>
  <c r="E9"/>
  <c r="E20" s="1"/>
  <c r="E24"/>
  <c r="E39" s="1"/>
  <c r="D70" i="173"/>
  <c r="D69"/>
  <c r="D60"/>
  <c r="E9"/>
  <c r="E20" s="1"/>
  <c r="E24"/>
  <c r="E39" s="1"/>
  <c r="D70" i="172"/>
  <c r="D69"/>
  <c r="D60"/>
  <c r="D54" s="1"/>
  <c r="D71" s="1"/>
  <c r="D72" s="1"/>
  <c r="E24"/>
  <c r="E39" s="1"/>
  <c r="E9"/>
  <c r="E20" s="1"/>
  <c r="D70" i="171"/>
  <c r="D69"/>
  <c r="D60"/>
  <c r="D54" s="1"/>
  <c r="D71" s="1"/>
  <c r="D72" s="1"/>
  <c r="E24"/>
  <c r="E39" s="1"/>
  <c r="E20"/>
  <c r="E9"/>
  <c r="D70" i="170"/>
  <c r="D69"/>
  <c r="D60"/>
  <c r="E24"/>
  <c r="E39" s="1"/>
  <c r="E9"/>
  <c r="E20" s="1"/>
  <c r="D70" i="169"/>
  <c r="D69"/>
  <c r="D60"/>
  <c r="D54" s="1"/>
  <c r="D71" s="1"/>
  <c r="D72" s="1"/>
  <c r="E24"/>
  <c r="E39" s="1"/>
  <c r="E9"/>
  <c r="E20" s="1"/>
  <c r="D70" i="168"/>
  <c r="D69"/>
  <c r="D60"/>
  <c r="D54" s="1"/>
  <c r="D71" s="1"/>
  <c r="D72" s="1"/>
  <c r="E39"/>
  <c r="E24"/>
  <c r="E9"/>
  <c r="E20" s="1"/>
  <c r="E60" s="1"/>
  <c r="E54" s="1"/>
  <c r="E71" s="1"/>
  <c r="E72" s="1"/>
  <c r="D70" i="167"/>
  <c r="D69"/>
  <c r="D60"/>
  <c r="D54" s="1"/>
  <c r="D71" s="1"/>
  <c r="D72" s="1"/>
  <c r="E39"/>
  <c r="E24"/>
  <c r="E20"/>
  <c r="E9"/>
  <c r="D70" i="166"/>
  <c r="D69"/>
  <c r="D60"/>
  <c r="D54" s="1"/>
  <c r="D71" s="1"/>
  <c r="D72" s="1"/>
  <c r="E24"/>
  <c r="E39" s="1"/>
  <c r="E20"/>
  <c r="E9"/>
  <c r="D70" i="165"/>
  <c r="D69"/>
  <c r="D60"/>
  <c r="E9"/>
  <c r="E20" s="1"/>
  <c r="E24"/>
  <c r="E39" s="1"/>
  <c r="E39" i="157"/>
  <c r="E20"/>
  <c r="E9"/>
  <c r="D70" i="164"/>
  <c r="D69"/>
  <c r="D60"/>
  <c r="D54" s="1"/>
  <c r="D71" s="1"/>
  <c r="D72" s="1"/>
  <c r="E9"/>
  <c r="E20" s="1"/>
  <c r="D9"/>
  <c r="D20" s="1"/>
  <c r="E24" s="1"/>
  <c r="E39" s="1"/>
  <c r="D70" i="163"/>
  <c r="D69"/>
  <c r="D60"/>
  <c r="D54" s="1"/>
  <c r="D71" s="1"/>
  <c r="D72" s="1"/>
  <c r="D20"/>
  <c r="E24" s="1"/>
  <c r="E39" s="1"/>
  <c r="E9"/>
  <c r="E20" s="1"/>
  <c r="D9"/>
  <c r="E60" i="179" l="1"/>
  <c r="E60" i="164"/>
  <c r="E54" s="1"/>
  <c r="E71" s="1"/>
  <c r="E72" s="1"/>
  <c r="E70" i="186"/>
  <c r="E69"/>
  <c r="E60"/>
  <c r="E54"/>
  <c r="E68"/>
  <c r="E70" i="179"/>
  <c r="E69"/>
  <c r="D54"/>
  <c r="D71" s="1"/>
  <c r="D73" s="1"/>
  <c r="E54"/>
  <c r="E68"/>
  <c r="E60" i="178"/>
  <c r="E54" s="1"/>
  <c r="E71" s="1"/>
  <c r="E72" s="1"/>
  <c r="E60" i="177"/>
  <c r="E54" s="1"/>
  <c r="E71" s="1"/>
  <c r="E72" s="1"/>
  <c r="D54"/>
  <c r="D71" s="1"/>
  <c r="D72" s="1"/>
  <c r="E60" i="176"/>
  <c r="E54" s="1"/>
  <c r="E71" s="1"/>
  <c r="E72" s="1"/>
  <c r="D54"/>
  <c r="D71" s="1"/>
  <c r="D72" s="1"/>
  <c r="E60" i="175"/>
  <c r="E54" s="1"/>
  <c r="E71" s="1"/>
  <c r="E72" s="1"/>
  <c r="D54"/>
  <c r="D71" s="1"/>
  <c r="D72" s="1"/>
  <c r="E60" i="174"/>
  <c r="E54" s="1"/>
  <c r="E71" s="1"/>
  <c r="E72" s="1"/>
  <c r="E60" i="173"/>
  <c r="E54" s="1"/>
  <c r="E71" s="1"/>
  <c r="E72" s="1"/>
  <c r="D54"/>
  <c r="D71" s="1"/>
  <c r="D72" s="1"/>
  <c r="E60" i="172"/>
  <c r="E54" s="1"/>
  <c r="E71" s="1"/>
  <c r="E72" s="1"/>
  <c r="E60" i="171"/>
  <c r="E54" s="1"/>
  <c r="E71" s="1"/>
  <c r="E72" s="1"/>
  <c r="E60" i="170"/>
  <c r="E54" s="1"/>
  <c r="E71" s="1"/>
  <c r="E72" s="1"/>
  <c r="D54"/>
  <c r="D71" s="1"/>
  <c r="D72" s="1"/>
  <c r="E60" i="169"/>
  <c r="E54" s="1"/>
  <c r="E71" s="1"/>
  <c r="E72" s="1"/>
  <c r="E60" i="167"/>
  <c r="E54" s="1"/>
  <c r="E71" s="1"/>
  <c r="E72" s="1"/>
  <c r="E60" i="166"/>
  <c r="E54" s="1"/>
  <c r="E71" s="1"/>
  <c r="E72" s="1"/>
  <c r="E60" i="165"/>
  <c r="E54" s="1"/>
  <c r="E71" s="1"/>
  <c r="E72" s="1"/>
  <c r="D54"/>
  <c r="D71" s="1"/>
  <c r="D72" s="1"/>
  <c r="E60" i="163"/>
  <c r="E54" s="1"/>
  <c r="E71" s="1"/>
  <c r="E72" s="1"/>
  <c r="D70" i="162"/>
  <c r="D69"/>
  <c r="D60"/>
  <c r="E60" s="1"/>
  <c r="E54" s="1"/>
  <c r="E71" s="1"/>
  <c r="E72" s="1"/>
  <c r="E9"/>
  <c r="E20" s="1"/>
  <c r="D9"/>
  <c r="D20" s="1"/>
  <c r="E24" s="1"/>
  <c r="E39" s="1"/>
  <c r="D70" i="161"/>
  <c r="D69"/>
  <c r="D60"/>
  <c r="D20"/>
  <c r="E24" s="1"/>
  <c r="E39" s="1"/>
  <c r="E9"/>
  <c r="E20" s="1"/>
  <c r="D9"/>
  <c r="D70" i="160"/>
  <c r="D69"/>
  <c r="D60"/>
  <c r="D54" s="1"/>
  <c r="E9"/>
  <c r="E20" s="1"/>
  <c r="E60" s="1"/>
  <c r="E24"/>
  <c r="E39" s="1"/>
  <c r="E24" i="12"/>
  <c r="E24" i="120"/>
  <c r="E24" i="121"/>
  <c r="E24" i="122"/>
  <c r="D71" i="160" l="1"/>
  <c r="D72" s="1"/>
  <c r="D54" i="162"/>
  <c r="D71" s="1"/>
  <c r="D72" s="1"/>
  <c r="E71" i="186"/>
  <c r="E73" s="1"/>
  <c r="E71" i="179"/>
  <c r="E73" s="1"/>
  <c r="E60" i="161"/>
  <c r="E54" s="1"/>
  <c r="E71" s="1"/>
  <c r="E72" s="1"/>
  <c r="D54"/>
  <c r="D71" s="1"/>
  <c r="D72" s="1"/>
  <c r="E70" i="160"/>
  <c r="E68"/>
  <c r="E65"/>
  <c r="E54" s="1"/>
  <c r="E69"/>
  <c r="E13" i="95"/>
  <c r="E10"/>
  <c r="E13" i="93"/>
  <c r="E10"/>
  <c r="E13" i="94"/>
  <c r="E10"/>
  <c r="E10" i="53"/>
  <c r="E10" i="67"/>
  <c r="E10" i="69"/>
  <c r="E10" i="120"/>
  <c r="E10" i="121"/>
  <c r="E10" i="122"/>
  <c r="E10" i="81"/>
  <c r="E10" i="78"/>
  <c r="E10" i="79"/>
  <c r="E10" i="16"/>
  <c r="E10" i="11"/>
  <c r="E10" i="10"/>
  <c r="E10" i="5"/>
  <c r="E10" i="4"/>
  <c r="E10" i="1"/>
  <c r="D16" i="4"/>
  <c r="D13"/>
  <c r="D10"/>
  <c r="D9" s="1"/>
  <c r="D20" s="1"/>
  <c r="D16" i="5"/>
  <c r="D13"/>
  <c r="D9" s="1"/>
  <c r="D20" s="1"/>
  <c r="D10"/>
  <c r="D16" i="10"/>
  <c r="D13"/>
  <c r="D10"/>
  <c r="D16" i="11"/>
  <c r="D13"/>
  <c r="D10"/>
  <c r="D16" i="16"/>
  <c r="D13"/>
  <c r="D10"/>
  <c r="D9" s="1"/>
  <c r="D20" s="1"/>
  <c r="D16" i="17"/>
  <c r="D13"/>
  <c r="D10"/>
  <c r="D9" s="1"/>
  <c r="D20" s="1"/>
  <c r="D16" i="79"/>
  <c r="D13"/>
  <c r="D10"/>
  <c r="D9" s="1"/>
  <c r="D20" s="1"/>
  <c r="D16" i="78"/>
  <c r="D13"/>
  <c r="D9" s="1"/>
  <c r="D20" s="1"/>
  <c r="D10"/>
  <c r="D16" i="81"/>
  <c r="D13"/>
  <c r="D10"/>
  <c r="D9" s="1"/>
  <c r="D20" s="1"/>
  <c r="D16" i="122"/>
  <c r="D13"/>
  <c r="D10"/>
  <c r="D9"/>
  <c r="D20" s="1"/>
  <c r="D16" i="121"/>
  <c r="D13"/>
  <c r="D10"/>
  <c r="D9" s="1"/>
  <c r="D20" s="1"/>
  <c r="D16" i="120"/>
  <c r="D13"/>
  <c r="D9" s="1"/>
  <c r="D20" s="1"/>
  <c r="D10"/>
  <c r="D16" i="69"/>
  <c r="D13"/>
  <c r="D10"/>
  <c r="D16" i="67"/>
  <c r="D13"/>
  <c r="D10"/>
  <c r="D9" s="1"/>
  <c r="D20" s="1"/>
  <c r="D16" i="53"/>
  <c r="D13"/>
  <c r="D10"/>
  <c r="D9" s="1"/>
  <c r="D20" s="1"/>
  <c r="D16" i="94"/>
  <c r="D10"/>
  <c r="D9" s="1"/>
  <c r="D20" s="1"/>
  <c r="D16" i="93"/>
  <c r="D10"/>
  <c r="D9" s="1"/>
  <c r="D20" s="1"/>
  <c r="D16" i="95"/>
  <c r="D10"/>
  <c r="D9" s="1"/>
  <c r="D20" s="1"/>
  <c r="D16" i="6"/>
  <c r="D9"/>
  <c r="D20" s="1"/>
  <c r="D16" i="7"/>
  <c r="D20" s="1"/>
  <c r="D9"/>
  <c r="D20" i="8"/>
  <c r="D16"/>
  <c r="D9"/>
  <c r="D17" i="9"/>
  <c r="D16" s="1"/>
  <c r="D9"/>
  <c r="D17" i="13"/>
  <c r="D16" s="1"/>
  <c r="D9"/>
  <c r="D20" s="1"/>
  <c r="D9" i="12"/>
  <c r="D20" s="1"/>
  <c r="D9" i="14"/>
  <c r="D20" s="1"/>
  <c r="D9" i="28"/>
  <c r="D20" s="1"/>
  <c r="D9" i="29"/>
  <c r="D20" s="1"/>
  <c r="D9" i="31"/>
  <c r="D20" s="1"/>
  <c r="D9" i="30"/>
  <c r="D20" s="1"/>
  <c r="D9" i="49"/>
  <c r="D20" s="1"/>
  <c r="D9" i="42"/>
  <c r="D20" s="1"/>
  <c r="D9" i="22"/>
  <c r="D20" s="1"/>
  <c r="D9" i="48"/>
  <c r="D20" s="1"/>
  <c r="D9" i="83"/>
  <c r="D20" s="1"/>
  <c r="D9" i="112"/>
  <c r="D20" s="1"/>
  <c r="E24" s="1"/>
  <c r="D9" i="98"/>
  <c r="D20" s="1"/>
  <c r="D9" i="97"/>
  <c r="D20" s="1"/>
  <c r="D9" i="126"/>
  <c r="D20" s="1"/>
  <c r="E24" s="1"/>
  <c r="D9" i="96"/>
  <c r="D20" s="1"/>
  <c r="D9" i="123"/>
  <c r="D20" s="1"/>
  <c r="E24" s="1"/>
  <c r="D9" i="33"/>
  <c r="D20" s="1"/>
  <c r="D9" i="43"/>
  <c r="D20" s="1"/>
  <c r="D9" i="34"/>
  <c r="D20" s="1"/>
  <c r="D9" i="24"/>
  <c r="D20" s="1"/>
  <c r="D9" i="57"/>
  <c r="D20" s="1"/>
  <c r="D9" i="55"/>
  <c r="D20" s="1"/>
  <c r="D9" i="56"/>
  <c r="D20" s="1"/>
  <c r="D20" i="125"/>
  <c r="E24" s="1"/>
  <c r="D9"/>
  <c r="D9" i="124"/>
  <c r="D20" s="1"/>
  <c r="E24" s="1"/>
  <c r="D9" i="36"/>
  <c r="D20" s="1"/>
  <c r="D9" i="115"/>
  <c r="D20" s="1"/>
  <c r="E24" s="1"/>
  <c r="D9" i="76"/>
  <c r="D20" s="1"/>
  <c r="D9" i="51"/>
  <c r="D20" s="1"/>
  <c r="D9" i="37"/>
  <c r="D20" s="1"/>
  <c r="D9" i="127"/>
  <c r="D20" s="1"/>
  <c r="E24" s="1"/>
  <c r="D9" i="45"/>
  <c r="D20" s="1"/>
  <c r="D9" i="44"/>
  <c r="D20" s="1"/>
  <c r="D9" i="90"/>
  <c r="D20" s="1"/>
  <c r="D9" i="91"/>
  <c r="D20" s="1"/>
  <c r="D9" i="92"/>
  <c r="D20" s="1"/>
  <c r="D9" i="138"/>
  <c r="D20" s="1"/>
  <c r="E24" s="1"/>
  <c r="D9" i="137"/>
  <c r="D20" s="1"/>
  <c r="E24" s="1"/>
  <c r="D9" i="136"/>
  <c r="D20" s="1"/>
  <c r="E24" s="1"/>
  <c r="D9" i="35"/>
  <c r="D20" s="1"/>
  <c r="D9" i="153"/>
  <c r="D20" s="1"/>
  <c r="D9" i="47"/>
  <c r="D20" s="1"/>
  <c r="D9" i="27"/>
  <c r="D20" s="1"/>
  <c r="D20" i="114"/>
  <c r="E24" s="1"/>
  <c r="D9"/>
  <c r="D20" i="139"/>
  <c r="E24" s="1"/>
  <c r="D9"/>
  <c r="D20" i="89"/>
  <c r="D9"/>
  <c r="D20" i="88"/>
  <c r="D9"/>
  <c r="D20" i="128"/>
  <c r="E24" s="1"/>
  <c r="D9"/>
  <c r="D20" i="129"/>
  <c r="E24" s="1"/>
  <c r="E39" s="1"/>
  <c r="D9"/>
  <c r="D9" i="46"/>
  <c r="D20" s="1"/>
  <c r="D9" i="85"/>
  <c r="D20" s="1"/>
  <c r="D9" i="103"/>
  <c r="D20" s="1"/>
  <c r="D9" i="102"/>
  <c r="D20" s="1"/>
  <c r="D9" i="104"/>
  <c r="D20" s="1"/>
  <c r="D9" i="38"/>
  <c r="D20" s="1"/>
  <c r="D9" i="21"/>
  <c r="D20" s="1"/>
  <c r="D9" i="23"/>
  <c r="D20" s="1"/>
  <c r="D9" i="25"/>
  <c r="D20" s="1"/>
  <c r="D9" i="130"/>
  <c r="D20" s="1"/>
  <c r="E24" s="1"/>
  <c r="D9" i="39"/>
  <c r="D20" s="1"/>
  <c r="D9" i="101"/>
  <c r="D20" s="1"/>
  <c r="D9" i="100"/>
  <c r="D20" s="1"/>
  <c r="D9" i="99"/>
  <c r="D20" s="1"/>
  <c r="D9" i="113"/>
  <c r="D20" s="1"/>
  <c r="E24" s="1"/>
  <c r="D9" i="140"/>
  <c r="D20" s="1"/>
  <c r="E24" s="1"/>
  <c r="D9" i="141"/>
  <c r="D20" s="1"/>
  <c r="E24" s="1"/>
  <c r="D9" i="110"/>
  <c r="D20" s="1"/>
  <c r="D9" i="41"/>
  <c r="D20" s="1"/>
  <c r="D9" i="40"/>
  <c r="D20" s="1"/>
  <c r="D9" i="65"/>
  <c r="D20" s="1"/>
  <c r="D9" i="62"/>
  <c r="D20" s="1"/>
  <c r="D9" i="26"/>
  <c r="D20" s="1"/>
  <c r="D9" i="20"/>
  <c r="D20" s="1"/>
  <c r="D9" i="63"/>
  <c r="D20" s="1"/>
  <c r="D9" i="64"/>
  <c r="D20" s="1"/>
  <c r="D9" i="105"/>
  <c r="D20" s="1"/>
  <c r="D9" i="133"/>
  <c r="D20" s="1"/>
  <c r="E24" s="1"/>
  <c r="D9" i="132"/>
  <c r="D20" s="1"/>
  <c r="E24" s="1"/>
  <c r="D9" i="135"/>
  <c r="D20" s="1"/>
  <c r="E24" s="1"/>
  <c r="D9" i="134"/>
  <c r="D20" s="1"/>
  <c r="E24" s="1"/>
  <c r="D9" i="147"/>
  <c r="D20" s="1"/>
  <c r="E24" s="1"/>
  <c r="D9" i="146"/>
  <c r="D20" s="1"/>
  <c r="E24" s="1"/>
  <c r="D9" i="106"/>
  <c r="D20" s="1"/>
  <c r="D9" i="107"/>
  <c r="D20" s="1"/>
  <c r="D9" i="152"/>
  <c r="D20" s="1"/>
  <c r="E24" s="1"/>
  <c r="D9" i="151"/>
  <c r="D20" s="1"/>
  <c r="E24" s="1"/>
  <c r="D9" i="149"/>
  <c r="D20" s="1"/>
  <c r="E24" s="1"/>
  <c r="D9" i="148"/>
  <c r="D20" s="1"/>
  <c r="E24" s="1"/>
  <c r="D9" i="109"/>
  <c r="D20" s="1"/>
  <c r="D9" i="108"/>
  <c r="D20" s="1"/>
  <c r="D9" i="150"/>
  <c r="D20" s="1"/>
  <c r="E24" s="1"/>
  <c r="D9" i="70"/>
  <c r="D20" s="1"/>
  <c r="D9" i="71"/>
  <c r="D20" s="1"/>
  <c r="D9" i="72"/>
  <c r="D20" s="1"/>
  <c r="D9" i="73"/>
  <c r="D20" s="1"/>
  <c r="D9" i="74"/>
  <c r="D20" s="1"/>
  <c r="D9" i="75"/>
  <c r="D20" s="1"/>
  <c r="D9" i="77"/>
  <c r="D20" s="1"/>
  <c r="D16" i="58"/>
  <c r="D13"/>
  <c r="D9"/>
  <c r="D20" s="1"/>
  <c r="D16" i="61"/>
  <c r="D13"/>
  <c r="D9" s="1"/>
  <c r="D20" s="1"/>
  <c r="D16" i="59"/>
  <c r="D13"/>
  <c r="D9" s="1"/>
  <c r="D16" i="60"/>
  <c r="D13"/>
  <c r="D9"/>
  <c r="D20" s="1"/>
  <c r="D16" i="84"/>
  <c r="D13"/>
  <c r="D9" s="1"/>
  <c r="D20" s="1"/>
  <c r="D20" i="131"/>
  <c r="E24" s="1"/>
  <c r="D9"/>
  <c r="D9" i="117"/>
  <c r="D20" s="1"/>
  <c r="E24" s="1"/>
  <c r="D20" i="119"/>
  <c r="E24" s="1"/>
  <c r="D9"/>
  <c r="D20" i="143"/>
  <c r="E24" s="1"/>
  <c r="D9"/>
  <c r="D20" i="144"/>
  <c r="E24" s="1"/>
  <c r="D9"/>
  <c r="D20" i="145"/>
  <c r="E24" s="1"/>
  <c r="D9"/>
  <c r="D20" i="142"/>
  <c r="E24" s="1"/>
  <c r="D9"/>
  <c r="D16" i="1"/>
  <c r="D13"/>
  <c r="D10"/>
  <c r="D9" s="1"/>
  <c r="D20" s="1"/>
  <c r="D20" i="59" l="1"/>
  <c r="D9" i="69"/>
  <c r="D20" s="1"/>
  <c r="D9" i="11"/>
  <c r="D20" s="1"/>
  <c r="D9" i="10"/>
  <c r="D20" s="1"/>
  <c r="E71" i="160"/>
  <c r="E72" s="1"/>
  <c r="D20" i="9"/>
  <c r="D70" i="159" l="1"/>
  <c r="D69"/>
  <c r="D60"/>
  <c r="D54"/>
  <c r="D70" i="157"/>
  <c r="D69"/>
  <c r="D60"/>
  <c r="D54" s="1"/>
  <c r="D71" s="1"/>
  <c r="E54"/>
  <c r="D70" i="153"/>
  <c r="D69"/>
  <c r="D60"/>
  <c r="D54"/>
  <c r="D71" s="1"/>
  <c r="D72" s="1"/>
  <c r="E20"/>
  <c r="E24"/>
  <c r="E39" s="1"/>
  <c r="E9"/>
  <c r="E39" i="125"/>
  <c r="D70" i="151"/>
  <c r="D69"/>
  <c r="D60"/>
  <c r="D54" s="1"/>
  <c r="E39"/>
  <c r="E9"/>
  <c r="E20" s="1"/>
  <c r="D70" i="152"/>
  <c r="D69"/>
  <c r="D60"/>
  <c r="D54" s="1"/>
  <c r="D71" s="1"/>
  <c r="D73" s="1"/>
  <c r="E39"/>
  <c r="E9"/>
  <c r="E20" s="1"/>
  <c r="D70" i="150"/>
  <c r="D69"/>
  <c r="D60"/>
  <c r="D54" s="1"/>
  <c r="E39"/>
  <c r="E9"/>
  <c r="E20" s="1"/>
  <c r="D70" i="148"/>
  <c r="D69"/>
  <c r="D60"/>
  <c r="D54" s="1"/>
  <c r="E39"/>
  <c r="E9"/>
  <c r="E20" s="1"/>
  <c r="D70" i="149"/>
  <c r="D69"/>
  <c r="D60"/>
  <c r="E39"/>
  <c r="E9"/>
  <c r="E20" s="1"/>
  <c r="D70" i="146"/>
  <c r="D69"/>
  <c r="D60"/>
  <c r="D54" s="1"/>
  <c r="D71" s="1"/>
  <c r="D73" s="1"/>
  <c r="E39"/>
  <c r="E9"/>
  <c r="E20" s="1"/>
  <c r="D70" i="147"/>
  <c r="D69"/>
  <c r="D60"/>
  <c r="D54"/>
  <c r="E39"/>
  <c r="E9"/>
  <c r="E20" s="1"/>
  <c r="E20" i="142"/>
  <c r="E9"/>
  <c r="E20" i="145"/>
  <c r="E68" s="1"/>
  <c r="E9"/>
  <c r="E20" i="144"/>
  <c r="E9"/>
  <c r="E20" i="143"/>
  <c r="E9"/>
  <c r="D70" i="142"/>
  <c r="E70" s="1"/>
  <c r="D69"/>
  <c r="D68"/>
  <c r="E65"/>
  <c r="D60"/>
  <c r="D54" s="1"/>
  <c r="E39"/>
  <c r="D70" i="145"/>
  <c r="D69"/>
  <c r="D68"/>
  <c r="D60"/>
  <c r="E39"/>
  <c r="D70" i="144"/>
  <c r="D69"/>
  <c r="D68"/>
  <c r="D60"/>
  <c r="E39"/>
  <c r="D70" i="143"/>
  <c r="E70" s="1"/>
  <c r="D69"/>
  <c r="D68"/>
  <c r="D60"/>
  <c r="E39"/>
  <c r="D70" i="141"/>
  <c r="D69"/>
  <c r="D60"/>
  <c r="D54" s="1"/>
  <c r="D71" s="1"/>
  <c r="D72" s="1"/>
  <c r="E39"/>
  <c r="E9"/>
  <c r="E20" s="1"/>
  <c r="D70" i="140"/>
  <c r="D69"/>
  <c r="D60"/>
  <c r="D54" s="1"/>
  <c r="D71" s="1"/>
  <c r="D72" s="1"/>
  <c r="E39"/>
  <c r="E9"/>
  <c r="E20" s="1"/>
  <c r="D70" i="139"/>
  <c r="D69"/>
  <c r="D60"/>
  <c r="D54" s="1"/>
  <c r="D71" s="1"/>
  <c r="E54"/>
  <c r="E39"/>
  <c r="E20"/>
  <c r="E9"/>
  <c r="D70" i="138"/>
  <c r="D69"/>
  <c r="D60"/>
  <c r="E39"/>
  <c r="E9"/>
  <c r="E20" s="1"/>
  <c r="D70" i="136"/>
  <c r="D69"/>
  <c r="D60"/>
  <c r="E39"/>
  <c r="E9"/>
  <c r="E20" s="1"/>
  <c r="D70" i="137"/>
  <c r="D69"/>
  <c r="D60"/>
  <c r="D54"/>
  <c r="D71" s="1"/>
  <c r="D72" s="1"/>
  <c r="E20"/>
  <c r="E39"/>
  <c r="E9"/>
  <c r="E20" i="125"/>
  <c r="E9"/>
  <c r="E16" i="13"/>
  <c r="D70" s="1"/>
  <c r="D60" i="119"/>
  <c r="D60" i="116"/>
  <c r="D54" s="1"/>
  <c r="D71" s="1"/>
  <c r="D72" s="1"/>
  <c r="D60" i="117"/>
  <c r="D60" i="118"/>
  <c r="D54" s="1"/>
  <c r="D60" i="131"/>
  <c r="D23" i="80"/>
  <c r="D70" i="132"/>
  <c r="D69"/>
  <c r="D60"/>
  <c r="D54" s="1"/>
  <c r="D71" s="1"/>
  <c r="D73" s="1"/>
  <c r="E39"/>
  <c r="E9"/>
  <c r="E20" s="1"/>
  <c r="D70" i="134"/>
  <c r="D69"/>
  <c r="D60"/>
  <c r="D54" s="1"/>
  <c r="E9"/>
  <c r="E20" s="1"/>
  <c r="E39"/>
  <c r="D70" i="135"/>
  <c r="D69"/>
  <c r="D60"/>
  <c r="D54"/>
  <c r="E39"/>
  <c r="E9"/>
  <c r="E20" s="1"/>
  <c r="D70" i="133"/>
  <c r="D69"/>
  <c r="D60"/>
  <c r="D54" s="1"/>
  <c r="D71" s="1"/>
  <c r="D73" s="1"/>
  <c r="E9"/>
  <c r="E20" s="1"/>
  <c r="E39"/>
  <c r="D68" i="131"/>
  <c r="E39"/>
  <c r="D70"/>
  <c r="D69"/>
  <c r="D70" i="130"/>
  <c r="D69"/>
  <c r="D60"/>
  <c r="E60" s="1"/>
  <c r="E54" s="1"/>
  <c r="E71" s="1"/>
  <c r="E72" s="1"/>
  <c r="E9"/>
  <c r="E20" s="1"/>
  <c r="E39"/>
  <c r="D70" i="129"/>
  <c r="D69"/>
  <c r="D60"/>
  <c r="E20"/>
  <c r="E9"/>
  <c r="D70" i="128"/>
  <c r="D69"/>
  <c r="D60"/>
  <c r="E39"/>
  <c r="E20"/>
  <c r="E9"/>
  <c r="D70" i="127"/>
  <c r="D69"/>
  <c r="D60"/>
  <c r="D54" s="1"/>
  <c r="D71" s="1"/>
  <c r="D72" s="1"/>
  <c r="E39"/>
  <c r="E9"/>
  <c r="E20" s="1"/>
  <c r="D70" i="126"/>
  <c r="D69"/>
  <c r="D60"/>
  <c r="E39"/>
  <c r="E9"/>
  <c r="E20" s="1"/>
  <c r="D70" i="125"/>
  <c r="D69"/>
  <c r="D60"/>
  <c r="D54" s="1"/>
  <c r="D71" s="1"/>
  <c r="D72" s="1"/>
  <c r="D70" i="124"/>
  <c r="D69"/>
  <c r="D60"/>
  <c r="D54" s="1"/>
  <c r="D71" s="1"/>
  <c r="D72" s="1"/>
  <c r="E39"/>
  <c r="E9"/>
  <c r="E20" s="1"/>
  <c r="E60" s="1"/>
  <c r="E54" s="1"/>
  <c r="E71" s="1"/>
  <c r="E72" s="1"/>
  <c r="D70" i="123"/>
  <c r="D69"/>
  <c r="D60"/>
  <c r="D54" s="1"/>
  <c r="D71" s="1"/>
  <c r="D72" s="1"/>
  <c r="E39"/>
  <c r="E9"/>
  <c r="E20" s="1"/>
  <c r="D54" i="120"/>
  <c r="E39"/>
  <c r="E16"/>
  <c r="D70" s="1"/>
  <c r="E13"/>
  <c r="D69" s="1"/>
  <c r="D54" i="121"/>
  <c r="E39"/>
  <c r="E16"/>
  <c r="D70" s="1"/>
  <c r="E13"/>
  <c r="D69" s="1"/>
  <c r="E13" i="122"/>
  <c r="E9" s="1"/>
  <c r="D54"/>
  <c r="E16"/>
  <c r="D70" s="1"/>
  <c r="E39"/>
  <c r="D70" i="119"/>
  <c r="D69"/>
  <c r="D68"/>
  <c r="D54"/>
  <c r="E39"/>
  <c r="E9"/>
  <c r="E20" s="1"/>
  <c r="D70" i="116"/>
  <c r="D69"/>
  <c r="D68"/>
  <c r="D68" i="117"/>
  <c r="D54"/>
  <c r="E39"/>
  <c r="D70"/>
  <c r="D69"/>
  <c r="D70" i="118"/>
  <c r="D68"/>
  <c r="D70" i="115"/>
  <c r="D69"/>
  <c r="D60"/>
  <c r="D54" s="1"/>
  <c r="D71" s="1"/>
  <c r="D72" s="1"/>
  <c r="E9"/>
  <c r="E20"/>
  <c r="D70" i="114"/>
  <c r="D69"/>
  <c r="D60"/>
  <c r="D54" s="1"/>
  <c r="D71" s="1"/>
  <c r="E54"/>
  <c r="E20"/>
  <c r="E9"/>
  <c r="D70" i="113"/>
  <c r="D69"/>
  <c r="D60"/>
  <c r="D54" s="1"/>
  <c r="D71" s="1"/>
  <c r="D72" s="1"/>
  <c r="E39"/>
  <c r="E9"/>
  <c r="E20" s="1"/>
  <c r="D70" i="112"/>
  <c r="D69"/>
  <c r="D60"/>
  <c r="E39"/>
  <c r="E9"/>
  <c r="E20" s="1"/>
  <c r="E24" i="108"/>
  <c r="E24" i="109"/>
  <c r="E39" s="1"/>
  <c r="E24" i="107"/>
  <c r="E39" s="1"/>
  <c r="E24" i="106"/>
  <c r="E24" i="105"/>
  <c r="E24" i="99"/>
  <c r="E24" i="100"/>
  <c r="E39" s="1"/>
  <c r="E24" i="101"/>
  <c r="E24" i="39"/>
  <c r="E24" i="104"/>
  <c r="E39" s="1"/>
  <c r="E24" i="102"/>
  <c r="E24" i="103"/>
  <c r="E24" i="85"/>
  <c r="E24" i="88"/>
  <c r="E39" s="1"/>
  <c r="E20"/>
  <c r="E24" i="89"/>
  <c r="E24" i="92"/>
  <c r="E24" i="91"/>
  <c r="E24" i="90"/>
  <c r="E24" i="96"/>
  <c r="E24" i="98"/>
  <c r="E24" i="95"/>
  <c r="E10" i="59"/>
  <c r="E10" i="60"/>
  <c r="E10" i="61"/>
  <c r="E10" i="84"/>
  <c r="E10" i="58"/>
  <c r="D69" i="9"/>
  <c r="D60" i="6"/>
  <c r="D68" i="69"/>
  <c r="E9" i="131"/>
  <c r="E20" s="1"/>
  <c r="D54" i="126"/>
  <c r="E9" i="121"/>
  <c r="E71" i="116"/>
  <c r="E72" s="1"/>
  <c r="E9" i="117"/>
  <c r="E20" s="1"/>
  <c r="D69" i="118"/>
  <c r="D54" i="112"/>
  <c r="D71" s="1"/>
  <c r="D72" s="1"/>
  <c r="D68" i="84"/>
  <c r="D68" i="60"/>
  <c r="D68" i="61"/>
  <c r="D68" i="58"/>
  <c r="D68" i="95"/>
  <c r="D68" i="93"/>
  <c r="D68" i="94"/>
  <c r="D68" i="13"/>
  <c r="E24" i="4"/>
  <c r="E39" s="1"/>
  <c r="E24" i="5"/>
  <c r="E39" s="1"/>
  <c r="E24" i="10"/>
  <c r="E39" s="1"/>
  <c r="E24" i="11"/>
  <c r="E39" s="1"/>
  <c r="E24" i="16"/>
  <c r="E39" s="1"/>
  <c r="E24" i="17"/>
  <c r="E39" s="1"/>
  <c r="E24" i="79"/>
  <c r="E39" s="1"/>
  <c r="E24" i="78"/>
  <c r="E39"/>
  <c r="E24" i="81"/>
  <c r="E39" s="1"/>
  <c r="E24" i="6"/>
  <c r="E39" s="1"/>
  <c r="E24" i="7"/>
  <c r="E39" s="1"/>
  <c r="E24" i="8"/>
  <c r="E39" s="1"/>
  <c r="E24" i="9"/>
  <c r="E39" s="1"/>
  <c r="E24" i="13"/>
  <c r="E24" i="30"/>
  <c r="E39" s="1"/>
  <c r="E24" i="48"/>
  <c r="E39" s="1"/>
  <c r="E24" i="69"/>
  <c r="E39" s="1"/>
  <c r="E24" i="67"/>
  <c r="E39" s="1"/>
  <c r="E24" i="53"/>
  <c r="E39" s="1"/>
  <c r="E24" i="94"/>
  <c r="E39" s="1"/>
  <c r="E24" i="93"/>
  <c r="E39" s="1"/>
  <c r="E24" i="97"/>
  <c r="E39" s="1"/>
  <c r="E24" i="33"/>
  <c r="E39" s="1"/>
  <c r="E24" i="34"/>
  <c r="E39" s="1"/>
  <c r="E24" i="57"/>
  <c r="E39" s="1"/>
  <c r="E24" i="56"/>
  <c r="E39" s="1"/>
  <c r="E24" i="76"/>
  <c r="E39" s="1"/>
  <c r="E24" i="37"/>
  <c r="E39" s="1"/>
  <c r="E24" i="44"/>
  <c r="E39" s="1"/>
  <c r="E24" i="35"/>
  <c r="E39" s="1"/>
  <c r="E24" i="47"/>
  <c r="E39" s="1"/>
  <c r="E24" i="46"/>
  <c r="E39" s="1"/>
  <c r="E24" i="38"/>
  <c r="E39" s="1"/>
  <c r="E24" i="21"/>
  <c r="E39" s="1"/>
  <c r="E24" i="23"/>
  <c r="E24" i="25"/>
  <c r="E24" i="41"/>
  <c r="E39" s="1"/>
  <c r="E24" i="40"/>
  <c r="E39" s="1"/>
  <c r="E24" i="65"/>
  <c r="E39" s="1"/>
  <c r="E24" i="62"/>
  <c r="E39" s="1"/>
  <c r="E24" i="110"/>
  <c r="E39" s="1"/>
  <c r="E24" i="26"/>
  <c r="E39" s="1"/>
  <c r="E24" i="20"/>
  <c r="E39" s="1"/>
  <c r="E24" i="63"/>
  <c r="E39" s="1"/>
  <c r="E24" i="64"/>
  <c r="E39" s="1"/>
  <c r="E24" i="70"/>
  <c r="E39" s="1"/>
  <c r="E24" i="71"/>
  <c r="E39" s="1"/>
  <c r="E24" i="72"/>
  <c r="E39" s="1"/>
  <c r="E24" i="73"/>
  <c r="E39" s="1"/>
  <c r="E24" i="74"/>
  <c r="E39" s="1"/>
  <c r="E24" i="75"/>
  <c r="E39" s="1"/>
  <c r="E24" i="77"/>
  <c r="E39" s="1"/>
  <c r="E24" i="58"/>
  <c r="E39" s="1"/>
  <c r="E24" i="61"/>
  <c r="E39" s="1"/>
  <c r="E24" i="59"/>
  <c r="E39" s="1"/>
  <c r="E24" i="60"/>
  <c r="E39" s="1"/>
  <c r="E24" i="84"/>
  <c r="E39" s="1"/>
  <c r="E24" i="1"/>
  <c r="E39" s="1"/>
  <c r="E39" i="90"/>
  <c r="D70" i="110"/>
  <c r="D69"/>
  <c r="D60"/>
  <c r="D54" s="1"/>
  <c r="D71" s="1"/>
  <c r="D72" s="1"/>
  <c r="E9"/>
  <c r="E20" s="1"/>
  <c r="D60" i="108"/>
  <c r="D54"/>
  <c r="D71" s="1"/>
  <c r="D73" s="1"/>
  <c r="E39"/>
  <c r="D70"/>
  <c r="D69"/>
  <c r="E9"/>
  <c r="E20" s="1"/>
  <c r="D60" i="109"/>
  <c r="D54" s="1"/>
  <c r="D71" s="1"/>
  <c r="D73" s="1"/>
  <c r="D70"/>
  <c r="D69"/>
  <c r="E9"/>
  <c r="E20" s="1"/>
  <c r="D70" i="107"/>
  <c r="D69"/>
  <c r="D60"/>
  <c r="D54" s="1"/>
  <c r="E9"/>
  <c r="E20" s="1"/>
  <c r="D70" i="106"/>
  <c r="D60"/>
  <c r="E39"/>
  <c r="D69"/>
  <c r="D70" i="105"/>
  <c r="D69"/>
  <c r="D60"/>
  <c r="D54" s="1"/>
  <c r="D71" s="1"/>
  <c r="D72" s="1"/>
  <c r="E39"/>
  <c r="E9"/>
  <c r="E20" s="1"/>
  <c r="D70" i="104"/>
  <c r="D69"/>
  <c r="D60"/>
  <c r="D54" s="1"/>
  <c r="D71" s="1"/>
  <c r="D72" s="1"/>
  <c r="E9"/>
  <c r="E20" s="1"/>
  <c r="D70" i="103"/>
  <c r="D69"/>
  <c r="D60"/>
  <c r="E39"/>
  <c r="E9"/>
  <c r="E20" s="1"/>
  <c r="D70" i="102"/>
  <c r="D69"/>
  <c r="D60"/>
  <c r="D54"/>
  <c r="D71" s="1"/>
  <c r="D72" s="1"/>
  <c r="E39"/>
  <c r="E9"/>
  <c r="E20" s="1"/>
  <c r="D70" i="100"/>
  <c r="D69"/>
  <c r="D60"/>
  <c r="D54" s="1"/>
  <c r="D71" s="1"/>
  <c r="D72" s="1"/>
  <c r="E9"/>
  <c r="E20" s="1"/>
  <c r="D70" i="101"/>
  <c r="D69"/>
  <c r="D60"/>
  <c r="D54" s="1"/>
  <c r="D71" s="1"/>
  <c r="D72" s="1"/>
  <c r="E39"/>
  <c r="E9"/>
  <c r="E20" s="1"/>
  <c r="D70" i="99"/>
  <c r="D69"/>
  <c r="D60"/>
  <c r="D54" s="1"/>
  <c r="D71" s="1"/>
  <c r="D72" s="1"/>
  <c r="E39"/>
  <c r="E9"/>
  <c r="E20" s="1"/>
  <c r="D60" i="97"/>
  <c r="D70"/>
  <c r="D69"/>
  <c r="E9"/>
  <c r="E20" s="1"/>
  <c r="D60" i="98"/>
  <c r="E39"/>
  <c r="D70"/>
  <c r="D69"/>
  <c r="D60" i="96"/>
  <c r="D54" s="1"/>
  <c r="E39"/>
  <c r="D70"/>
  <c r="D69"/>
  <c r="D54" i="95"/>
  <c r="D54" i="93"/>
  <c r="D54" i="94"/>
  <c r="E16" i="95"/>
  <c r="D70" s="1"/>
  <c r="D69"/>
  <c r="E39"/>
  <c r="E16" i="93"/>
  <c r="D70" s="1"/>
  <c r="E16" i="94"/>
  <c r="D70" s="1"/>
  <c r="D69"/>
  <c r="E13" i="53"/>
  <c r="D69" s="1"/>
  <c r="D70" i="92"/>
  <c r="D69"/>
  <c r="D60"/>
  <c r="E39"/>
  <c r="E9"/>
  <c r="E20" s="1"/>
  <c r="E60" s="1"/>
  <c r="E54" s="1"/>
  <c r="E71" s="1"/>
  <c r="E72" s="1"/>
  <c r="D70" i="91"/>
  <c r="D69"/>
  <c r="D60"/>
  <c r="E39"/>
  <c r="E9"/>
  <c r="E20" s="1"/>
  <c r="E60" s="1"/>
  <c r="E54" s="1"/>
  <c r="E71" s="1"/>
  <c r="E72" s="1"/>
  <c r="E20" i="89"/>
  <c r="E9"/>
  <c r="D70" i="90"/>
  <c r="D69"/>
  <c r="D60"/>
  <c r="D54" s="1"/>
  <c r="D71" s="1"/>
  <c r="D72" s="1"/>
  <c r="E9"/>
  <c r="E20" s="1"/>
  <c r="E24" i="49"/>
  <c r="D70" i="89"/>
  <c r="D69"/>
  <c r="D60"/>
  <c r="D54"/>
  <c r="D71" s="1"/>
  <c r="E54"/>
  <c r="E39"/>
  <c r="E9" i="88"/>
  <c r="D70"/>
  <c r="D69"/>
  <c r="D60"/>
  <c r="E39" i="85"/>
  <c r="D70"/>
  <c r="D69"/>
  <c r="D60"/>
  <c r="D54" s="1"/>
  <c r="D71" s="1"/>
  <c r="D72" s="1"/>
  <c r="E54"/>
  <c r="E9"/>
  <c r="E20" s="1"/>
  <c r="E16" i="84"/>
  <c r="E9" i="77"/>
  <c r="E20" s="1"/>
  <c r="D54"/>
  <c r="D60"/>
  <c r="D69"/>
  <c r="D70"/>
  <c r="E9" i="83"/>
  <c r="E20" s="1"/>
  <c r="D60" s="1"/>
  <c r="D60" i="9"/>
  <c r="D54" s="1"/>
  <c r="E16" i="81"/>
  <c r="D70" s="1"/>
  <c r="E13" i="4"/>
  <c r="E9" s="1"/>
  <c r="E13" i="5"/>
  <c r="D69" s="1"/>
  <c r="E13" i="10"/>
  <c r="D69" s="1"/>
  <c r="E13" i="11"/>
  <c r="D69" s="1"/>
  <c r="E13" i="16"/>
  <c r="D69" s="1"/>
  <c r="E13" i="17"/>
  <c r="E9" s="1"/>
  <c r="E20" s="1"/>
  <c r="E13" i="79"/>
  <c r="D69" s="1"/>
  <c r="E13" i="78"/>
  <c r="D69" s="1"/>
  <c r="E13" i="81"/>
  <c r="E9" s="1"/>
  <c r="D69" i="7"/>
  <c r="D69" i="12"/>
  <c r="D69" i="29"/>
  <c r="D69" i="42"/>
  <c r="E13" i="69"/>
  <c r="D69" s="1"/>
  <c r="E13" i="67"/>
  <c r="D69" s="1"/>
  <c r="E9" i="43"/>
  <c r="E20" s="1"/>
  <c r="D69" i="24"/>
  <c r="E9" i="55"/>
  <c r="E20" s="1"/>
  <c r="D69" i="56"/>
  <c r="E9" i="36"/>
  <c r="E20" s="1"/>
  <c r="E9" i="51"/>
  <c r="E20" s="1"/>
  <c r="D69" i="37"/>
  <c r="E9" i="45"/>
  <c r="E20" s="1"/>
  <c r="E9" i="35"/>
  <c r="E20" s="1"/>
  <c r="E9" i="47"/>
  <c r="E20" s="1"/>
  <c r="D69" i="46"/>
  <c r="E9" i="21"/>
  <c r="E20" s="1"/>
  <c r="D69" i="23"/>
  <c r="E9" i="25"/>
  <c r="E9" i="40"/>
  <c r="E20" s="1"/>
  <c r="E9" i="62"/>
  <c r="E20" s="1"/>
  <c r="E9" i="26"/>
  <c r="E20" s="1"/>
  <c r="D69" i="64"/>
  <c r="E9" i="70"/>
  <c r="E20" s="1"/>
  <c r="E9" i="71"/>
  <c r="E20" s="1"/>
  <c r="D69" i="73"/>
  <c r="D69" i="74"/>
  <c r="E9" i="75"/>
  <c r="E20" s="1"/>
  <c r="E13" i="58"/>
  <c r="E9" s="1"/>
  <c r="E13" i="61"/>
  <c r="E13" i="59"/>
  <c r="E13" i="60"/>
  <c r="E9" s="1"/>
  <c r="E13" i="84"/>
  <c r="E13" i="1"/>
  <c r="D54" i="84"/>
  <c r="E39" i="39"/>
  <c r="E24" i="27"/>
  <c r="E39" s="1"/>
  <c r="E24" i="45"/>
  <c r="E24" i="51"/>
  <c r="E39" s="1"/>
  <c r="E24" i="36"/>
  <c r="E39" s="1"/>
  <c r="E24" i="55"/>
  <c r="E39" s="1"/>
  <c r="E24" i="24"/>
  <c r="E39" s="1"/>
  <c r="E24" i="43"/>
  <c r="E39" s="1"/>
  <c r="E24" i="83"/>
  <c r="E39" s="1"/>
  <c r="E24" i="22"/>
  <c r="E39" s="1"/>
  <c r="E24" i="42"/>
  <c r="E39" s="1"/>
  <c r="E39" i="49"/>
  <c r="E24" i="31"/>
  <c r="E39" s="1"/>
  <c r="E24" i="29"/>
  <c r="E39" s="1"/>
  <c r="E24" i="28"/>
  <c r="E39" s="1"/>
  <c r="E24" i="14"/>
  <c r="E39" s="1"/>
  <c r="E39" i="12"/>
  <c r="D54" i="81"/>
  <c r="E9" i="72"/>
  <c r="E20" s="1"/>
  <c r="E9" i="73"/>
  <c r="E20" s="1"/>
  <c r="E9" i="24"/>
  <c r="E20" s="1"/>
  <c r="E9" i="57"/>
  <c r="E20" s="1"/>
  <c r="E9" i="56"/>
  <c r="E20" s="1"/>
  <c r="E9" i="76"/>
  <c r="E20" s="1"/>
  <c r="E9" i="37"/>
  <c r="E20" s="1"/>
  <c r="E9" i="44"/>
  <c r="E20" s="1"/>
  <c r="E9" i="27"/>
  <c r="E20" s="1"/>
  <c r="E9" i="46"/>
  <c r="E20" s="1"/>
  <c r="E60" s="1"/>
  <c r="E54" s="1"/>
  <c r="E71" s="1"/>
  <c r="E72" s="1"/>
  <c r="E9" i="38"/>
  <c r="E20" s="1"/>
  <c r="E9" i="23"/>
  <c r="E20" s="1"/>
  <c r="E20" i="25"/>
  <c r="E9" i="39"/>
  <c r="E20" s="1"/>
  <c r="E9" i="65"/>
  <c r="E20" s="1"/>
  <c r="E9" i="20"/>
  <c r="E20" s="1"/>
  <c r="E9" i="63"/>
  <c r="E20" s="1"/>
  <c r="E60" s="1"/>
  <c r="E54" s="1"/>
  <c r="E71" s="1"/>
  <c r="E72" s="1"/>
  <c r="E9" i="64"/>
  <c r="E20" s="1"/>
  <c r="E9" i="33"/>
  <c r="E20" s="1"/>
  <c r="E9" i="49"/>
  <c r="E20" s="1"/>
  <c r="E9" i="30"/>
  <c r="E20" s="1"/>
  <c r="E9" i="48"/>
  <c r="E20" s="1"/>
  <c r="E9" i="28"/>
  <c r="E20" s="1"/>
  <c r="E60" s="1"/>
  <c r="E54" s="1"/>
  <c r="E71" s="1"/>
  <c r="E72" s="1"/>
  <c r="E9" i="13"/>
  <c r="E9" i="8"/>
  <c r="D54" i="1"/>
  <c r="D71" s="1"/>
  <c r="D72" s="1"/>
  <c r="D54" i="5"/>
  <c r="D54" i="11"/>
  <c r="D54" i="16"/>
  <c r="D54" i="17"/>
  <c r="D54" i="79"/>
  <c r="D54" i="78"/>
  <c r="D69" i="8"/>
  <c r="D69" i="13"/>
  <c r="D60" i="24"/>
  <c r="D54" i="59"/>
  <c r="D54" i="60"/>
  <c r="E16" i="58"/>
  <c r="E16" i="4"/>
  <c r="E16" i="5"/>
  <c r="D70" s="1"/>
  <c r="E16" i="10"/>
  <c r="D70" s="1"/>
  <c r="E16" i="11"/>
  <c r="D70" s="1"/>
  <c r="E16" i="16"/>
  <c r="D70" s="1"/>
  <c r="E16" i="17"/>
  <c r="D70" s="1"/>
  <c r="E16" i="79"/>
  <c r="D70" s="1"/>
  <c r="E16" i="78"/>
  <c r="D70" s="1"/>
  <c r="E9" i="6"/>
  <c r="E16"/>
  <c r="D70" s="1"/>
  <c r="E16" i="7"/>
  <c r="D70" s="1"/>
  <c r="E16" i="8"/>
  <c r="D70" s="1"/>
  <c r="E16" i="9"/>
  <c r="D70" s="1"/>
  <c r="E16" i="69"/>
  <c r="D70" s="1"/>
  <c r="E16" i="67"/>
  <c r="D70" s="1"/>
  <c r="E16" i="53"/>
  <c r="D70" s="1"/>
  <c r="E16" i="61"/>
  <c r="E16" i="59"/>
  <c r="E16" i="60"/>
  <c r="E9" i="1"/>
  <c r="E16"/>
  <c r="D54" i="6"/>
  <c r="D60" i="7"/>
  <c r="D60" i="8"/>
  <c r="D54" s="1"/>
  <c r="D60" i="13"/>
  <c r="D60" i="12"/>
  <c r="D60" i="14"/>
  <c r="D54" s="1"/>
  <c r="D60" i="28"/>
  <c r="D60" i="29"/>
  <c r="D60" i="31"/>
  <c r="D54" s="1"/>
  <c r="D71" s="1"/>
  <c r="D72" s="1"/>
  <c r="D60" i="49"/>
  <c r="D54"/>
  <c r="D71" s="1"/>
  <c r="D72" s="1"/>
  <c r="D60" i="30"/>
  <c r="D60" i="42"/>
  <c r="D60" i="22"/>
  <c r="D54" s="1"/>
  <c r="D71" s="1"/>
  <c r="D72" s="1"/>
  <c r="D60" i="48"/>
  <c r="D54" s="1"/>
  <c r="D71" s="1"/>
  <c r="D72" s="1"/>
  <c r="D54" i="67"/>
  <c r="D60" i="33"/>
  <c r="D54" s="1"/>
  <c r="D71" s="1"/>
  <c r="D72" s="1"/>
  <c r="D60" i="43"/>
  <c r="D54" s="1"/>
  <c r="D71" s="1"/>
  <c r="D72" s="1"/>
  <c r="D60" i="34"/>
  <c r="D54" s="1"/>
  <c r="D71" s="1"/>
  <c r="D72" s="1"/>
  <c r="D60" i="57"/>
  <c r="D54" s="1"/>
  <c r="D71" s="1"/>
  <c r="D72" s="1"/>
  <c r="D60" i="55"/>
  <c r="D60" i="56"/>
  <c r="D54" s="1"/>
  <c r="D71" s="1"/>
  <c r="D72" s="1"/>
  <c r="D60" i="36"/>
  <c r="D54" s="1"/>
  <c r="D71" s="1"/>
  <c r="D72" s="1"/>
  <c r="D60" i="76"/>
  <c r="D54" s="1"/>
  <c r="D71" s="1"/>
  <c r="D72" s="1"/>
  <c r="D60" i="51"/>
  <c r="D60" i="37"/>
  <c r="D54" s="1"/>
  <c r="D71" s="1"/>
  <c r="D72" s="1"/>
  <c r="D60" i="45"/>
  <c r="D54" s="1"/>
  <c r="D71" s="1"/>
  <c r="D72" s="1"/>
  <c r="E71"/>
  <c r="E72" s="1"/>
  <c r="D60" i="44"/>
  <c r="D54" s="1"/>
  <c r="D71" s="1"/>
  <c r="D72" s="1"/>
  <c r="D60" i="35"/>
  <c r="E60" s="1"/>
  <c r="E54" s="1"/>
  <c r="E71" s="1"/>
  <c r="E72" s="1"/>
  <c r="D60" i="47"/>
  <c r="D54" s="1"/>
  <c r="D60" i="27"/>
  <c r="D60" i="46"/>
  <c r="D60" i="38"/>
  <c r="D54" s="1"/>
  <c r="D71" s="1"/>
  <c r="D72" s="1"/>
  <c r="D60" i="21"/>
  <c r="D54" s="1"/>
  <c r="D71" s="1"/>
  <c r="D72" s="1"/>
  <c r="D60" i="23"/>
  <c r="D54" s="1"/>
  <c r="D71" s="1"/>
  <c r="D72" s="1"/>
  <c r="D60" i="25"/>
  <c r="D54" s="1"/>
  <c r="D71" s="1"/>
  <c r="D72" s="1"/>
  <c r="D60" i="39"/>
  <c r="D60" i="41"/>
  <c r="D60" i="40"/>
  <c r="D60" i="65"/>
  <c r="D60" i="62"/>
  <c r="D54" s="1"/>
  <c r="D71" s="1"/>
  <c r="D72" s="1"/>
  <c r="D60" i="26"/>
  <c r="D60" i="20"/>
  <c r="D60" i="63"/>
  <c r="D60" i="64"/>
  <c r="D54" s="1"/>
  <c r="D71" s="1"/>
  <c r="D72" s="1"/>
  <c r="D60" i="70"/>
  <c r="D54" s="1"/>
  <c r="D60" i="71"/>
  <c r="D60" i="72"/>
  <c r="D54"/>
  <c r="D60" i="73"/>
  <c r="D60" i="74"/>
  <c r="D60" i="75"/>
  <c r="D70" i="12"/>
  <c r="D70" i="14"/>
  <c r="D70" i="28"/>
  <c r="D70" i="29"/>
  <c r="D70" i="31"/>
  <c r="D70" i="49"/>
  <c r="D70" i="30"/>
  <c r="D70" i="42"/>
  <c r="D70" i="22"/>
  <c r="D70" i="48"/>
  <c r="D70" i="33"/>
  <c r="D70" i="43"/>
  <c r="D70" i="34"/>
  <c r="D70" i="24"/>
  <c r="D70" i="57"/>
  <c r="D70" i="55"/>
  <c r="D70" i="56"/>
  <c r="D70" i="36"/>
  <c r="D70" i="76"/>
  <c r="D70" i="51"/>
  <c r="D70" i="37"/>
  <c r="D70" i="45"/>
  <c r="D70" i="44"/>
  <c r="D70" i="35"/>
  <c r="D70" i="47"/>
  <c r="D70" i="27"/>
  <c r="D70" i="46"/>
  <c r="D70" i="38"/>
  <c r="D70" i="21"/>
  <c r="D70" i="23"/>
  <c r="D70" i="25"/>
  <c r="D70" i="39"/>
  <c r="D70" i="40"/>
  <c r="D70" i="65"/>
  <c r="D70" i="62"/>
  <c r="D70" i="26"/>
  <c r="D70" i="20"/>
  <c r="D70" i="63"/>
  <c r="D70" i="64"/>
  <c r="D70" i="70"/>
  <c r="D70" i="72"/>
  <c r="D70" i="73"/>
  <c r="D70" i="75"/>
  <c r="D69" i="17"/>
  <c r="D69" i="6"/>
  <c r="D69" i="28"/>
  <c r="D69" i="49"/>
  <c r="D69" i="30"/>
  <c r="D69" i="48"/>
  <c r="D69" i="33"/>
  <c r="D69" i="57"/>
  <c r="D69" i="55"/>
  <c r="D69" i="76"/>
  <c r="D69" i="44"/>
  <c r="D69" i="35"/>
  <c r="D69" i="27"/>
  <c r="D69" i="38"/>
  <c r="D69" i="21"/>
  <c r="D69" i="39"/>
  <c r="D69" i="65"/>
  <c r="D69" i="20"/>
  <c r="D69" i="63"/>
  <c r="D69" i="72"/>
  <c r="D69" i="75"/>
  <c r="D69" i="1"/>
  <c r="D54" i="10"/>
  <c r="D54" i="7"/>
  <c r="D54" i="12"/>
  <c r="D54" i="28"/>
  <c r="D71" s="1"/>
  <c r="D72" s="1"/>
  <c r="D54" i="30"/>
  <c r="D71" s="1"/>
  <c r="D72" s="1"/>
  <c r="D54" i="42"/>
  <c r="D71" s="1"/>
  <c r="D72" s="1"/>
  <c r="D54" i="69"/>
  <c r="D54" i="53"/>
  <c r="D54" i="24"/>
  <c r="D54" i="51"/>
  <c r="D71" s="1"/>
  <c r="D72" s="1"/>
  <c r="D54" i="71"/>
  <c r="D54" i="73"/>
  <c r="D54" i="74"/>
  <c r="D54" i="75"/>
  <c r="D54" i="58"/>
  <c r="D71" s="1"/>
  <c r="D72" s="1"/>
  <c r="D54" i="61"/>
  <c r="D70" i="41"/>
  <c r="D70" i="71"/>
  <c r="D70" i="74"/>
  <c r="D69" i="71"/>
  <c r="E9" i="74"/>
  <c r="E20" s="1"/>
  <c r="D54" i="46"/>
  <c r="D71" s="1"/>
  <c r="D72" s="1"/>
  <c r="D54" i="35"/>
  <c r="D71" s="1"/>
  <c r="D72" s="1"/>
  <c r="D54" i="41"/>
  <c r="D71" s="1"/>
  <c r="D72" s="1"/>
  <c r="D54" i="63"/>
  <c r="D71" s="1"/>
  <c r="D72" s="1"/>
  <c r="D54" i="13"/>
  <c r="D71" s="1"/>
  <c r="D54" i="26"/>
  <c r="D71" s="1"/>
  <c r="D72" s="1"/>
  <c r="D54" i="40"/>
  <c r="D71" s="1"/>
  <c r="D72" s="1"/>
  <c r="E9" i="9"/>
  <c r="E20" s="1"/>
  <c r="E9" i="79"/>
  <c r="E20" s="1"/>
  <c r="D69" i="41"/>
  <c r="E9"/>
  <c r="E20" s="1"/>
  <c r="E9" i="78"/>
  <c r="E20" s="1"/>
  <c r="E9" i="11"/>
  <c r="E20" s="1"/>
  <c r="E9" i="34"/>
  <c r="E20" s="1"/>
  <c r="D69"/>
  <c r="E9" i="22"/>
  <c r="E20" s="1"/>
  <c r="E60" s="1"/>
  <c r="E54" s="1"/>
  <c r="E71" s="1"/>
  <c r="E72" s="1"/>
  <c r="D69"/>
  <c r="E9" i="31"/>
  <c r="E20" s="1"/>
  <c r="E60" s="1"/>
  <c r="E54" s="1"/>
  <c r="E71" s="1"/>
  <c r="E72" s="1"/>
  <c r="D69"/>
  <c r="E9" i="14"/>
  <c r="E20" s="1"/>
  <c r="D69"/>
  <c r="D69" i="62"/>
  <c r="D69" i="70"/>
  <c r="D69" i="26"/>
  <c r="D69" i="40"/>
  <c r="D69" i="51"/>
  <c r="D69" i="43"/>
  <c r="E9" i="61"/>
  <c r="E20" s="1"/>
  <c r="E9" i="67"/>
  <c r="E20" s="1"/>
  <c r="E9" i="7"/>
  <c r="E9" i="29"/>
  <c r="E20" s="1"/>
  <c r="E9" i="42"/>
  <c r="E20" s="1"/>
  <c r="E9" i="12"/>
  <c r="E20" s="1"/>
  <c r="D69" i="25"/>
  <c r="D69" i="47"/>
  <c r="D69" i="45"/>
  <c r="D69" i="36"/>
  <c r="D54" i="20"/>
  <c r="D71" s="1"/>
  <c r="D72" s="1"/>
  <c r="E9" i="53"/>
  <c r="E20" s="1"/>
  <c r="D69" i="81"/>
  <c r="E9" i="106"/>
  <c r="E20" s="1"/>
  <c r="D54" i="103"/>
  <c r="D71" s="1"/>
  <c r="D72" s="1"/>
  <c r="D54" i="97"/>
  <c r="D71" s="1"/>
  <c r="D72" s="1"/>
  <c r="E9" i="98"/>
  <c r="E20" s="1"/>
  <c r="E9" i="96"/>
  <c r="E20" s="1"/>
  <c r="E9" i="94"/>
  <c r="E20" s="1"/>
  <c r="E9" i="95"/>
  <c r="D54" i="92"/>
  <c r="D71" s="1"/>
  <c r="D72" s="1"/>
  <c r="D54" i="91"/>
  <c r="D71" s="1"/>
  <c r="D72" s="1"/>
  <c r="D70" i="4"/>
  <c r="D54" i="27"/>
  <c r="D71" s="1"/>
  <c r="D72" s="1"/>
  <c r="E20" i="8"/>
  <c r="D69" i="4"/>
  <c r="D71" i="117" l="1"/>
  <c r="D72" s="1"/>
  <c r="D71" i="119"/>
  <c r="D72" s="1"/>
  <c r="D71" i="134"/>
  <c r="D73" s="1"/>
  <c r="D71" i="150"/>
  <c r="D73" s="1"/>
  <c r="D71" i="24"/>
  <c r="D72" s="1"/>
  <c r="E60" i="57"/>
  <c r="E54" s="1"/>
  <c r="E71" s="1"/>
  <c r="E72" s="1"/>
  <c r="E60" i="88"/>
  <c r="E54" s="1"/>
  <c r="E71" s="1"/>
  <c r="E72" s="1"/>
  <c r="D71" i="96"/>
  <c r="D72" s="1"/>
  <c r="E60" i="110"/>
  <c r="E54" s="1"/>
  <c r="E71" s="1"/>
  <c r="E72" s="1"/>
  <c r="D71" i="118"/>
  <c r="D72" s="1"/>
  <c r="D71" i="142"/>
  <c r="D72" s="1"/>
  <c r="E69"/>
  <c r="D71" i="148"/>
  <c r="D73" s="1"/>
  <c r="D71" i="151"/>
  <c r="D73" s="1"/>
  <c r="E60" i="34"/>
  <c r="E54" s="1"/>
  <c r="E71" s="1"/>
  <c r="E72" s="1"/>
  <c r="E60" i="76"/>
  <c r="E54" s="1"/>
  <c r="E71" s="1"/>
  <c r="E72" s="1"/>
  <c r="E60" i="37"/>
  <c r="E54" s="1"/>
  <c r="E71" s="1"/>
  <c r="E72" s="1"/>
  <c r="D71" i="107"/>
  <c r="D73" s="1"/>
  <c r="E60" i="55"/>
  <c r="E54" s="1"/>
  <c r="E71" s="1"/>
  <c r="E72" s="1"/>
  <c r="E60" i="65"/>
  <c r="E54" s="1"/>
  <c r="E71" s="1"/>
  <c r="E72" s="1"/>
  <c r="E60" i="24"/>
  <c r="E54" s="1"/>
  <c r="E71" s="1"/>
  <c r="E72" s="1"/>
  <c r="E60" i="49"/>
  <c r="E54" s="1"/>
  <c r="E71" s="1"/>
  <c r="E72" s="1"/>
  <c r="D54" i="88"/>
  <c r="D71" s="1"/>
  <c r="D72" s="1"/>
  <c r="D71" i="126"/>
  <c r="D72" s="1"/>
  <c r="E60" i="127"/>
  <c r="E54" s="1"/>
  <c r="E71" s="1"/>
  <c r="E72" s="1"/>
  <c r="E60" i="128"/>
  <c r="E54" s="1"/>
  <c r="E71" s="1"/>
  <c r="E72" s="1"/>
  <c r="D71" i="135"/>
  <c r="D73" s="1"/>
  <c r="D71" i="147"/>
  <c r="D73" s="1"/>
  <c r="E9" i="5"/>
  <c r="E20" s="1"/>
  <c r="E60" i="142"/>
  <c r="E54" s="1"/>
  <c r="E71" s="1"/>
  <c r="E72" s="1"/>
  <c r="E69" i="144"/>
  <c r="E65"/>
  <c r="E60"/>
  <c r="E68" i="143"/>
  <c r="E65" i="119"/>
  <c r="E60"/>
  <c r="E70"/>
  <c r="E69"/>
  <c r="E68"/>
  <c r="E65" i="150"/>
  <c r="E69" i="108"/>
  <c r="E65"/>
  <c r="E70" i="148"/>
  <c r="E65" i="149"/>
  <c r="E65" i="151"/>
  <c r="E70" i="152"/>
  <c r="E60" i="20"/>
  <c r="E54" s="1"/>
  <c r="E71" s="1"/>
  <c r="E72" s="1"/>
  <c r="E60" i="26"/>
  <c r="E54" s="1"/>
  <c r="E71" s="1"/>
  <c r="E72" s="1"/>
  <c r="D54" i="65"/>
  <c r="D71" s="1"/>
  <c r="D72" s="1"/>
  <c r="E60" i="40"/>
  <c r="E54" s="1"/>
  <c r="E71" s="1"/>
  <c r="E72" s="1"/>
  <c r="E60" i="41"/>
  <c r="E54" s="1"/>
  <c r="E71" s="1"/>
  <c r="E72" s="1"/>
  <c r="E60" i="113"/>
  <c r="E54" s="1"/>
  <c r="E71" s="1"/>
  <c r="E72" s="1"/>
  <c r="E60" i="99"/>
  <c r="E54" s="1"/>
  <c r="E71" s="1"/>
  <c r="E72" s="1"/>
  <c r="E60" i="101"/>
  <c r="E54" s="1"/>
  <c r="E71" s="1"/>
  <c r="E72" s="1"/>
  <c r="E60" i="39"/>
  <c r="E54" s="1"/>
  <c r="E71" s="1"/>
  <c r="E72" s="1"/>
  <c r="E71" i="25"/>
  <c r="E72" s="1"/>
  <c r="E71" i="23"/>
  <c r="E72" s="1"/>
  <c r="E60" i="104"/>
  <c r="E54" s="1"/>
  <c r="E71" s="1"/>
  <c r="E72" s="1"/>
  <c r="E60" i="102"/>
  <c r="E54" s="1"/>
  <c r="E71" s="1"/>
  <c r="E72" s="1"/>
  <c r="E60" i="103"/>
  <c r="E54" s="1"/>
  <c r="E71" s="1"/>
  <c r="E72" s="1"/>
  <c r="E60" i="129"/>
  <c r="E54" s="1"/>
  <c r="E71" s="1"/>
  <c r="E72" s="1"/>
  <c r="D54" i="128"/>
  <c r="D71" s="1"/>
  <c r="D72" s="1"/>
  <c r="E60" i="47"/>
  <c r="E54" s="1"/>
  <c r="E71" s="1"/>
  <c r="E72" s="1"/>
  <c r="E60" i="51"/>
  <c r="E54" s="1"/>
  <c r="E71" s="1"/>
  <c r="E72" s="1"/>
  <c r="E71" i="115"/>
  <c r="E72" s="1"/>
  <c r="E60" i="36"/>
  <c r="E54" s="1"/>
  <c r="E71" s="1"/>
  <c r="E72" s="1"/>
  <c r="E60" i="98"/>
  <c r="E60" i="30"/>
  <c r="E54" s="1"/>
  <c r="E71" s="1"/>
  <c r="E72" s="1"/>
  <c r="E60" i="29"/>
  <c r="E54" s="1"/>
  <c r="E71" s="1"/>
  <c r="E72" s="1"/>
  <c r="E9" i="84"/>
  <c r="E20" s="1"/>
  <c r="E60" s="1"/>
  <c r="E20" i="60"/>
  <c r="E60"/>
  <c r="E69"/>
  <c r="E9" i="59"/>
  <c r="E20" i="58"/>
  <c r="E68" s="1"/>
  <c r="D67" i="77"/>
  <c r="D67" i="75"/>
  <c r="E67" s="1"/>
  <c r="E71" s="1"/>
  <c r="E73" s="1"/>
  <c r="D67" i="74"/>
  <c r="D67" i="73"/>
  <c r="E67" s="1"/>
  <c r="E71" s="1"/>
  <c r="E73" s="1"/>
  <c r="D67" i="72"/>
  <c r="D67" i="71"/>
  <c r="D71" s="1"/>
  <c r="D73" s="1"/>
  <c r="D67" i="70"/>
  <c r="D67" i="12"/>
  <c r="E60" i="9"/>
  <c r="E54" s="1"/>
  <c r="E20" i="7"/>
  <c r="D71"/>
  <c r="D72" s="1"/>
  <c r="E60"/>
  <c r="E54" s="1"/>
  <c r="D71" i="6"/>
  <c r="D72" s="1"/>
  <c r="E20" i="121"/>
  <c r="E9" i="16"/>
  <c r="E9" i="10"/>
  <c r="D71" i="5"/>
  <c r="D72" s="1"/>
  <c r="E20" i="4"/>
  <c r="E60" i="38"/>
  <c r="E54" s="1"/>
  <c r="E71" s="1"/>
  <c r="E72" s="1"/>
  <c r="E60" i="58"/>
  <c r="D71" i="59"/>
  <c r="D72" s="1"/>
  <c r="E65" i="60"/>
  <c r="D71" i="84"/>
  <c r="D72" s="1"/>
  <c r="E70" i="60"/>
  <c r="D71"/>
  <c r="D72" s="1"/>
  <c r="E68"/>
  <c r="E20" i="59"/>
  <c r="E65" i="61"/>
  <c r="D71"/>
  <c r="D72" s="1"/>
  <c r="E70"/>
  <c r="D71" i="159"/>
  <c r="D73" s="1"/>
  <c r="E72" i="157"/>
  <c r="D72"/>
  <c r="D60" i="156"/>
  <c r="E60" i="153"/>
  <c r="E54" s="1"/>
  <c r="E71" s="1"/>
  <c r="E72" s="1"/>
  <c r="E20" i="122"/>
  <c r="E70" s="1"/>
  <c r="E69" i="151"/>
  <c r="E70"/>
  <c r="E60"/>
  <c r="E54" s="1"/>
  <c r="E68"/>
  <c r="E60" i="152"/>
  <c r="E65"/>
  <c r="E68"/>
  <c r="E69"/>
  <c r="E60" i="150"/>
  <c r="E54" s="1"/>
  <c r="E69"/>
  <c r="E68"/>
  <c r="E70"/>
  <c r="E69" i="149"/>
  <c r="E60"/>
  <c r="E54" s="1"/>
  <c r="D54"/>
  <c r="D71" s="1"/>
  <c r="D73" s="1"/>
  <c r="E70"/>
  <c r="E60" i="148"/>
  <c r="E65"/>
  <c r="E68"/>
  <c r="E69"/>
  <c r="E68" i="149"/>
  <c r="E60" i="147"/>
  <c r="E68"/>
  <c r="E69"/>
  <c r="E65"/>
  <c r="E70"/>
  <c r="E70" i="146"/>
  <c r="E68"/>
  <c r="E65"/>
  <c r="E69"/>
  <c r="E60"/>
  <c r="E54" s="1"/>
  <c r="E68" i="142"/>
  <c r="E70" i="145"/>
  <c r="E65"/>
  <c r="E60"/>
  <c r="E69"/>
  <c r="E68" i="144"/>
  <c r="E70"/>
  <c r="E65" i="143"/>
  <c r="E60"/>
  <c r="E69"/>
  <c r="D54" i="145"/>
  <c r="D71" s="1"/>
  <c r="D72" s="1"/>
  <c r="D54" i="144"/>
  <c r="D71" s="1"/>
  <c r="D72" s="1"/>
  <c r="D54" i="143"/>
  <c r="D71" s="1"/>
  <c r="D72" s="1"/>
  <c r="E60" i="141"/>
  <c r="E54" s="1"/>
  <c r="E71" s="1"/>
  <c r="E72" s="1"/>
  <c r="E60" i="140"/>
  <c r="E54" s="1"/>
  <c r="E71" s="1"/>
  <c r="E72" s="1"/>
  <c r="D72" i="139"/>
  <c r="E71"/>
  <c r="E72" s="1"/>
  <c r="E60" i="138"/>
  <c r="E54" s="1"/>
  <c r="E71" s="1"/>
  <c r="E72" s="1"/>
  <c r="D54"/>
  <c r="D71" s="1"/>
  <c r="D72" s="1"/>
  <c r="E60" i="136"/>
  <c r="E54" s="1"/>
  <c r="E71" s="1"/>
  <c r="E72" s="1"/>
  <c r="D54"/>
  <c r="D71" s="1"/>
  <c r="D72" s="1"/>
  <c r="E60" i="137"/>
  <c r="E54" s="1"/>
  <c r="E71" s="1"/>
  <c r="E72" s="1"/>
  <c r="E71" i="85"/>
  <c r="E72" s="1"/>
  <c r="D54" i="129"/>
  <c r="D71" s="1"/>
  <c r="D72" s="1"/>
  <c r="D72" i="89"/>
  <c r="E71"/>
  <c r="E72" s="1"/>
  <c r="D54" i="83"/>
  <c r="E60"/>
  <c r="D71"/>
  <c r="D72" s="1"/>
  <c r="E60" i="48"/>
  <c r="E54" s="1"/>
  <c r="E71" s="1"/>
  <c r="E72" s="1"/>
  <c r="E60" i="42"/>
  <c r="E54" s="1"/>
  <c r="E71" s="1"/>
  <c r="E72" s="1"/>
  <c r="D54" i="29"/>
  <c r="D71" s="1"/>
  <c r="D72" s="1"/>
  <c r="E60" i="56"/>
  <c r="E54" s="1"/>
  <c r="E71" s="1"/>
  <c r="E72" s="1"/>
  <c r="D54" i="55"/>
  <c r="D71" s="1"/>
  <c r="D72" s="1"/>
  <c r="E60" i="43"/>
  <c r="E54" s="1"/>
  <c r="E71" s="1"/>
  <c r="E72" s="1"/>
  <c r="E60" i="33"/>
  <c r="E54" s="1"/>
  <c r="E71" s="1"/>
  <c r="E72" s="1"/>
  <c r="E60" i="123"/>
  <c r="E54" s="1"/>
  <c r="E71" s="1"/>
  <c r="E72" s="1"/>
  <c r="E69" i="96"/>
  <c r="E68"/>
  <c r="E65"/>
  <c r="E70"/>
  <c r="E60"/>
  <c r="E69" i="126"/>
  <c r="E68"/>
  <c r="E65"/>
  <c r="E70"/>
  <c r="E60"/>
  <c r="E65" i="97"/>
  <c r="E69"/>
  <c r="E68"/>
  <c r="E60"/>
  <c r="E54" s="1"/>
  <c r="E70"/>
  <c r="E70" i="98"/>
  <c r="E69"/>
  <c r="E68"/>
  <c r="E65"/>
  <c r="E54" s="1"/>
  <c r="D54"/>
  <c r="D71" s="1"/>
  <c r="D72" s="1"/>
  <c r="E69" i="112"/>
  <c r="E68"/>
  <c r="E65"/>
  <c r="E70"/>
  <c r="E60"/>
  <c r="E54" s="1"/>
  <c r="E71" s="1"/>
  <c r="E72" s="1"/>
  <c r="E72" i="114"/>
  <c r="D72"/>
  <c r="E60" i="27"/>
  <c r="E54" s="1"/>
  <c r="E71" s="1"/>
  <c r="E72" s="1"/>
  <c r="D71" i="47"/>
  <c r="D72"/>
  <c r="E60" i="44"/>
  <c r="E54" s="1"/>
  <c r="E71" s="1"/>
  <c r="E72" s="1"/>
  <c r="E60" i="90"/>
  <c r="E54" s="1"/>
  <c r="E71" s="1"/>
  <c r="E72" s="1"/>
  <c r="E68" i="131"/>
  <c r="E70"/>
  <c r="E69"/>
  <c r="E65"/>
  <c r="E60"/>
  <c r="D54"/>
  <c r="D71" s="1"/>
  <c r="D72" s="1"/>
  <c r="E60" i="21"/>
  <c r="E54" s="1"/>
  <c r="E71" s="1"/>
  <c r="E72" s="1"/>
  <c r="D54" i="130"/>
  <c r="D71" s="1"/>
  <c r="D72" s="1"/>
  <c r="D54" i="39"/>
  <c r="D71" s="1"/>
  <c r="D72" s="1"/>
  <c r="E60" i="100"/>
  <c r="E54" s="1"/>
  <c r="E71" s="1"/>
  <c r="E72" s="1"/>
  <c r="E60" i="62"/>
  <c r="E54" s="1"/>
  <c r="E71" s="1"/>
  <c r="E72" s="1"/>
  <c r="E60" i="64"/>
  <c r="E54" s="1"/>
  <c r="E71" s="1"/>
  <c r="E72" s="1"/>
  <c r="E60" i="105"/>
  <c r="E54" s="1"/>
  <c r="E71" s="1"/>
  <c r="E72" s="1"/>
  <c r="E68" i="133"/>
  <c r="E65"/>
  <c r="E70"/>
  <c r="E69"/>
  <c r="E60"/>
  <c r="E69" i="132"/>
  <c r="E60"/>
  <c r="E68"/>
  <c r="E65"/>
  <c r="E70"/>
  <c r="E65" i="135"/>
  <c r="E68"/>
  <c r="E69"/>
  <c r="E60"/>
  <c r="E70"/>
  <c r="E70" i="134"/>
  <c r="E60"/>
  <c r="E65"/>
  <c r="E69"/>
  <c r="E68"/>
  <c r="E60" i="106"/>
  <c r="E70"/>
  <c r="E68"/>
  <c r="E65"/>
  <c r="E69"/>
  <c r="D54"/>
  <c r="D71" s="1"/>
  <c r="D73" s="1"/>
  <c r="E65" i="107"/>
  <c r="E70"/>
  <c r="E69"/>
  <c r="E68"/>
  <c r="E60"/>
  <c r="E54" s="1"/>
  <c r="E70" i="109"/>
  <c r="E60"/>
  <c r="E54" s="1"/>
  <c r="E69"/>
  <c r="E65"/>
  <c r="E68"/>
  <c r="E70" i="108"/>
  <c r="E68"/>
  <c r="E60"/>
  <c r="E54" s="1"/>
  <c r="D67" i="14"/>
  <c r="E67" i="12"/>
  <c r="E71" s="1"/>
  <c r="E73" s="1"/>
  <c r="D71"/>
  <c r="D73" s="1"/>
  <c r="E67" i="77"/>
  <c r="E71" s="1"/>
  <c r="E73" s="1"/>
  <c r="D71"/>
  <c r="D73" s="1"/>
  <c r="D71" i="75"/>
  <c r="D73" s="1"/>
  <c r="E67" i="74"/>
  <c r="E71" s="1"/>
  <c r="E73" s="1"/>
  <c r="D71"/>
  <c r="D73" s="1"/>
  <c r="D71" i="73"/>
  <c r="D73" s="1"/>
  <c r="E67" i="72"/>
  <c r="E71" s="1"/>
  <c r="E73" s="1"/>
  <c r="D71"/>
  <c r="D73" s="1"/>
  <c r="E67" i="71"/>
  <c r="E71" s="1"/>
  <c r="E73" s="1"/>
  <c r="E67" i="70"/>
  <c r="E71" s="1"/>
  <c r="E73" s="1"/>
  <c r="D71"/>
  <c r="D73" s="1"/>
  <c r="E60" i="61"/>
  <c r="E68"/>
  <c r="E69"/>
  <c r="E70" i="84"/>
  <c r="E68"/>
  <c r="E65"/>
  <c r="E9" i="93"/>
  <c r="E20" s="1"/>
  <c r="E68" s="1"/>
  <c r="D71" i="95"/>
  <c r="D73" s="1"/>
  <c r="E20"/>
  <c r="E69" s="1"/>
  <c r="E9" i="69"/>
  <c r="E20" s="1"/>
  <c r="E60" s="1"/>
  <c r="D71"/>
  <c r="D72" s="1"/>
  <c r="E20" i="13"/>
  <c r="D72"/>
  <c r="E69" i="9"/>
  <c r="E72" s="1"/>
  <c r="E70"/>
  <c r="D71" i="8"/>
  <c r="D72" s="1"/>
  <c r="E70"/>
  <c r="E20" i="6"/>
  <c r="D71" i="120"/>
  <c r="D72" s="1"/>
  <c r="E9"/>
  <c r="E20" s="1"/>
  <c r="E69" s="1"/>
  <c r="D71" i="121"/>
  <c r="D72" s="1"/>
  <c r="D69" i="122"/>
  <c r="E20" i="81"/>
  <c r="E69" s="1"/>
  <c r="D71"/>
  <c r="D72" s="1"/>
  <c r="E65"/>
  <c r="E70"/>
  <c r="E60"/>
  <c r="E60" i="78"/>
  <c r="E68"/>
  <c r="E70"/>
  <c r="E69"/>
  <c r="D71"/>
  <c r="D72" s="1"/>
  <c r="E65"/>
  <c r="D71" i="79"/>
  <c r="D72" s="1"/>
  <c r="E68"/>
  <c r="E65"/>
  <c r="E60"/>
  <c r="E70"/>
  <c r="E69"/>
  <c r="E70" i="17"/>
  <c r="D71"/>
  <c r="D72" s="1"/>
  <c r="E60"/>
  <c r="E69"/>
  <c r="E68"/>
  <c r="E65"/>
  <c r="E20" i="16"/>
  <c r="E65" s="1"/>
  <c r="D71"/>
  <c r="D72" s="1"/>
  <c r="D71" i="11"/>
  <c r="D72" s="1"/>
  <c r="E69"/>
  <c r="E65"/>
  <c r="E70"/>
  <c r="E60"/>
  <c r="E20" i="10"/>
  <c r="D71"/>
  <c r="D72" s="1"/>
  <c r="E60" i="5"/>
  <c r="E69" i="4"/>
  <c r="E70"/>
  <c r="E20" i="1"/>
  <c r="E71" i="118"/>
  <c r="E72" s="1"/>
  <c r="E23" i="80"/>
  <c r="E71" i="125"/>
  <c r="E72" s="1"/>
  <c r="D69" i="93"/>
  <c r="E65" i="94"/>
  <c r="E60"/>
  <c r="E68"/>
  <c r="E69"/>
  <c r="E70"/>
  <c r="D71"/>
  <c r="D73" s="1"/>
  <c r="E65" i="53"/>
  <c r="E68"/>
  <c r="E60"/>
  <c r="E70"/>
  <c r="D71"/>
  <c r="D72" s="1"/>
  <c r="E69"/>
  <c r="E60" i="67"/>
  <c r="E65"/>
  <c r="E68"/>
  <c r="E69"/>
  <c r="D72"/>
  <c r="E70"/>
  <c r="E39" i="13"/>
  <c r="D72" i="9"/>
  <c r="E60" i="8"/>
  <c r="E54" s="1"/>
  <c r="E71" s="1"/>
  <c r="E72" s="1"/>
  <c r="E70" i="7"/>
  <c r="E71" s="1"/>
  <c r="E72" s="1"/>
  <c r="E54" i="60" l="1"/>
  <c r="E69" i="84"/>
  <c r="E54" i="135"/>
  <c r="E71" s="1"/>
  <c r="E73" s="1"/>
  <c r="E71" i="98"/>
  <c r="E72" s="1"/>
  <c r="E70" i="58"/>
  <c r="E65"/>
  <c r="E71" i="107"/>
  <c r="E73" s="1"/>
  <c r="E54" i="132"/>
  <c r="E71" s="1"/>
  <c r="E73" s="1"/>
  <c r="E54" i="148"/>
  <c r="E54" i="152"/>
  <c r="E69" i="58"/>
  <c r="E54" i="144"/>
  <c r="E71" s="1"/>
  <c r="E72" s="1"/>
  <c r="E54" i="78"/>
  <c r="E71" s="1"/>
  <c r="E72" s="1"/>
  <c r="E60" i="10"/>
  <c r="E65" i="5"/>
  <c r="E54" s="1"/>
  <c r="E71" s="1"/>
  <c r="E72" s="1"/>
  <c r="E70"/>
  <c r="E69"/>
  <c r="E65" i="1"/>
  <c r="E54" i="143"/>
  <c r="E71" s="1"/>
  <c r="E72" s="1"/>
  <c r="E54" i="119"/>
  <c r="E71" s="1"/>
  <c r="E72" s="1"/>
  <c r="E72" i="117"/>
  <c r="E71" i="109"/>
  <c r="E73" s="1"/>
  <c r="E71" i="148"/>
  <c r="E73" s="1"/>
  <c r="E71" i="146"/>
  <c r="E73" s="1"/>
  <c r="E54" i="61"/>
  <c r="E71" s="1"/>
  <c r="E72" s="1"/>
  <c r="E60" i="6"/>
  <c r="E54" s="1"/>
  <c r="E70" i="93"/>
  <c r="E65"/>
  <c r="E60"/>
  <c r="E69"/>
  <c r="E68" i="81"/>
  <c r="E65" i="10"/>
  <c r="E69"/>
  <c r="E55" i="1"/>
  <c r="E54" s="1"/>
  <c r="E54" i="58"/>
  <c r="E60" i="59"/>
  <c r="E69"/>
  <c r="E70"/>
  <c r="E65"/>
  <c r="E54" s="1"/>
  <c r="E68"/>
  <c r="E71" i="60"/>
  <c r="E72" s="1"/>
  <c r="E73" i="159"/>
  <c r="D71" i="156"/>
  <c r="D72" s="1"/>
  <c r="D54"/>
  <c r="E72" i="121"/>
  <c r="E71" i="151"/>
  <c r="E73" s="1"/>
  <c r="E71" i="152"/>
  <c r="E73" s="1"/>
  <c r="E71" i="150"/>
  <c r="E73" s="1"/>
  <c r="E71" i="149"/>
  <c r="E73" s="1"/>
  <c r="E54" i="147"/>
  <c r="E71" s="1"/>
  <c r="E73" s="1"/>
  <c r="E54" i="145"/>
  <c r="E71" s="1"/>
  <c r="E72" s="1"/>
  <c r="E54" i="83"/>
  <c r="E71"/>
  <c r="E72" s="1"/>
  <c r="E54" i="96"/>
  <c r="E71" s="1"/>
  <c r="E72" s="1"/>
  <c r="E54" i="126"/>
  <c r="E71" s="1"/>
  <c r="E72" s="1"/>
  <c r="E71" i="97"/>
  <c r="E72" s="1"/>
  <c r="E54" i="131"/>
  <c r="E71" s="1"/>
  <c r="E72" s="1"/>
  <c r="E54" i="133"/>
  <c r="E71" s="1"/>
  <c r="E73" s="1"/>
  <c r="E54" i="134"/>
  <c r="E71" s="1"/>
  <c r="E73" s="1"/>
  <c r="E54" i="106"/>
  <c r="E71" s="1"/>
  <c r="E73" s="1"/>
  <c r="E71" i="108"/>
  <c r="E73" s="1"/>
  <c r="E67" i="14"/>
  <c r="E71" s="1"/>
  <c r="E73" s="1"/>
  <c r="D71"/>
  <c r="D73" s="1"/>
  <c r="E54" i="84"/>
  <c r="E71" s="1"/>
  <c r="E72" s="1"/>
  <c r="E60" i="95"/>
  <c r="E65"/>
  <c r="E70"/>
  <c r="E68"/>
  <c r="E54" i="67"/>
  <c r="E71" s="1"/>
  <c r="E72" s="1"/>
  <c r="E65" i="69"/>
  <c r="E54" s="1"/>
  <c r="E70"/>
  <c r="E69"/>
  <c r="E68"/>
  <c r="E60" i="13"/>
  <c r="E54" s="1"/>
  <c r="E68"/>
  <c r="E70"/>
  <c r="E69" i="6"/>
  <c r="E70"/>
  <c r="E70" i="120"/>
  <c r="E60"/>
  <c r="D71" i="122"/>
  <c r="D72" s="1"/>
  <c r="E69"/>
  <c r="E54" i="81"/>
  <c r="E71" s="1"/>
  <c r="E72" s="1"/>
  <c r="E54" i="79"/>
  <c r="E71" s="1"/>
  <c r="E72" s="1"/>
  <c r="E54" i="17"/>
  <c r="E71" s="1"/>
  <c r="E72" s="1"/>
  <c r="E70" i="16"/>
  <c r="E60"/>
  <c r="E54" s="1"/>
  <c r="E69"/>
  <c r="E54" i="11"/>
  <c r="E71" s="1"/>
  <c r="E72" s="1"/>
  <c r="E70" i="10"/>
  <c r="E69" i="1"/>
  <c r="E71" i="4"/>
  <c r="E72" s="1"/>
  <c r="E70" i="1"/>
  <c r="D71" i="93"/>
  <c r="D73" s="1"/>
  <c r="E54" i="94"/>
  <c r="E71" s="1"/>
  <c r="E73" s="1"/>
  <c r="E54" i="53"/>
  <c r="E71" s="1"/>
  <c r="E72" s="1"/>
  <c r="E71" i="58" l="1"/>
  <c r="E72" s="1"/>
  <c r="E54" i="10"/>
  <c r="E71" s="1"/>
  <c r="E72" s="1"/>
  <c r="E54" i="93"/>
  <c r="E71" s="1"/>
  <c r="E73" s="1"/>
  <c r="E71" i="59"/>
  <c r="E72" s="1"/>
  <c r="E71" i="156"/>
  <c r="E72" s="1"/>
  <c r="E71" i="120"/>
  <c r="E72" s="1"/>
  <c r="E54" i="95"/>
  <c r="E71" s="1"/>
  <c r="E73" s="1"/>
  <c r="E71" i="69"/>
  <c r="E72" s="1"/>
  <c r="E71" i="13"/>
  <c r="E72" s="1"/>
  <c r="E71" i="6"/>
  <c r="E72" s="1"/>
  <c r="E71" i="16"/>
  <c r="E72" s="1"/>
  <c r="E71" i="1"/>
  <c r="E72" s="1"/>
  <c r="E54" i="122"/>
  <c r="E71" s="1"/>
  <c r="E72" s="1"/>
</calcChain>
</file>

<file path=xl/sharedStrings.xml><?xml version="1.0" encoding="utf-8"?>
<sst xmlns="http://schemas.openxmlformats.org/spreadsheetml/2006/main" count="21562" uniqueCount="267">
  <si>
    <t>PÓŁROCZNE SPRAWOZDANIE UBEZPIECZENIOWEGO FUNDUSZU KAPITAŁOWEGO</t>
  </si>
  <si>
    <t>TOWARZYSTWO UBEZPIECZEŃ  ALLIANZ ŻYCIE POLSKA S.A.</t>
  </si>
  <si>
    <t>I. WARTOŚĆ AKTYWÓW NETTO FUNDUSZU</t>
  </si>
  <si>
    <t>(w zł)</t>
  </si>
  <si>
    <t xml:space="preserve">I.  </t>
  </si>
  <si>
    <t>AKTYWA</t>
  </si>
  <si>
    <t>1.</t>
  </si>
  <si>
    <t>lokaty</t>
  </si>
  <si>
    <t>2.</t>
  </si>
  <si>
    <t>środki pieniężne</t>
  </si>
  <si>
    <t>3.</t>
  </si>
  <si>
    <t>aktywa za zezwoleniem organu nadzoru, zgodnie z art. 154 ust. 9 ustawy z dnia 22 maja 2003 r. o działalności ubezpieczeniowej</t>
  </si>
  <si>
    <t>4.</t>
  </si>
  <si>
    <t>należności</t>
  </si>
  <si>
    <t>4.1.</t>
  </si>
  <si>
    <t>z tytułu transakcji zawartych na rynku finansowym</t>
  </si>
  <si>
    <t>4.2.</t>
  </si>
  <si>
    <t>pozostałe</t>
  </si>
  <si>
    <t xml:space="preserve">II.  </t>
  </si>
  <si>
    <t>ZOBOWIĄZANIA</t>
  </si>
  <si>
    <t>wobec ubezpieczających, ubezpieczonych, uposażonych lub uprawnionych z umów ubezpieczenia</t>
  </si>
  <si>
    <t xml:space="preserve">pozostałe </t>
  </si>
  <si>
    <t>III.  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</si>
  <si>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</si>
  <si>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</si>
  <si>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</si>
  <si>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</si>
  <si>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</si>
  <si>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I.</t>
  </si>
  <si>
    <t>Zwiększenia funduszu</t>
  </si>
  <si>
    <t>tytułem składek zwiększających wartość funduszu</t>
  </si>
  <si>
    <t>pozostałe przychody</t>
  </si>
  <si>
    <t>pozostałe zwiększenia</t>
  </si>
  <si>
    <t>II.</t>
  </si>
  <si>
    <t>Zmniejszenia funduszu</t>
  </si>
  <si>
    <t>tytułem wykupu</t>
  </si>
  <si>
    <t>tytułem wypłat pozostałych świadczeń ubezpieczeniowych</t>
  </si>
  <si>
    <t>tytułem opłat za ryzyko ubezpieczeniowe oraz innych opłat potrącanych z funduszu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</si>
  <si>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</si>
  <si>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</si>
  <si>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</si>
  <si>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</si>
  <si>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</si>
  <si>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</si>
  <si>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</si>
  <si>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</si>
  <si>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 xml:space="preserve">Wynik netto z działalności inwestycyjnej </t>
  </si>
  <si>
    <t>D.</t>
  </si>
  <si>
    <t>Aktywa netto funduszu na koniec okresu sprawozdawczego</t>
  </si>
  <si>
    <t>III. LICZBA I WARTOŚĆ JEDNOSTEK ROZRACHUNKOWYCH</t>
  </si>
  <si>
    <t>Pozycja</t>
  </si>
  <si>
    <t>Liczba jednostek rozrachunkowych:</t>
  </si>
  <si>
    <t>na początek okresu sprawozdawczego</t>
  </si>
  <si>
    <t>na koniec okresu sprawozdawczego</t>
  </si>
  <si>
    <t>Wartość jednostki rozrachunkowej:</t>
  </si>
  <si>
    <t>minimalna wartość jednostki rozrachunkowej w okresie sprawozdawczym</t>
  </si>
  <si>
    <t>maksymalna wartość jednostki rozrachunkowej w okresie sprawozdawczym</t>
  </si>
  <si>
    <t xml:space="preserve">                   IV. ZESTAWIENIE LOKAT FUNDUSZU</t>
  </si>
  <si>
    <t xml:space="preserve">LOKATY </t>
  </si>
  <si>
    <t>Wartość bilansowa (w zł)</t>
  </si>
  <si>
    <t>Udział w aktywach netto funduszu (w %)</t>
  </si>
  <si>
    <t>Lokaty (suma 1-12)</t>
  </si>
  <si>
    <t>papiery wartościowe emitowane, poręczone lub gwarantowane przez Skarb Państwa lub organizacje międzynarodowe, których członkiem jest Rzeczpospolita Polska</t>
  </si>
  <si>
    <t>obligacje emitowane lub poręczone przez jednostki samorządu terytorialnego lub związki jednostek samorządu terytorialnego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</si>
  <si>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</si>
  <si>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</si>
  <si>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</si>
  <si>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</si>
  <si>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instrumenty pochodne, o ile  służą zmniejszeniu ryzyka związanego z innymi aktywami stanowiącymi pokrycie rezerw techniczno-ubezpieczeniowych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</si>
  <si>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</si>
  <si>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</si>
  <si>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</si>
  <si>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</si>
  <si>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</si>
  <si>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</si>
  <si>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</si>
  <si>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</si>
  <si>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</si>
  <si>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</si>
  <si>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Aktywa za zezwoleniem organu nadzoru, zgodnie z art. 154 ust. 9 ustawy z dnia 22 maja 2003 r. o działalności ubezpieczeniowej</t>
  </si>
  <si>
    <t>III.</t>
  </si>
  <si>
    <t>Środki pieniężne</t>
  </si>
  <si>
    <t>IV.</t>
  </si>
  <si>
    <t>Należności</t>
  </si>
  <si>
    <t>V.</t>
  </si>
  <si>
    <t>Zobowiązania</t>
  </si>
  <si>
    <t>VI.</t>
  </si>
  <si>
    <t>Aktywa netto (w tym)</t>
  </si>
  <si>
    <t>krajowe</t>
  </si>
  <si>
    <t>zagraniczne - kraje UE</t>
  </si>
  <si>
    <t>zagraniczne - kraje poza UE</t>
  </si>
  <si>
    <t>Fundusz Konserwatywny</t>
  </si>
  <si>
    <t>Fundusz Zrównoważony</t>
  </si>
  <si>
    <t>Fundusz Aktywny</t>
  </si>
  <si>
    <t>Fundusz Międzynarodowy</t>
  </si>
  <si>
    <t>Fundusz Azjatycki</t>
  </si>
  <si>
    <t>Aktywny - Surowce i Nowe Gospodarki</t>
  </si>
  <si>
    <t>Zabezpieczony - Rynku Polskiego</t>
  </si>
  <si>
    <t>Zabezpieczony - Europy Wschodniej</t>
  </si>
  <si>
    <t>Zabezpieczony - Dalekiego Wschodu</t>
  </si>
  <si>
    <t>Millenium Master I</t>
  </si>
  <si>
    <t>Millenium Master II</t>
  </si>
  <si>
    <t>Millenium Master III</t>
  </si>
  <si>
    <t>Millenium Master IV</t>
  </si>
  <si>
    <t>Millenium Master V</t>
  </si>
  <si>
    <t>Millenium Master VI</t>
  </si>
  <si>
    <t>Millenium Master VII</t>
  </si>
  <si>
    <t>Fundusz Gwarantowany</t>
  </si>
  <si>
    <t>Fundusz Stabilnego Wzrostu</t>
  </si>
  <si>
    <t>Fundusz Dynamiczny</t>
  </si>
  <si>
    <t>Fundusz Aktywnej Alokacji</t>
  </si>
  <si>
    <t>Fundusz Akcji Plus</t>
  </si>
  <si>
    <t>Fundusz Akcji Małych i Średnich Spółek</t>
  </si>
  <si>
    <t>Fundusz Selektywny</t>
  </si>
  <si>
    <t>Fundusz Polskich Obligacji Skarbowych</t>
  </si>
  <si>
    <t>Portfel Stabilnego Wzrostu</t>
  </si>
  <si>
    <t xml:space="preserve">Portfel Dynamiczny </t>
  </si>
  <si>
    <t>INFORMACJE DODATKOWE</t>
  </si>
  <si>
    <t xml:space="preserve">DO SPRAWOZDANIA PÓŁROCZNEGO </t>
  </si>
  <si>
    <t>FUNDUSZY KAPITAŁOWYCH</t>
  </si>
  <si>
    <t>TU ALLIANZ ŻYCIE POLSKA  S.A.</t>
  </si>
  <si>
    <t xml:space="preserve">Przypis składki brutto </t>
  </si>
  <si>
    <t xml:space="preserve">Potrącenia/ opłaty </t>
  </si>
  <si>
    <t xml:space="preserve">Składka netto </t>
  </si>
  <si>
    <t xml:space="preserve">Portfel Aktywnej Alokacji </t>
  </si>
  <si>
    <t>Fundusz Pieniężny</t>
  </si>
  <si>
    <t>31-12-2013</t>
  </si>
  <si>
    <t>Strategii MultiObligacyjnych</t>
  </si>
  <si>
    <t xml:space="preserve"> Portfel Akcji Rynków Rozwiniętych</t>
  </si>
  <si>
    <t>Portfel Akcji Rynków Wschodzących</t>
  </si>
  <si>
    <t>Portfel Obligacji Zagranicznych</t>
  </si>
  <si>
    <t>Fundusz Akcji Globalnych</t>
  </si>
  <si>
    <t>Fundusz Obligacji Globalnych</t>
  </si>
  <si>
    <t>Fundusz Energetyczny</t>
  </si>
  <si>
    <t>31-12-2014</t>
  </si>
  <si>
    <t>Allianz FIO Akcji</t>
  </si>
  <si>
    <t>Allianz FIO Akcji Plus</t>
  </si>
  <si>
    <t>Allianz FIO Aktywnej Alokacji</t>
  </si>
  <si>
    <t>Allianz FIO Akcji Małych i Średnich Spółek</t>
  </si>
  <si>
    <t>Allianz FIO Obligacji Plus</t>
  </si>
  <si>
    <t>Allianz FIO Selektywny</t>
  </si>
  <si>
    <t>Allianz FIO Stabilnego Wzrostu</t>
  </si>
  <si>
    <t>Allianz FIO Pieniężny</t>
  </si>
  <si>
    <t>Allianz FIO Polskich Obligacji Skarbowych</t>
  </si>
  <si>
    <t>Allianz FIO Energetyczny</t>
  </si>
  <si>
    <t>Altus FIO Absolutnej Stopy Zwrotu Dłużny C</t>
  </si>
  <si>
    <t xml:space="preserve"> Aviva Investors FIO Nowoczesnych Technologii</t>
  </si>
  <si>
    <t xml:space="preserve"> Aviva Investors FIO Dłużnych Papierów Korporacyjnych</t>
  </si>
  <si>
    <t xml:space="preserve"> Aviva Investors FIO Obligacji Dynamiczny</t>
  </si>
  <si>
    <t xml:space="preserve"> Aviva Investors FIO Polskich Akcji</t>
  </si>
  <si>
    <t xml:space="preserve"> Investor FIO Akcji </t>
  </si>
  <si>
    <t xml:space="preserve"> Investor FIO Akcji Dużych Spółek</t>
  </si>
  <si>
    <t xml:space="preserve"> Investor SFIO Gold Otwarty</t>
  </si>
  <si>
    <t xml:space="preserve"> Investor FIO TOP 25 Małych Spółek</t>
  </si>
  <si>
    <t xml:space="preserve"> Investor SFIO Zrównoważony Rynków Wschodzących</t>
  </si>
  <si>
    <t>Investor SFIO Ameryka Łacińska</t>
  </si>
  <si>
    <t xml:space="preserve"> Investor SFIO BRIC</t>
  </si>
  <si>
    <t xml:space="preserve"> Investor SFIO Indie i Chiny</t>
  </si>
  <si>
    <t xml:space="preserve"> Investor SFIO Turcja</t>
  </si>
  <si>
    <t xml:space="preserve"> Investor FIO Zrównoważony</t>
  </si>
  <si>
    <t>Legg Mason FIO Akcji</t>
  </si>
  <si>
    <t>Legg Mason FIO Obligacji</t>
  </si>
  <si>
    <t xml:space="preserve"> Legg Mason FIO Pieniężny</t>
  </si>
  <si>
    <t xml:space="preserve"> Legg Mason FIO Strateg </t>
  </si>
  <si>
    <t xml:space="preserve"> Noble Fund FIO Mieszany</t>
  </si>
  <si>
    <t xml:space="preserve"> Noble Fund FIO Akcji Małych i Średnich Spółek</t>
  </si>
  <si>
    <t xml:space="preserve"> Pioneer FIO Akcji Polskich</t>
  </si>
  <si>
    <t xml:space="preserve"> Pioneer FIO Dynamicznych Spółek</t>
  </si>
  <si>
    <t xml:space="preserve"> Pioneer FIO Obligacji Plus</t>
  </si>
  <si>
    <t xml:space="preserve"> Pioneer FIO Pieniężny </t>
  </si>
  <si>
    <t xml:space="preserve"> Pioneer FIO Pieniężny Plus</t>
  </si>
  <si>
    <t xml:space="preserve"> Pioneer FIO Stabilnego Inwestowania</t>
  </si>
  <si>
    <t>PKO FIO Akcji Nowa Europa</t>
  </si>
  <si>
    <t>PKO FIO Obligacji Długoterminowych</t>
  </si>
  <si>
    <t xml:space="preserve"> PKO FIO Stabilnego Wzrostu Plus</t>
  </si>
  <si>
    <t>PKO FIO Zrównoważony Plus</t>
  </si>
  <si>
    <t xml:space="preserve"> PZU FIO Akcji Krakowiak</t>
  </si>
  <si>
    <t xml:space="preserve"> PZU FIO Akcji Małych i Średnich Spółek</t>
  </si>
  <si>
    <t xml:space="preserve"> PZU SFIO GI Akcji Rynków Rozwiniętych</t>
  </si>
  <si>
    <t xml:space="preserve"> PZU FIO Energia Medycyna Ekologia</t>
  </si>
  <si>
    <t>PZU FIO Zrównoważony</t>
  </si>
  <si>
    <t xml:space="preserve"> Skarbiec FIO Kasa Pieniężny</t>
  </si>
  <si>
    <t xml:space="preserve"> Skarbiec FIO Lokacyjny</t>
  </si>
  <si>
    <t xml:space="preserve"> Skarbiec FIO Spółek Wzrostowych</t>
  </si>
  <si>
    <t>UniFundusze FIO UniKorona Akcje</t>
  </si>
  <si>
    <t>UniFundusze FIO UniAkcje Małych i Średnich Spółek</t>
  </si>
  <si>
    <t xml:space="preserve"> UniFundusze FIO UniStabilny Wzrost</t>
  </si>
  <si>
    <t>UniFundusze FIO UniKorona Pieniężny</t>
  </si>
  <si>
    <t>UniFundusze FIO UniKorona Zrównoważony</t>
  </si>
  <si>
    <t>UniFundusze FIO UniKorona Obligacje</t>
  </si>
  <si>
    <t>UniFundusze FIO UniAkcje Wzrostu</t>
  </si>
  <si>
    <t>UniFundusze FIO UniLokata</t>
  </si>
  <si>
    <t>Schroder ISF EURO Equity Hedged A1 (Acc) (PLN)</t>
  </si>
  <si>
    <t>Schroder ISF Frontier Markets Equity Hedged A1 (Acc) (PLN)</t>
  </si>
  <si>
    <t>Schroder ISF Global Diversified Growth Hedged A1 (Acc) (PLN)</t>
  </si>
  <si>
    <t>Schroder ISF Global High Income Bond Hedged A1 (Acc) (PLN)</t>
  </si>
  <si>
    <t>Schroder ISF Asian Convertible Bond Hedged A1 (Acc) (PLN)</t>
  </si>
  <si>
    <t>Schroder ISF Emerging Markets Debt Absolute Return Hedged A1 (Acc) (PLN)</t>
  </si>
  <si>
    <t xml:space="preserve"> Franklin U.S. Opportunities Fund N Hedged (Acc) (PLN)</t>
  </si>
  <si>
    <t>Franklin Global Fundamental Strategies Fund N Hedged (Acc) (PLN)</t>
  </si>
  <si>
    <t>Franklin Natural Resources Fund N Hedged (Acc) (PLN)</t>
  </si>
  <si>
    <t>Franklin European Dividend Fund N Hedged (Acc) (PLN)</t>
  </si>
  <si>
    <t xml:space="preserve"> Templeton Global Bond Fund N Hedged (Acc) (PLN)</t>
  </si>
  <si>
    <t xml:space="preserve"> Templeton Global Total Return Fund A Hedged (Acc) (PLN)</t>
  </si>
  <si>
    <t xml:space="preserve"> Templeton Asian Growth Fund N Hedged (Acc) (PLN)</t>
  </si>
  <si>
    <t xml:space="preserve"> Templeton BRIC Fund N Hedged (Acc) (PLN)</t>
  </si>
  <si>
    <t>Quercus SFIO Agresywny</t>
  </si>
  <si>
    <t>Quercus SFIO Gold</t>
  </si>
  <si>
    <t>Quercus SFIO Short</t>
  </si>
  <si>
    <t>Quercus SFIO Stabilny</t>
  </si>
  <si>
    <t>Quercus SFIO Ochrony Kapitału</t>
  </si>
  <si>
    <t>Quercus SFIO LEV</t>
  </si>
  <si>
    <t>Quercus SFIO Rosja</t>
  </si>
  <si>
    <t>Quercus SFIO Selektywny</t>
  </si>
  <si>
    <t>Quercus SFIO Turcja</t>
  </si>
  <si>
    <t xml:space="preserve"> Pioneer FG SFIO Surowców i Energii</t>
  </si>
  <si>
    <t xml:space="preserve"> Pioneer FG SFIO Obligacji Strategicznych</t>
  </si>
  <si>
    <t xml:space="preserve"> Pioneer FG SFIO Akcji Rynków Wschodzących</t>
  </si>
  <si>
    <t xml:space="preserve"> Indeks Polisa 2</t>
  </si>
  <si>
    <t xml:space="preserve"> Indeks Polisa 1</t>
  </si>
  <si>
    <t>JPM Emerging Markets Opportunities D (Acc) (PLN)</t>
  </si>
  <si>
    <t>JPM Global Healthcare D Hedged (Acc) (PLN)</t>
  </si>
  <si>
    <t>Fundusz Obligacji Plus</t>
  </si>
  <si>
    <t>UniFundusze FIO UniAkcje Nowa Europa</t>
  </si>
  <si>
    <t>30-06-2015</t>
  </si>
  <si>
    <t>30-06-2014</t>
  </si>
  <si>
    <t xml:space="preserve"> Aviva Investors FIO Małych Spółek</t>
  </si>
  <si>
    <t>SPORZĄDZONE NA DZIEŃ 30-06-2015</t>
  </si>
  <si>
    <t>NN FIO Subfundusz Akcji Środkowoeuropejskich</t>
  </si>
  <si>
    <t>NN FIO Subfundusz Średnich i Małych Spółek</t>
  </si>
  <si>
    <t>NN SFIO Subf. Spółek Dywidendowych Rynków Wschodzących</t>
  </si>
  <si>
    <t>NN SFIO Subfundusz Stabilny Globalnej Alokacji (L)</t>
  </si>
  <si>
    <t xml:space="preserve"> Noble Funds FIO Subfundusz Noble Fund Akcji</t>
  </si>
  <si>
    <t xml:space="preserve"> Pioneer PW FIO Subf. Pioneer Akcji Amerykańskich</t>
  </si>
  <si>
    <t xml:space="preserve"> Pioneer PW FIO Subf. Pioneer Akcji Europejskich</t>
  </si>
  <si>
    <t xml:space="preserve"> Pioneer FG SFIO Alternatywny - Globalnego Dochodu</t>
  </si>
  <si>
    <t xml:space="preserve"> Pioneer FG SFIO Pioneer Gotówkowy</t>
  </si>
  <si>
    <t xml:space="preserve"> Pioneer FG SFIO Subf. Pioneer Wzrostu i Dochodu Rynku Europejskiego</t>
  </si>
  <si>
    <t xml:space="preserve"> Pioneer FIO Subf. Pioneer Obligacji - Dynamiczna Alokacja 2</t>
  </si>
  <si>
    <t xml:space="preserve"> Pioneer SF SFIO Subf. Pioneer Strategii Globalnej</t>
  </si>
  <si>
    <t>PKO Parasolowy FIO Subfundusz Zrównoważony</t>
  </si>
  <si>
    <t xml:space="preserve"> PKO Parasolowy FIO Subfundusz Stabilnego Wzrostu </t>
  </si>
  <si>
    <t>PZU Akcji Spółek Dywidendowych</t>
  </si>
  <si>
    <t xml:space="preserve"> Skarbiec FIO Małych i Średnich Spółek</t>
  </si>
  <si>
    <t xml:space="preserve"> Skarbiec FIO Subfundusz Skarbiec Market Neutral</t>
  </si>
  <si>
    <t>UniFundusze FIO UniObligacje Nowa Europa</t>
  </si>
  <si>
    <t>UniFundusze FIO Subfundusz UniAkcje Dywidendowy</t>
  </si>
  <si>
    <t xml:space="preserve">Schroder ISF Asian Opportunities PLN Hedged </t>
  </si>
  <si>
    <t>JPM Global Strategic Bond D Hedged (Acc) (PLN)</t>
  </si>
  <si>
    <t xml:space="preserve"> Templeton Latin America Fund PLN Hedged</t>
  </si>
  <si>
    <t>UniFundusze SFIO UniObligacje Aktywny</t>
  </si>
  <si>
    <t>-</t>
  </si>
  <si>
    <t>NA DZIEŃ 30-06-2014</t>
  </si>
  <si>
    <t>NN FIO Akcji</t>
  </si>
  <si>
    <t>NN SFIO (L) Globalnych Możliwości</t>
  </si>
  <si>
    <t>NN FIO Obligacji</t>
  </si>
  <si>
    <t>NN FIO Selektywny</t>
  </si>
  <si>
    <t>NN SFIO (L) Spółek Dywidendowych USA</t>
  </si>
  <si>
    <t xml:space="preserve">NN FIO Środkowoeuropejski Sektora Finansowego </t>
  </si>
  <si>
    <t>NN FIO Środkowoeuropejski Budownictwa i Nieruchomości</t>
  </si>
  <si>
    <t>NN SFIO (L) Globalny Długu Korporacyjnego</t>
  </si>
  <si>
    <t>NN SFIO (L) Globalny Spółek Dywidendowych</t>
  </si>
  <si>
    <t>NN SFIO (L) Europejski Spółek Dywidendowych</t>
  </si>
  <si>
    <t xml:space="preserve">NN SFIO (L) Japonia </t>
  </si>
  <si>
    <t xml:space="preserve">NN SFIO (L) Obligacji Rynków Wschodzących WL </t>
  </si>
  <si>
    <t>NN SFIO (L) Nowej Azji</t>
  </si>
  <si>
    <t xml:space="preserve">NN (L) SFIO Depozytowy </t>
  </si>
</sst>
</file>

<file path=xl/styles.xml><?xml version="1.0" encoding="utf-8"?>
<styleSheet xmlns="http://schemas.openxmlformats.org/spreadsheetml/2006/main">
  <numFmts count="5">
    <numFmt numFmtId="43" formatCode="_-* #,##0.00\ _z_ł_-;\-* #,##0.00\ _z_ł_-;_-* &quot;-&quot;??\ _z_ł_-;_-@_-"/>
    <numFmt numFmtId="164" formatCode="#,##0.0000"/>
    <numFmt numFmtId="165" formatCode="0.0000"/>
    <numFmt numFmtId="166" formatCode="#,##0.00_ ;\-#,##0.00\ "/>
    <numFmt numFmtId="167" formatCode="_-* #,##0.0000\ _z_ł_-;\-* #,##0.0000\ _z_ł_-;_-* &quot;-&quot;????\ _z_ł_-;_-@_-"/>
  </numFmts>
  <fonts count="36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Tahoma"/>
      <family val="2"/>
      <charset val="238"/>
    </font>
    <font>
      <sz val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Arial CE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b/>
      <sz val="10"/>
      <color indexed="8"/>
      <name val="Arial"/>
      <family val="2"/>
    </font>
    <font>
      <sz val="10"/>
      <color rgb="FFFF0000"/>
      <name val="Arial"/>
      <family val="2"/>
      <charset val="238"/>
    </font>
    <font>
      <sz val="10"/>
      <name val="MS Sans Serif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6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4" borderId="0" applyNumberFormat="0" applyBorder="0" applyAlignment="0" applyProtection="0"/>
    <xf numFmtId="0" fontId="16" fillId="0" borderId="3" applyNumberFormat="0" applyFill="0" applyAlignment="0" applyProtection="0"/>
    <xf numFmtId="0" fontId="17" fillId="21" borderId="4" applyNumberFormat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0" borderId="0"/>
    <xf numFmtId="0" fontId="9" fillId="0" borderId="0"/>
    <xf numFmtId="0" fontId="23" fillId="20" borderId="1" applyNumberFormat="0" applyAlignment="0" applyProtection="0"/>
    <xf numFmtId="9" fontId="1" fillId="0" borderId="0" applyFont="0" applyFill="0" applyBorder="0" applyAlignment="0" applyProtection="0"/>
    <xf numFmtId="0" fontId="24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2" fillId="23" borderId="9" applyNumberFormat="0" applyFont="0" applyAlignment="0" applyProtection="0"/>
    <xf numFmtId="0" fontId="28" fillId="3" borderId="0" applyNumberFormat="0" applyBorder="0" applyAlignment="0" applyProtection="0"/>
    <xf numFmtId="0" fontId="35" fillId="0" borderId="0"/>
  </cellStyleXfs>
  <cellXfs count="290">
    <xf numFmtId="0" fontId="0" fillId="0" borderId="0" xfId="0"/>
    <xf numFmtId="0" fontId="2" fillId="24" borderId="0" xfId="0" applyFont="1" applyFill="1"/>
    <xf numFmtId="4" fontId="2" fillId="24" borderId="0" xfId="0" applyNumberFormat="1" applyFont="1" applyFill="1"/>
    <xf numFmtId="0" fontId="2" fillId="24" borderId="0" xfId="0" applyFont="1" applyFill="1" applyBorder="1" applyAlignment="1">
      <alignment horizontal="left" wrapText="1"/>
    </xf>
    <xf numFmtId="0" fontId="6" fillId="24" borderId="10" xfId="0" applyFont="1" applyFill="1" applyBorder="1" applyAlignment="1">
      <alignment horizontal="left" wrapText="1"/>
    </xf>
    <xf numFmtId="0" fontId="3" fillId="24" borderId="11" xfId="0" applyFont="1" applyFill="1" applyBorder="1" applyAlignment="1">
      <alignment horizontal="center" wrapText="1"/>
    </xf>
    <xf numFmtId="4" fontId="6" fillId="24" borderId="11" xfId="0" applyNumberFormat="1" applyFont="1" applyFill="1" applyBorder="1"/>
    <xf numFmtId="4" fontId="6" fillId="24" borderId="12" xfId="0" applyNumberFormat="1" applyFont="1" applyFill="1" applyBorder="1"/>
    <xf numFmtId="0" fontId="7" fillId="24" borderId="10" xfId="0" applyFont="1" applyFill="1" applyBorder="1" applyAlignment="1">
      <alignment wrapText="1"/>
    </xf>
    <xf numFmtId="0" fontId="8" fillId="24" borderId="13" xfId="0" applyFont="1" applyFill="1" applyBorder="1" applyAlignment="1">
      <alignment horizontal="center"/>
    </xf>
    <xf numFmtId="43" fontId="7" fillId="24" borderId="14" xfId="0" applyNumberFormat="1" applyFont="1" applyFill="1" applyBorder="1" applyAlignment="1">
      <alignment horizontal="center" wrapText="1"/>
    </xf>
    <xf numFmtId="4" fontId="7" fillId="24" borderId="15" xfId="0" applyNumberFormat="1" applyFont="1" applyFill="1" applyBorder="1" applyAlignment="1">
      <alignment horizontal="center" wrapText="1"/>
    </xf>
    <xf numFmtId="0" fontId="7" fillId="24" borderId="16" xfId="0" applyFont="1" applyFill="1" applyBorder="1" applyAlignment="1">
      <alignment wrapText="1"/>
    </xf>
    <xf numFmtId="0" fontId="7" fillId="24" borderId="17" xfId="0" applyFont="1" applyFill="1" applyBorder="1" applyAlignment="1">
      <alignment wrapText="1"/>
    </xf>
    <xf numFmtId="0" fontId="8" fillId="24" borderId="18" xfId="0" applyFont="1" applyFill="1" applyBorder="1" applyAlignment="1">
      <alignment horizontal="center" wrapText="1"/>
    </xf>
    <xf numFmtId="0" fontId="8" fillId="24" borderId="19" xfId="0" applyFont="1" applyFill="1" applyBorder="1" applyAlignment="1">
      <alignment wrapText="1"/>
    </xf>
    <xf numFmtId="0" fontId="8" fillId="24" borderId="21" xfId="0" applyFont="1" applyFill="1" applyBorder="1" applyAlignment="1">
      <alignment horizontal="center" wrapText="1"/>
    </xf>
    <xf numFmtId="0" fontId="2" fillId="24" borderId="0" xfId="0" applyFont="1" applyFill="1" applyBorder="1" applyAlignment="1">
      <alignment horizontal="center" wrapText="1"/>
    </xf>
    <xf numFmtId="43" fontId="2" fillId="24" borderId="0" xfId="0" applyNumberFormat="1" applyFont="1" applyFill="1" applyBorder="1" applyAlignment="1">
      <alignment wrapText="1"/>
    </xf>
    <xf numFmtId="43" fontId="6" fillId="24" borderId="11" xfId="0" applyNumberFormat="1" applyFont="1" applyFill="1" applyBorder="1" applyAlignment="1">
      <alignment wrapText="1"/>
    </xf>
    <xf numFmtId="43" fontId="6" fillId="24" borderId="12" xfId="0" applyNumberFormat="1" applyFont="1" applyFill="1" applyBorder="1" applyAlignment="1">
      <alignment wrapText="1"/>
    </xf>
    <xf numFmtId="0" fontId="7" fillId="24" borderId="23" xfId="0" applyFont="1" applyFill="1" applyBorder="1" applyAlignment="1">
      <alignment horizontal="left" wrapText="1"/>
    </xf>
    <xf numFmtId="0" fontId="7" fillId="24" borderId="24" xfId="0" applyFont="1" applyFill="1" applyBorder="1" applyAlignment="1">
      <alignment horizontal="left" wrapText="1"/>
    </xf>
    <xf numFmtId="43" fontId="7" fillId="24" borderId="25" xfId="0" applyNumberFormat="1" applyFont="1" applyFill="1" applyBorder="1" applyAlignment="1">
      <alignment horizontal="right" wrapText="1"/>
    </xf>
    <xf numFmtId="0" fontId="7" fillId="24" borderId="18" xfId="0" applyFont="1" applyFill="1" applyBorder="1" applyAlignment="1">
      <alignment horizontal="left" wrapText="1"/>
    </xf>
    <xf numFmtId="0" fontId="7" fillId="24" borderId="19" xfId="0" applyFont="1" applyFill="1" applyBorder="1" applyAlignment="1">
      <alignment horizontal="left" wrapText="1"/>
    </xf>
    <xf numFmtId="0" fontId="8" fillId="24" borderId="18" xfId="0" applyFont="1" applyFill="1" applyBorder="1" applyAlignment="1">
      <alignment horizontal="left" wrapText="1" indent="1"/>
    </xf>
    <xf numFmtId="0" fontId="7" fillId="24" borderId="19" xfId="0" applyFont="1" applyFill="1" applyBorder="1" applyAlignment="1">
      <alignment wrapText="1"/>
    </xf>
    <xf numFmtId="0" fontId="8" fillId="24" borderId="27" xfId="0" applyFont="1" applyFill="1" applyBorder="1" applyAlignment="1">
      <alignment horizontal="left" wrapText="1" indent="1"/>
    </xf>
    <xf numFmtId="0" fontId="8" fillId="24" borderId="28" xfId="0" applyFont="1" applyFill="1" applyBorder="1" applyAlignment="1">
      <alignment wrapText="1"/>
    </xf>
    <xf numFmtId="0" fontId="7" fillId="24" borderId="29" xfId="0" applyFont="1" applyFill="1" applyBorder="1" applyAlignment="1">
      <alignment horizontal="left" wrapText="1"/>
    </xf>
    <xf numFmtId="0" fontId="7" fillId="24" borderId="30" xfId="0" applyFont="1" applyFill="1" applyBorder="1" applyAlignment="1">
      <alignment horizontal="left" wrapText="1"/>
    </xf>
    <xf numFmtId="0" fontId="8" fillId="24" borderId="0" xfId="0" applyFont="1" applyFill="1"/>
    <xf numFmtId="0" fontId="8" fillId="24" borderId="0" xfId="0" applyFont="1" applyFill="1" applyAlignment="1">
      <alignment wrapText="1"/>
    </xf>
    <xf numFmtId="0" fontId="3" fillId="24" borderId="11" xfId="0" applyFont="1" applyFill="1" applyBorder="1" applyAlignment="1"/>
    <xf numFmtId="0" fontId="7" fillId="24" borderId="11" xfId="0" applyFont="1" applyFill="1" applyBorder="1" applyAlignment="1">
      <alignment horizontal="center"/>
    </xf>
    <xf numFmtId="0" fontId="7" fillId="24" borderId="23" xfId="0" applyFont="1" applyFill="1" applyBorder="1"/>
    <xf numFmtId="0" fontId="7" fillId="24" borderId="24" xfId="0" applyNumberFormat="1" applyFont="1" applyFill="1" applyBorder="1" applyAlignment="1">
      <alignment wrapText="1"/>
    </xf>
    <xf numFmtId="4" fontId="7" fillId="24" borderId="24" xfId="0" applyNumberFormat="1" applyFont="1" applyFill="1" applyBorder="1"/>
    <xf numFmtId="0" fontId="8" fillId="24" borderId="18" xfId="0" applyFont="1" applyFill="1" applyBorder="1" applyAlignment="1">
      <alignment horizontal="center"/>
    </xf>
    <xf numFmtId="0" fontId="8" fillId="24" borderId="19" xfId="0" applyNumberFormat="1" applyFont="1" applyFill="1" applyBorder="1" applyAlignment="1">
      <alignment wrapText="1"/>
    </xf>
    <xf numFmtId="0" fontId="8" fillId="24" borderId="21" xfId="0" applyFont="1" applyFill="1" applyBorder="1" applyAlignment="1">
      <alignment horizontal="center"/>
    </xf>
    <xf numFmtId="0" fontId="8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6" fillId="24" borderId="11" xfId="0" applyFont="1" applyFill="1" applyBorder="1" applyAlignment="1">
      <alignment wrapText="1"/>
    </xf>
    <xf numFmtId="4" fontId="2" fillId="24" borderId="28" xfId="0" applyNumberFormat="1" applyFont="1" applyFill="1" applyBorder="1" applyAlignment="1">
      <alignment horizontal="center" wrapText="1"/>
    </xf>
    <xf numFmtId="4" fontId="2" fillId="24" borderId="31" xfId="0" applyNumberFormat="1" applyFont="1" applyFill="1" applyBorder="1" applyAlignment="1">
      <alignment horizontal="center" wrapText="1"/>
    </xf>
    <xf numFmtId="0" fontId="7" fillId="24" borderId="32" xfId="0" applyFont="1" applyFill="1" applyBorder="1" applyAlignment="1">
      <alignment horizontal="left" wrapText="1"/>
    </xf>
    <xf numFmtId="4" fontId="7" fillId="24" borderId="22" xfId="0" applyNumberFormat="1" applyFont="1" applyFill="1" applyBorder="1" applyAlignment="1">
      <alignment horizontal="right" wrapText="1"/>
    </xf>
    <xf numFmtId="10" fontId="7" fillId="24" borderId="33" xfId="38" applyNumberFormat="1" applyFont="1" applyFill="1" applyBorder="1"/>
    <xf numFmtId="0" fontId="8" fillId="24" borderId="34" xfId="0" applyFont="1" applyFill="1" applyBorder="1" applyAlignment="1">
      <alignment horizontal="center"/>
    </xf>
    <xf numFmtId="0" fontId="8" fillId="24" borderId="14" xfId="0" applyNumberFormat="1" applyFont="1" applyFill="1" applyBorder="1" applyAlignment="1">
      <alignment wrapText="1"/>
    </xf>
    <xf numFmtId="0" fontId="8" fillId="24" borderId="27" xfId="0" applyFont="1" applyFill="1" applyBorder="1" applyAlignment="1">
      <alignment horizontal="center"/>
    </xf>
    <xf numFmtId="0" fontId="8" fillId="24" borderId="28" xfId="0" applyNumberFormat="1" applyFont="1" applyFill="1" applyBorder="1" applyAlignment="1">
      <alignment wrapText="1"/>
    </xf>
    <xf numFmtId="0" fontId="8" fillId="24" borderId="29" xfId="0" applyFont="1" applyFill="1" applyBorder="1" applyAlignment="1">
      <alignment horizontal="center"/>
    </xf>
    <xf numFmtId="0" fontId="8" fillId="24" borderId="30" xfId="0" applyNumberFormat="1" applyFont="1" applyFill="1" applyBorder="1" applyAlignment="1">
      <alignment wrapText="1"/>
    </xf>
    <xf numFmtId="0" fontId="7" fillId="24" borderId="37" xfId="0" applyFont="1" applyFill="1" applyBorder="1"/>
    <xf numFmtId="0" fontId="7" fillId="24" borderId="38" xfId="0" applyNumberFormat="1" applyFont="1" applyFill="1" applyBorder="1" applyAlignment="1">
      <alignment wrapText="1"/>
    </xf>
    <xf numFmtId="4" fontId="7" fillId="24" borderId="38" xfId="0" applyNumberFormat="1" applyFont="1" applyFill="1" applyBorder="1"/>
    <xf numFmtId="10" fontId="7" fillId="24" borderId="39" xfId="38" applyNumberFormat="1" applyFont="1" applyFill="1" applyBorder="1"/>
    <xf numFmtId="10" fontId="7" fillId="24" borderId="40" xfId="38" applyNumberFormat="1" applyFont="1" applyFill="1" applyBorder="1"/>
    <xf numFmtId="0" fontId="0" fillId="24" borderId="0" xfId="0" applyFill="1"/>
    <xf numFmtId="4" fontId="7" fillId="24" borderId="25" xfId="0" applyNumberFormat="1" applyFont="1" applyFill="1" applyBorder="1"/>
    <xf numFmtId="4" fontId="7" fillId="24" borderId="43" xfId="0" applyNumberFormat="1" applyFont="1" applyFill="1" applyBorder="1" applyAlignment="1">
      <alignment horizontal="center" wrapText="1"/>
    </xf>
    <xf numFmtId="0" fontId="7" fillId="24" borderId="13" xfId="0" applyFont="1" applyFill="1" applyBorder="1" applyAlignment="1">
      <alignment horizontal="center"/>
    </xf>
    <xf numFmtId="0" fontId="7" fillId="24" borderId="44" xfId="0" applyNumberFormat="1" applyFont="1" applyFill="1" applyBorder="1" applyAlignment="1">
      <alignment wrapText="1"/>
    </xf>
    <xf numFmtId="0" fontId="8" fillId="24" borderId="45" xfId="0" applyNumberFormat="1" applyFont="1" applyFill="1" applyBorder="1" applyAlignment="1">
      <alignment wrapText="1"/>
    </xf>
    <xf numFmtId="0" fontId="8" fillId="24" borderId="46" xfId="0" applyNumberFormat="1" applyFont="1" applyFill="1" applyBorder="1" applyAlignment="1">
      <alignment wrapText="1"/>
    </xf>
    <xf numFmtId="10" fontId="7" fillId="24" borderId="15" xfId="38" applyNumberFormat="1" applyFont="1" applyFill="1" applyBorder="1"/>
    <xf numFmtId="43" fontId="0" fillId="24" borderId="0" xfId="0" applyNumberFormat="1" applyFill="1"/>
    <xf numFmtId="0" fontId="22" fillId="0" borderId="0" xfId="35"/>
    <xf numFmtId="0" fontId="29" fillId="0" borderId="0" xfId="35" applyFont="1"/>
    <xf numFmtId="43" fontId="29" fillId="0" borderId="0" xfId="35" applyNumberFormat="1" applyFont="1"/>
    <xf numFmtId="0" fontId="30" fillId="0" borderId="32" xfId="35" applyFont="1" applyBorder="1"/>
    <xf numFmtId="0" fontId="30" fillId="0" borderId="47" xfId="35" applyFont="1" applyBorder="1"/>
    <xf numFmtId="43" fontId="30" fillId="0" borderId="48" xfId="35" applyNumberFormat="1" applyFont="1" applyBorder="1"/>
    <xf numFmtId="43" fontId="30" fillId="0" borderId="43" xfId="35" applyNumberFormat="1" applyFont="1" applyBorder="1"/>
    <xf numFmtId="43" fontId="30" fillId="0" borderId="0" xfId="35" applyNumberFormat="1" applyFont="1"/>
    <xf numFmtId="0" fontId="30" fillId="0" borderId="0" xfId="35" applyFont="1"/>
    <xf numFmtId="0" fontId="30" fillId="0" borderId="49" xfId="35" applyFont="1" applyBorder="1"/>
    <xf numFmtId="0" fontId="30" fillId="0" borderId="0" xfId="35" applyFont="1" applyBorder="1"/>
    <xf numFmtId="43" fontId="31" fillId="0" borderId="50" xfId="35" applyNumberFormat="1" applyFont="1" applyBorder="1" applyAlignment="1">
      <alignment horizontal="center"/>
    </xf>
    <xf numFmtId="43" fontId="31" fillId="0" borderId="51" xfId="35" applyNumberFormat="1" applyFont="1" applyBorder="1" applyAlignment="1">
      <alignment horizontal="center"/>
    </xf>
    <xf numFmtId="0" fontId="30" fillId="0" borderId="52" xfId="35" applyFont="1" applyBorder="1"/>
    <xf numFmtId="0" fontId="30" fillId="0" borderId="53" xfId="35" applyFont="1" applyBorder="1"/>
    <xf numFmtId="43" fontId="31" fillId="0" borderId="54" xfId="35" applyNumberFormat="1" applyFont="1" applyBorder="1" applyAlignment="1">
      <alignment horizontal="center"/>
    </xf>
    <xf numFmtId="43" fontId="31" fillId="0" borderId="55" xfId="35" applyNumberFormat="1" applyFont="1" applyBorder="1" applyAlignment="1">
      <alignment horizontal="center"/>
    </xf>
    <xf numFmtId="43" fontId="30" fillId="0" borderId="50" xfId="35" applyNumberFormat="1" applyFont="1" applyBorder="1"/>
    <xf numFmtId="43" fontId="30" fillId="0" borderId="51" xfId="35" applyNumberFormat="1" applyFont="1" applyBorder="1"/>
    <xf numFmtId="0" fontId="31" fillId="0" borderId="49" xfId="35" applyFont="1" applyBorder="1"/>
    <xf numFmtId="0" fontId="31" fillId="0" borderId="0" xfId="35" applyFont="1" applyBorder="1"/>
    <xf numFmtId="43" fontId="31" fillId="0" borderId="50" xfId="35" applyNumberFormat="1" applyFont="1" applyFill="1" applyBorder="1"/>
    <xf numFmtId="43" fontId="31" fillId="0" borderId="51" xfId="35" applyNumberFormat="1" applyFont="1" applyFill="1" applyBorder="1"/>
    <xf numFmtId="43" fontId="31" fillId="0" borderId="50" xfId="35" applyNumberFormat="1" applyFont="1" applyBorder="1"/>
    <xf numFmtId="43" fontId="31" fillId="0" borderId="51" xfId="35" applyNumberFormat="1" applyFont="1" applyBorder="1"/>
    <xf numFmtId="43" fontId="32" fillId="0" borderId="0" xfId="35" applyNumberFormat="1" applyFont="1"/>
    <xf numFmtId="4" fontId="30" fillId="0" borderId="0" xfId="35" applyNumberFormat="1" applyFont="1"/>
    <xf numFmtId="0" fontId="31" fillId="0" borderId="32" xfId="35" applyFont="1" applyBorder="1"/>
    <xf numFmtId="0" fontId="31" fillId="0" borderId="47" xfId="35" applyFont="1" applyBorder="1"/>
    <xf numFmtId="43" fontId="31" fillId="0" borderId="48" xfId="35" applyNumberFormat="1" applyFont="1" applyBorder="1"/>
    <xf numFmtId="43" fontId="31" fillId="0" borderId="43" xfId="35" applyNumberFormat="1" applyFont="1" applyBorder="1"/>
    <xf numFmtId="0" fontId="31" fillId="0" borderId="52" xfId="35" applyFont="1" applyBorder="1"/>
    <xf numFmtId="0" fontId="31" fillId="0" borderId="53" xfId="35" applyFont="1" applyBorder="1"/>
    <xf numFmtId="43" fontId="31" fillId="0" borderId="54" xfId="35" applyNumberFormat="1" applyFont="1" applyBorder="1"/>
    <xf numFmtId="43" fontId="31" fillId="0" borderId="55" xfId="35" applyNumberFormat="1" applyFont="1" applyBorder="1"/>
    <xf numFmtId="43" fontId="30" fillId="0" borderId="54" xfId="35" applyNumberFormat="1" applyFont="1" applyBorder="1"/>
    <xf numFmtId="43" fontId="30" fillId="0" borderId="55" xfId="35" applyNumberFormat="1" applyFont="1" applyBorder="1"/>
    <xf numFmtId="43" fontId="7" fillId="24" borderId="24" xfId="36" applyNumberFormat="1" applyFont="1" applyFill="1" applyBorder="1" applyAlignment="1">
      <alignment horizontal="right" wrapText="1"/>
    </xf>
    <xf numFmtId="43" fontId="7" fillId="24" borderId="19" xfId="36" applyNumberFormat="1" applyFont="1" applyFill="1" applyBorder="1" applyAlignment="1">
      <alignment horizontal="right" wrapText="1"/>
    </xf>
    <xf numFmtId="43" fontId="7" fillId="24" borderId="30" xfId="36" applyNumberFormat="1" applyFont="1" applyFill="1" applyBorder="1" applyAlignment="1">
      <alignment horizontal="right" wrapText="1"/>
    </xf>
    <xf numFmtId="4" fontId="7" fillId="24" borderId="40" xfId="0" applyNumberFormat="1" applyFont="1" applyFill="1" applyBorder="1"/>
    <xf numFmtId="10" fontId="7" fillId="24" borderId="35" xfId="38" applyNumberFormat="1" applyFont="1" applyFill="1" applyBorder="1"/>
    <xf numFmtId="10" fontId="7" fillId="24" borderId="36" xfId="38" applyNumberFormat="1" applyFont="1" applyFill="1" applyBorder="1"/>
    <xf numFmtId="43" fontId="0" fillId="0" borderId="0" xfId="0" applyNumberFormat="1"/>
    <xf numFmtId="0" fontId="8" fillId="24" borderId="45" xfId="0" applyFont="1" applyFill="1" applyBorder="1" applyAlignment="1">
      <alignment wrapText="1"/>
    </xf>
    <xf numFmtId="0" fontId="8" fillId="24" borderId="46" xfId="0" applyFont="1" applyFill="1" applyBorder="1" applyAlignment="1">
      <alignment wrapText="1"/>
    </xf>
    <xf numFmtId="43" fontId="7" fillId="24" borderId="24" xfId="0" applyNumberFormat="1" applyFont="1" applyFill="1" applyBorder="1" applyAlignment="1">
      <alignment horizontal="right" wrapText="1"/>
    </xf>
    <xf numFmtId="43" fontId="7" fillId="24" borderId="19" xfId="0" applyNumberFormat="1" applyFont="1" applyFill="1" applyBorder="1" applyAlignment="1">
      <alignment horizontal="right" wrapText="1"/>
    </xf>
    <xf numFmtId="43" fontId="7" fillId="24" borderId="30" xfId="0" applyNumberFormat="1" applyFont="1" applyFill="1" applyBorder="1" applyAlignment="1">
      <alignment horizontal="right" wrapText="1"/>
    </xf>
    <xf numFmtId="4" fontId="7" fillId="24" borderId="14" xfId="0" applyNumberFormat="1" applyFont="1" applyFill="1" applyBorder="1" applyAlignment="1">
      <alignment horizontal="center" wrapText="1"/>
    </xf>
    <xf numFmtId="4" fontId="0" fillId="24" borderId="0" xfId="0" applyNumberFormat="1" applyFill="1"/>
    <xf numFmtId="4" fontId="7" fillId="24" borderId="57" xfId="0" applyNumberFormat="1" applyFont="1" applyFill="1" applyBorder="1"/>
    <xf numFmtId="4" fontId="34" fillId="24" borderId="0" xfId="0" applyNumberFormat="1" applyFont="1" applyFill="1"/>
    <xf numFmtId="43" fontId="22" fillId="0" borderId="0" xfId="35" applyNumberFormat="1"/>
    <xf numFmtId="4" fontId="22" fillId="0" borderId="0" xfId="35" applyNumberFormat="1"/>
    <xf numFmtId="0" fontId="22" fillId="0" borderId="0" xfId="35" quotePrefix="1"/>
    <xf numFmtId="4" fontId="0" fillId="0" borderId="0" xfId="0" applyNumberFormat="1"/>
    <xf numFmtId="0" fontId="22" fillId="0" borderId="0" xfId="35" applyAlignment="1">
      <alignment horizontal="right"/>
    </xf>
    <xf numFmtId="43" fontId="22" fillId="0" borderId="0" xfId="35" applyNumberFormat="1" applyAlignment="1">
      <alignment horizontal="right"/>
    </xf>
    <xf numFmtId="43" fontId="7" fillId="24" borderId="55" xfId="0" applyNumberFormat="1" applyFont="1" applyFill="1" applyBorder="1" applyAlignment="1">
      <alignment horizontal="right" wrapText="1"/>
    </xf>
    <xf numFmtId="43" fontId="8" fillId="0" borderId="0" xfId="0" applyNumberFormat="1" applyFont="1"/>
    <xf numFmtId="4" fontId="7" fillId="24" borderId="61" xfId="0" applyNumberFormat="1" applyFont="1" applyFill="1" applyBorder="1" applyAlignment="1">
      <alignment horizontal="center" wrapText="1"/>
    </xf>
    <xf numFmtId="43" fontId="7" fillId="0" borderId="25" xfId="0" applyNumberFormat="1" applyFont="1" applyFill="1" applyBorder="1" applyAlignment="1">
      <alignment horizontal="right" wrapText="1"/>
    </xf>
    <xf numFmtId="43" fontId="7" fillId="0" borderId="26" xfId="0" applyNumberFormat="1" applyFont="1" applyFill="1" applyBorder="1" applyAlignment="1">
      <alignment horizontal="right" wrapText="1"/>
    </xf>
    <xf numFmtId="0" fontId="8" fillId="0" borderId="18" xfId="0" applyFont="1" applyFill="1" applyBorder="1" applyAlignment="1">
      <alignment horizontal="center" wrapText="1"/>
    </xf>
    <xf numFmtId="0" fontId="8" fillId="0" borderId="45" xfId="0" applyFont="1" applyFill="1" applyBorder="1" applyAlignment="1">
      <alignment wrapText="1"/>
    </xf>
    <xf numFmtId="0" fontId="7" fillId="0" borderId="16" xfId="0" applyFont="1" applyFill="1" applyBorder="1" applyAlignment="1">
      <alignment wrapText="1"/>
    </xf>
    <xf numFmtId="0" fontId="7" fillId="0" borderId="17" xfId="0" applyFont="1" applyFill="1" applyBorder="1" applyAlignment="1">
      <alignment wrapText="1"/>
    </xf>
    <xf numFmtId="0" fontId="8" fillId="0" borderId="21" xfId="0" applyFont="1" applyFill="1" applyBorder="1" applyAlignment="1">
      <alignment horizontal="center" wrapText="1"/>
    </xf>
    <xf numFmtId="0" fontId="8" fillId="0" borderId="46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wrapText="1"/>
    </xf>
    <xf numFmtId="43" fontId="2" fillId="0" borderId="0" xfId="0" applyNumberFormat="1" applyFont="1" applyFill="1" applyBorder="1" applyAlignment="1">
      <alignment wrapText="1"/>
    </xf>
    <xf numFmtId="0" fontId="6" fillId="0" borderId="10" xfId="0" applyFont="1" applyFill="1" applyBorder="1" applyAlignment="1">
      <alignment horizontal="left" wrapText="1"/>
    </xf>
    <xf numFmtId="0" fontId="3" fillId="0" borderId="11" xfId="0" applyFont="1" applyFill="1" applyBorder="1" applyAlignment="1">
      <alignment horizontal="center" wrapText="1"/>
    </xf>
    <xf numFmtId="43" fontId="6" fillId="0" borderId="11" xfId="0" applyNumberFormat="1" applyFont="1" applyFill="1" applyBorder="1" applyAlignment="1">
      <alignment wrapText="1"/>
    </xf>
    <xf numFmtId="43" fontId="6" fillId="0" borderId="12" xfId="0" applyNumberFormat="1" applyFont="1" applyFill="1" applyBorder="1" applyAlignment="1">
      <alignment wrapText="1"/>
    </xf>
    <xf numFmtId="0" fontId="7" fillId="0" borderId="10" xfId="0" applyFont="1" applyFill="1" applyBorder="1" applyAlignment="1">
      <alignment wrapText="1"/>
    </xf>
    <xf numFmtId="0" fontId="8" fillId="0" borderId="13" xfId="0" applyFont="1" applyFill="1" applyBorder="1" applyAlignment="1">
      <alignment horizontal="center"/>
    </xf>
    <xf numFmtId="0" fontId="7" fillId="0" borderId="23" xfId="0" applyFont="1" applyFill="1" applyBorder="1" applyAlignment="1">
      <alignment horizontal="left" wrapText="1"/>
    </xf>
    <xf numFmtId="0" fontId="7" fillId="0" borderId="24" xfId="0" applyFont="1" applyFill="1" applyBorder="1" applyAlignment="1">
      <alignment horizontal="left" wrapText="1"/>
    </xf>
    <xf numFmtId="0" fontId="7" fillId="0" borderId="18" xfId="0" applyFont="1" applyFill="1" applyBorder="1" applyAlignment="1">
      <alignment horizontal="left" wrapText="1"/>
    </xf>
    <xf numFmtId="0" fontId="7" fillId="0" borderId="19" xfId="0" applyFont="1" applyFill="1" applyBorder="1" applyAlignment="1">
      <alignment horizontal="left" wrapText="1"/>
    </xf>
    <xf numFmtId="0" fontId="8" fillId="0" borderId="18" xfId="0" applyFont="1" applyFill="1" applyBorder="1" applyAlignment="1">
      <alignment horizontal="left" wrapText="1" indent="1"/>
    </xf>
    <xf numFmtId="0" fontId="8" fillId="0" borderId="19" xfId="0" applyFont="1" applyFill="1" applyBorder="1" applyAlignment="1">
      <alignment wrapText="1"/>
    </xf>
    <xf numFmtId="0" fontId="7" fillId="0" borderId="19" xfId="0" applyFont="1" applyFill="1" applyBorder="1" applyAlignment="1">
      <alignment wrapText="1"/>
    </xf>
    <xf numFmtId="167" fontId="0" fillId="0" borderId="0" xfId="0" applyNumberFormat="1"/>
    <xf numFmtId="43" fontId="33" fillId="0" borderId="50" xfId="35" applyNumberFormat="1" applyFont="1" applyFill="1" applyBorder="1"/>
    <xf numFmtId="43" fontId="33" fillId="0" borderId="51" xfId="35" applyNumberFormat="1" applyFont="1" applyFill="1" applyBorder="1"/>
    <xf numFmtId="43" fontId="7" fillId="24" borderId="49" xfId="0" applyNumberFormat="1" applyFont="1" applyFill="1" applyBorder="1" applyAlignment="1">
      <alignment horizontal="right" wrapText="1"/>
    </xf>
    <xf numFmtId="0" fontId="7" fillId="24" borderId="10" xfId="0" applyFont="1" applyFill="1" applyBorder="1" applyAlignment="1">
      <alignment wrapText="1"/>
    </xf>
    <xf numFmtId="0" fontId="7" fillId="24" borderId="10" xfId="0" applyFont="1" applyFill="1" applyBorder="1" applyAlignment="1">
      <alignment wrapText="1"/>
    </xf>
    <xf numFmtId="0" fontId="1" fillId="0" borderId="0" xfId="0" applyFont="1"/>
    <xf numFmtId="0" fontId="7" fillId="24" borderId="10" xfId="0" applyFont="1" applyFill="1" applyBorder="1" applyAlignment="1">
      <alignment wrapText="1"/>
    </xf>
    <xf numFmtId="4" fontId="8" fillId="0" borderId="0" xfId="0" applyNumberFormat="1" applyFont="1"/>
    <xf numFmtId="164" fontId="1" fillId="24" borderId="20" xfId="0" applyNumberFormat="1" applyFont="1" applyFill="1" applyBorder="1"/>
    <xf numFmtId="164" fontId="1" fillId="24" borderId="26" xfId="0" applyNumberFormat="1" applyFont="1" applyFill="1" applyBorder="1"/>
    <xf numFmtId="167" fontId="0" fillId="24" borderId="0" xfId="0" applyNumberFormat="1" applyFill="1"/>
    <xf numFmtId="43" fontId="7" fillId="24" borderId="33" xfId="0" applyNumberFormat="1" applyFont="1" applyFill="1" applyBorder="1" applyAlignment="1">
      <alignment horizontal="center" wrapText="1"/>
    </xf>
    <xf numFmtId="4" fontId="7" fillId="0" borderId="0" xfId="0" applyNumberFormat="1" applyFont="1"/>
    <xf numFmtId="164" fontId="1" fillId="24" borderId="42" xfId="0" applyNumberFormat="1" applyFont="1" applyFill="1" applyBorder="1"/>
    <xf numFmtId="4" fontId="1" fillId="24" borderId="25" xfId="0" applyNumberFormat="1" applyFont="1" applyFill="1" applyBorder="1"/>
    <xf numFmtId="165" fontId="1" fillId="24" borderId="26" xfId="0" applyNumberFormat="1" applyFont="1" applyFill="1" applyBorder="1"/>
    <xf numFmtId="165" fontId="1" fillId="0" borderId="26" xfId="0" applyNumberFormat="1" applyFont="1" applyFill="1" applyBorder="1"/>
    <xf numFmtId="165" fontId="1" fillId="24" borderId="42" xfId="0" applyNumberFormat="1" applyFont="1" applyFill="1" applyBorder="1"/>
    <xf numFmtId="4" fontId="1" fillId="24" borderId="0" xfId="0" applyNumberFormat="1" applyFont="1" applyFill="1"/>
    <xf numFmtId="165" fontId="1" fillId="0" borderId="63" xfId="45" applyNumberFormat="1" applyFont="1" applyBorder="1"/>
    <xf numFmtId="164" fontId="1" fillId="24" borderId="35" xfId="0" applyNumberFormat="1" applyFont="1" applyFill="1" applyBorder="1"/>
    <xf numFmtId="164" fontId="1" fillId="24" borderId="41" xfId="0" applyNumberFormat="1" applyFont="1" applyFill="1" applyBorder="1"/>
    <xf numFmtId="4" fontId="1" fillId="24" borderId="40" xfId="0" applyNumberFormat="1" applyFont="1" applyFill="1" applyBorder="1"/>
    <xf numFmtId="165" fontId="1" fillId="24" borderId="35" xfId="0" applyNumberFormat="1" applyFont="1" applyFill="1" applyBorder="1"/>
    <xf numFmtId="165" fontId="1" fillId="24" borderId="41" xfId="0" applyNumberFormat="1" applyFont="1" applyFill="1" applyBorder="1"/>
    <xf numFmtId="164" fontId="1" fillId="24" borderId="19" xfId="0" applyNumberFormat="1" applyFont="1" applyFill="1" applyBorder="1"/>
    <xf numFmtId="164" fontId="1" fillId="24" borderId="56" xfId="0" applyNumberFormat="1" applyFont="1" applyFill="1" applyBorder="1"/>
    <xf numFmtId="0" fontId="8" fillId="24" borderId="11" xfId="0" applyFont="1" applyFill="1" applyBorder="1" applyAlignment="1">
      <alignment horizontal="center"/>
    </xf>
    <xf numFmtId="0" fontId="7" fillId="24" borderId="11" xfId="0" applyFont="1" applyFill="1" applyBorder="1" applyAlignment="1">
      <alignment wrapText="1"/>
    </xf>
    <xf numFmtId="43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4" fontId="34" fillId="0" borderId="0" xfId="0" applyNumberFormat="1" applyFont="1"/>
    <xf numFmtId="43" fontId="34" fillId="24" borderId="0" xfId="0" applyNumberFormat="1" applyFont="1" applyFill="1"/>
    <xf numFmtId="43" fontId="34" fillId="0" borderId="0" xfId="0" applyNumberFormat="1" applyFont="1"/>
    <xf numFmtId="0" fontId="7" fillId="24" borderId="10" xfId="0" applyFont="1" applyFill="1" applyBorder="1" applyAlignment="1">
      <alignment wrapText="1"/>
    </xf>
    <xf numFmtId="0" fontId="7" fillId="24" borderId="10" xfId="0" applyFont="1" applyFill="1" applyBorder="1" applyAlignment="1">
      <alignment wrapText="1"/>
    </xf>
    <xf numFmtId="0" fontId="7" fillId="24" borderId="10" xfId="0" applyFont="1" applyFill="1" applyBorder="1" applyAlignment="1">
      <alignment wrapText="1"/>
    </xf>
    <xf numFmtId="4" fontId="7" fillId="0" borderId="0" xfId="35" applyNumberFormat="1" applyFont="1"/>
    <xf numFmtId="164" fontId="1" fillId="24" borderId="31" xfId="0" applyNumberFormat="1" applyFont="1" applyFill="1" applyBorder="1"/>
    <xf numFmtId="0" fontId="2" fillId="24" borderId="0" xfId="0" applyNumberFormat="1" applyFont="1" applyFill="1"/>
    <xf numFmtId="43" fontId="1" fillId="24" borderId="19" xfId="0" applyNumberFormat="1" applyFont="1" applyFill="1" applyBorder="1" applyAlignment="1">
      <alignment horizontal="right" wrapText="1"/>
    </xf>
    <xf numFmtId="43" fontId="1" fillId="24" borderId="63" xfId="0" applyNumberFormat="1" applyFont="1" applyFill="1" applyBorder="1" applyAlignment="1">
      <alignment horizontal="right" wrapText="1"/>
    </xf>
    <xf numFmtId="43" fontId="1" fillId="24" borderId="28" xfId="0" applyNumberFormat="1" applyFont="1" applyFill="1" applyBorder="1" applyAlignment="1">
      <alignment horizontal="right" wrapText="1"/>
    </xf>
    <xf numFmtId="43" fontId="1" fillId="24" borderId="56" xfId="0" applyNumberFormat="1" applyFont="1" applyFill="1" applyBorder="1" applyAlignment="1">
      <alignment horizontal="right" wrapText="1"/>
    </xf>
    <xf numFmtId="43" fontId="1" fillId="24" borderId="20" xfId="0" applyNumberFormat="1" applyFont="1" applyFill="1" applyBorder="1" applyAlignment="1">
      <alignment horizontal="right" wrapText="1"/>
    </xf>
    <xf numFmtId="43" fontId="1" fillId="24" borderId="42" xfId="0" applyNumberFormat="1" applyFont="1" applyFill="1" applyBorder="1" applyAlignment="1">
      <alignment horizontal="right" wrapText="1"/>
    </xf>
    <xf numFmtId="43" fontId="7" fillId="24" borderId="22" xfId="0" applyNumberFormat="1" applyFont="1" applyFill="1" applyBorder="1" applyAlignment="1">
      <alignment horizontal="right" wrapText="1"/>
    </xf>
    <xf numFmtId="43" fontId="7" fillId="24" borderId="12" xfId="0" applyNumberFormat="1" applyFont="1" applyFill="1" applyBorder="1" applyAlignment="1">
      <alignment horizontal="right" wrapText="1"/>
    </xf>
    <xf numFmtId="43" fontId="7" fillId="24" borderId="57" xfId="0" applyNumberFormat="1" applyFont="1" applyFill="1" applyBorder="1" applyAlignment="1">
      <alignment horizontal="right" wrapText="1"/>
    </xf>
    <xf numFmtId="43" fontId="7" fillId="24" borderId="58" xfId="0" applyNumberFormat="1" applyFont="1" applyFill="1" applyBorder="1" applyAlignment="1">
      <alignment horizontal="right" wrapText="1"/>
    </xf>
    <xf numFmtId="43" fontId="1" fillId="24" borderId="58" xfId="0" applyNumberFormat="1" applyFont="1" applyFill="1" applyBorder="1" applyAlignment="1">
      <alignment horizontal="right" wrapText="1"/>
    </xf>
    <xf numFmtId="43" fontId="1" fillId="0" borderId="26" xfId="0" applyNumberFormat="1" applyFont="1" applyFill="1" applyBorder="1" applyAlignment="1">
      <alignment horizontal="right" wrapText="1"/>
    </xf>
    <xf numFmtId="43" fontId="7" fillId="24" borderId="60" xfId="0" applyNumberFormat="1" applyFont="1" applyFill="1" applyBorder="1" applyAlignment="1">
      <alignment horizontal="right" wrapText="1"/>
    </xf>
    <xf numFmtId="4" fontId="1" fillId="24" borderId="11" xfId="0" applyNumberFormat="1" applyFont="1" applyFill="1" applyBorder="1"/>
    <xf numFmtId="164" fontId="1" fillId="24" borderId="58" xfId="0" applyNumberFormat="1" applyFont="1" applyFill="1" applyBorder="1"/>
    <xf numFmtId="164" fontId="1" fillId="24" borderId="59" xfId="0" applyNumberFormat="1" applyFont="1" applyFill="1" applyBorder="1"/>
    <xf numFmtId="4" fontId="1" fillId="24" borderId="57" xfId="0" applyNumberFormat="1" applyFont="1" applyFill="1" applyBorder="1"/>
    <xf numFmtId="0" fontId="1" fillId="24" borderId="58" xfId="0" applyNumberFormat="1" applyFont="1" applyFill="1" applyBorder="1"/>
    <xf numFmtId="165" fontId="1" fillId="24" borderId="59" xfId="0" applyNumberFormat="1" applyFont="1" applyFill="1" applyBorder="1"/>
    <xf numFmtId="4" fontId="1" fillId="24" borderId="14" xfId="0" applyNumberFormat="1" applyFont="1" applyFill="1" applyBorder="1"/>
    <xf numFmtId="10" fontId="1" fillId="24" borderId="15" xfId="38" applyNumberFormat="1" applyFont="1" applyFill="1" applyBorder="1"/>
    <xf numFmtId="4" fontId="1" fillId="24" borderId="19" xfId="0" applyNumberFormat="1" applyFont="1" applyFill="1" applyBorder="1"/>
    <xf numFmtId="10" fontId="1" fillId="24" borderId="35" xfId="38" applyNumberFormat="1" applyFont="1" applyFill="1" applyBorder="1"/>
    <xf numFmtId="4" fontId="1" fillId="24" borderId="28" xfId="0" applyNumberFormat="1" applyFont="1" applyFill="1" applyBorder="1"/>
    <xf numFmtId="10" fontId="1" fillId="24" borderId="31" xfId="38" applyNumberFormat="1" applyFont="1" applyFill="1" applyBorder="1"/>
    <xf numFmtId="4" fontId="1" fillId="24" borderId="30" xfId="0" applyNumberFormat="1" applyFont="1" applyFill="1" applyBorder="1"/>
    <xf numFmtId="10" fontId="1" fillId="24" borderId="36" xfId="38" applyNumberFormat="1" applyFont="1" applyFill="1" applyBorder="1"/>
    <xf numFmtId="4" fontId="1" fillId="24" borderId="20" xfId="0" applyNumberFormat="1" applyFont="1" applyFill="1" applyBorder="1"/>
    <xf numFmtId="10" fontId="1" fillId="24" borderId="41" xfId="38" applyNumberFormat="1" applyFont="1" applyFill="1" applyBorder="1"/>
    <xf numFmtId="0" fontId="1" fillId="24" borderId="0" xfId="0" applyFont="1" applyFill="1"/>
    <xf numFmtId="164" fontId="1" fillId="24" borderId="57" xfId="0" applyNumberFormat="1" applyFont="1" applyFill="1" applyBorder="1"/>
    <xf numFmtId="164" fontId="1" fillId="24" borderId="24" xfId="0" applyNumberFormat="1" applyFont="1" applyFill="1" applyBorder="1"/>
    <xf numFmtId="165" fontId="1" fillId="0" borderId="35" xfId="45" applyNumberFormat="1" applyFont="1" applyBorder="1"/>
    <xf numFmtId="165" fontId="1" fillId="0" borderId="35" xfId="45" applyNumberFormat="1" applyFont="1" applyFill="1" applyBorder="1"/>
    <xf numFmtId="43" fontId="1" fillId="24" borderId="19" xfId="36" applyNumberFormat="1" applyFont="1" applyFill="1" applyBorder="1" applyAlignment="1">
      <alignment horizontal="right" wrapText="1"/>
    </xf>
    <xf numFmtId="164" fontId="1" fillId="24" borderId="19" xfId="0" applyNumberFormat="1" applyFont="1" applyFill="1" applyBorder="1" applyAlignment="1"/>
    <xf numFmtId="164" fontId="1" fillId="24" borderId="20" xfId="0" applyNumberFormat="1" applyFont="1" applyFill="1" applyBorder="1" applyAlignment="1"/>
    <xf numFmtId="4" fontId="1" fillId="24" borderId="24" xfId="0" applyNumberFormat="1" applyFont="1" applyFill="1" applyBorder="1" applyAlignment="1"/>
    <xf numFmtId="0" fontId="1" fillId="24" borderId="19" xfId="0" applyNumberFormat="1" applyFont="1" applyFill="1" applyBorder="1" applyAlignment="1"/>
    <xf numFmtId="165" fontId="1" fillId="24" borderId="20" xfId="0" applyNumberFormat="1" applyFont="1" applyFill="1" applyBorder="1" applyAlignment="1"/>
    <xf numFmtId="165" fontId="1" fillId="24" borderId="19" xfId="0" applyNumberFormat="1" applyFont="1" applyFill="1" applyBorder="1" applyAlignment="1"/>
    <xf numFmtId="165" fontId="1" fillId="0" borderId="63" xfId="45" applyNumberFormat="1" applyFont="1" applyFill="1" applyBorder="1"/>
    <xf numFmtId="43" fontId="1" fillId="0" borderId="0" xfId="0" applyNumberFormat="1" applyFont="1"/>
    <xf numFmtId="164" fontId="7" fillId="24" borderId="24" xfId="0" applyNumberFormat="1" applyFont="1" applyFill="1" applyBorder="1"/>
    <xf numFmtId="10" fontId="7" fillId="24" borderId="31" xfId="38" applyNumberFormat="1" applyFont="1" applyFill="1" applyBorder="1"/>
    <xf numFmtId="166" fontId="1" fillId="24" borderId="20" xfId="0" applyNumberFormat="1" applyFont="1" applyFill="1" applyBorder="1"/>
    <xf numFmtId="4" fontId="1" fillId="24" borderId="24" xfId="0" applyNumberFormat="1" applyFont="1" applyFill="1" applyBorder="1"/>
    <xf numFmtId="0" fontId="1" fillId="24" borderId="19" xfId="0" applyNumberFormat="1" applyFont="1" applyFill="1" applyBorder="1"/>
    <xf numFmtId="0" fontId="1" fillId="0" borderId="19" xfId="45" applyFont="1" applyBorder="1"/>
    <xf numFmtId="0" fontId="1" fillId="24" borderId="20" xfId="0" applyNumberFormat="1" applyFont="1" applyFill="1" applyBorder="1"/>
    <xf numFmtId="43" fontId="7" fillId="25" borderId="25" xfId="0" applyNumberFormat="1" applyFont="1" applyFill="1" applyBorder="1" applyAlignment="1">
      <alignment horizontal="right" wrapText="1"/>
    </xf>
    <xf numFmtId="43" fontId="7" fillId="25" borderId="63" xfId="0" applyNumberFormat="1" applyFont="1" applyFill="1" applyBorder="1" applyAlignment="1">
      <alignment horizontal="right" wrapText="1"/>
    </xf>
    <xf numFmtId="43" fontId="1" fillId="25" borderId="63" xfId="0" applyNumberFormat="1" applyFont="1" applyFill="1" applyBorder="1" applyAlignment="1">
      <alignment horizontal="right" wrapText="1"/>
    </xf>
    <xf numFmtId="43" fontId="1" fillId="0" borderId="19" xfId="0" applyNumberFormat="1" applyFont="1" applyFill="1" applyBorder="1" applyAlignment="1">
      <alignment horizontal="right" wrapText="1"/>
    </xf>
    <xf numFmtId="43" fontId="1" fillId="0" borderId="63" xfId="0" applyNumberFormat="1" applyFont="1" applyFill="1" applyBorder="1" applyAlignment="1">
      <alignment horizontal="right" wrapText="1"/>
    </xf>
    <xf numFmtId="43" fontId="7" fillId="0" borderId="24" xfId="0" applyNumberFormat="1" applyFont="1" applyFill="1" applyBorder="1" applyAlignment="1">
      <alignment horizontal="right" wrapText="1"/>
    </xf>
    <xf numFmtId="43" fontId="1" fillId="0" borderId="28" xfId="0" applyNumberFormat="1" applyFont="1" applyFill="1" applyBorder="1" applyAlignment="1">
      <alignment horizontal="right" wrapText="1"/>
    </xf>
    <xf numFmtId="43" fontId="1" fillId="0" borderId="56" xfId="0" applyNumberFormat="1" applyFont="1" applyFill="1" applyBorder="1" applyAlignment="1">
      <alignment horizontal="right" wrapText="1"/>
    </xf>
    <xf numFmtId="43" fontId="1" fillId="0" borderId="20" xfId="0" applyNumberFormat="1" applyFont="1" applyFill="1" applyBorder="1" applyAlignment="1">
      <alignment horizontal="right" wrapText="1"/>
    </xf>
    <xf numFmtId="43" fontId="1" fillId="0" borderId="42" xfId="0" applyNumberFormat="1" applyFont="1" applyFill="1" applyBorder="1" applyAlignment="1">
      <alignment horizontal="right" wrapText="1"/>
    </xf>
    <xf numFmtId="43" fontId="7" fillId="0" borderId="22" xfId="0" applyNumberFormat="1" applyFont="1" applyFill="1" applyBorder="1" applyAlignment="1">
      <alignment horizontal="right" wrapText="1"/>
    </xf>
    <xf numFmtId="43" fontId="7" fillId="0" borderId="12" xfId="0" applyNumberFormat="1" applyFont="1" applyFill="1" applyBorder="1" applyAlignment="1">
      <alignment horizontal="right" wrapText="1"/>
    </xf>
    <xf numFmtId="43" fontId="7" fillId="0" borderId="14" xfId="0" applyNumberFormat="1" applyFont="1" applyFill="1" applyBorder="1" applyAlignment="1">
      <alignment horizontal="center" wrapText="1"/>
    </xf>
    <xf numFmtId="4" fontId="7" fillId="0" borderId="43" xfId="0" applyNumberFormat="1" applyFont="1" applyFill="1" applyBorder="1" applyAlignment="1">
      <alignment horizontal="center" wrapText="1"/>
    </xf>
    <xf numFmtId="43" fontId="7" fillId="0" borderId="19" xfId="0" applyNumberFormat="1" applyFont="1" applyFill="1" applyBorder="1" applyAlignment="1">
      <alignment horizontal="right" wrapText="1"/>
    </xf>
    <xf numFmtId="43" fontId="7" fillId="0" borderId="63" xfId="0" applyNumberFormat="1" applyFont="1" applyFill="1" applyBorder="1" applyAlignment="1">
      <alignment horizontal="right" wrapText="1"/>
    </xf>
    <xf numFmtId="0" fontId="7" fillId="24" borderId="62" xfId="0" applyFont="1" applyFill="1" applyBorder="1" applyAlignment="1">
      <alignment wrapText="1"/>
    </xf>
    <xf numFmtId="0" fontId="7" fillId="24" borderId="64" xfId="0" applyFont="1" applyFill="1" applyBorder="1" applyAlignment="1">
      <alignment wrapText="1"/>
    </xf>
    <xf numFmtId="0" fontId="7" fillId="24" borderId="32" xfId="0" applyFont="1" applyFill="1" applyBorder="1" applyAlignment="1">
      <alignment horizontal="center" wrapText="1"/>
    </xf>
    <xf numFmtId="0" fontId="7" fillId="24" borderId="61" xfId="0" applyFont="1" applyFill="1" applyBorder="1" applyAlignment="1">
      <alignment horizontal="center" wrapText="1"/>
    </xf>
    <xf numFmtId="0" fontId="3" fillId="24" borderId="32" xfId="0" applyFont="1" applyFill="1" applyBorder="1" applyAlignment="1">
      <alignment horizontal="center"/>
    </xf>
    <xf numFmtId="0" fontId="3" fillId="24" borderId="47" xfId="0" applyFont="1" applyFill="1" applyBorder="1" applyAlignment="1">
      <alignment horizontal="center"/>
    </xf>
    <xf numFmtId="0" fontId="3" fillId="24" borderId="43" xfId="0" applyFont="1" applyFill="1" applyBorder="1" applyAlignment="1">
      <alignment horizontal="center"/>
    </xf>
    <xf numFmtId="0" fontId="4" fillId="24" borderId="49" xfId="0" applyFont="1" applyFill="1" applyBorder="1" applyAlignment="1">
      <alignment horizontal="center"/>
    </xf>
    <xf numFmtId="0" fontId="4" fillId="24" borderId="0" xfId="0" applyFont="1" applyFill="1" applyBorder="1" applyAlignment="1">
      <alignment horizontal="center"/>
    </xf>
    <xf numFmtId="0" fontId="4" fillId="24" borderId="51" xfId="0" applyFont="1" applyFill="1" applyBorder="1" applyAlignment="1">
      <alignment horizontal="center"/>
    </xf>
    <xf numFmtId="0" fontId="3" fillId="24" borderId="49" xfId="0" applyFont="1" applyFill="1" applyBorder="1" applyAlignment="1">
      <alignment horizontal="center"/>
    </xf>
    <xf numFmtId="0" fontId="3" fillId="24" borderId="0" xfId="0" applyFont="1" applyFill="1" applyBorder="1" applyAlignment="1">
      <alignment horizontal="center"/>
    </xf>
    <xf numFmtId="0" fontId="3" fillId="24" borderId="51" xfId="0" applyFont="1" applyFill="1" applyBorder="1" applyAlignment="1">
      <alignment horizontal="center"/>
    </xf>
    <xf numFmtId="0" fontId="5" fillId="24" borderId="52" xfId="0" applyFont="1" applyFill="1" applyBorder="1" applyAlignment="1">
      <alignment horizontal="center" vertical="center" wrapText="1"/>
    </xf>
    <xf numFmtId="0" fontId="5" fillId="24" borderId="53" xfId="0" applyFont="1" applyFill="1" applyBorder="1" applyAlignment="1">
      <alignment horizontal="center" vertical="center" wrapText="1"/>
    </xf>
    <xf numFmtId="0" fontId="5" fillId="24" borderId="55" xfId="0" applyFont="1" applyFill="1" applyBorder="1" applyAlignment="1">
      <alignment horizontal="center" vertical="center" wrapText="1"/>
    </xf>
    <xf numFmtId="0" fontId="5" fillId="25" borderId="52" xfId="0" applyFont="1" applyFill="1" applyBorder="1" applyAlignment="1">
      <alignment horizontal="center" vertical="center" wrapText="1"/>
    </xf>
    <xf numFmtId="0" fontId="5" fillId="25" borderId="53" xfId="0" applyFont="1" applyFill="1" applyBorder="1" applyAlignment="1">
      <alignment horizontal="center" vertical="center" wrapText="1"/>
    </xf>
    <xf numFmtId="0" fontId="5" fillId="25" borderId="55" xfId="0" applyFont="1" applyFill="1" applyBorder="1" applyAlignment="1">
      <alignment horizontal="center" vertical="center" wrapText="1"/>
    </xf>
    <xf numFmtId="0" fontId="7" fillId="0" borderId="62" xfId="0" applyFont="1" applyFill="1" applyBorder="1" applyAlignment="1">
      <alignment wrapText="1"/>
    </xf>
    <xf numFmtId="0" fontId="7" fillId="0" borderId="64" xfId="0" applyFont="1" applyFill="1" applyBorder="1" applyAlignment="1">
      <alignment wrapText="1"/>
    </xf>
    <xf numFmtId="0" fontId="7" fillId="24" borderId="10" xfId="0" applyFont="1" applyFill="1" applyBorder="1" applyAlignment="1">
      <alignment horizontal="center" wrapText="1"/>
    </xf>
    <xf numFmtId="0" fontId="7" fillId="24" borderId="13" xfId="0" applyFont="1" applyFill="1" applyBorder="1" applyAlignment="1">
      <alignment horizontal="center" wrapText="1"/>
    </xf>
    <xf numFmtId="0" fontId="7" fillId="24" borderId="10" xfId="0" applyFont="1" applyFill="1" applyBorder="1" applyAlignment="1">
      <alignment wrapText="1"/>
    </xf>
    <xf numFmtId="0" fontId="7" fillId="24" borderId="11" xfId="0" applyFont="1" applyFill="1" applyBorder="1" applyAlignment="1">
      <alignment wrapText="1"/>
    </xf>
    <xf numFmtId="0" fontId="7" fillId="24" borderId="13" xfId="0" applyFont="1" applyFill="1" applyBorder="1" applyAlignment="1">
      <alignment wrapText="1"/>
    </xf>
  </cellXfs>
  <cellStyles count="46">
    <cellStyle name="20% - akcent 1" xfId="1" builtinId="30" customBuiltin="1"/>
    <cellStyle name="20% - akcent 2" xfId="2" builtinId="34" customBuiltin="1"/>
    <cellStyle name="20% - akcent 3" xfId="3" builtinId="38" customBuiltin="1"/>
    <cellStyle name="20% - akcent 4" xfId="4" builtinId="42" customBuiltin="1"/>
    <cellStyle name="20% - akcent 5" xfId="5" builtinId="46" customBuiltin="1"/>
    <cellStyle name="20% - akcent 6" xfId="6" builtinId="50" customBuiltin="1"/>
    <cellStyle name="40% - akcent 1" xfId="7" builtinId="31" customBuiltin="1"/>
    <cellStyle name="40% - akcent 2" xfId="8" builtinId="35" customBuiltin="1"/>
    <cellStyle name="40% - akcent 3" xfId="9" builtinId="39" customBuiltin="1"/>
    <cellStyle name="40% - akcent 4" xfId="10" builtinId="43" customBuiltin="1"/>
    <cellStyle name="40% - akcent 5" xfId="11" builtinId="47" customBuiltin="1"/>
    <cellStyle name="40% - akcent 6" xfId="12" builtinId="51" customBuiltin="1"/>
    <cellStyle name="60% - akcent 1" xfId="13" builtinId="32" customBuiltin="1"/>
    <cellStyle name="60% - akcent 2" xfId="14" builtinId="36" customBuiltin="1"/>
    <cellStyle name="60% - akcent 3" xfId="15" builtinId="40" customBuiltin="1"/>
    <cellStyle name="60% - akcent 4" xfId="16" builtinId="44" customBuiltin="1"/>
    <cellStyle name="60% - akcent 5" xfId="17" builtinId="48" customBuiltin="1"/>
    <cellStyle name="60% -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e" xfId="27" builtinId="26" customBuiltin="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e" xfId="34" builtinId="28" customBuiltin="1"/>
    <cellStyle name="Normalny" xfId="0" builtinId="0"/>
    <cellStyle name="Normalny 2" xfId="45"/>
    <cellStyle name="Normalny_Arkusz1" xfId="35"/>
    <cellStyle name="Normalny_Fundusz Gwarantowany" xfId="36"/>
    <cellStyle name="Obliczenia" xfId="37" builtinId="22" customBuiltin="1"/>
    <cellStyle name="Procentowy" xfId="38" builtinId="5"/>
    <cellStyle name="Suma" xfId="39" builtinId="25" customBuiltin="1"/>
    <cellStyle name="Tekst objaśnienia" xfId="40" builtinId="53" customBuiltin="1"/>
    <cellStyle name="Tekst ostrzeżenia" xfId="41" builtinId="11" customBuiltin="1"/>
    <cellStyle name="Tytuł" xfId="42" builtinId="15" customBuiltin="1"/>
    <cellStyle name="Uwaga" xfId="43" builtinId="10" customBuiltin="1"/>
    <cellStyle name="Złe" xfId="44" builtinId="27" customBuiltin="1"/>
  </cellStyles>
  <dxfs count="0"/>
  <tableStyles count="0" defaultTableStyle="TableStyleMedium9" defaultPivotStyle="PivotStyleLight16"/>
  <colors>
    <mruColors>
      <color rgb="FF00FF00"/>
    </mruColors>
  </colors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117" Type="http://schemas.openxmlformats.org/officeDocument/2006/relationships/worksheet" Target="worksheets/sheet117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12" Type="http://schemas.openxmlformats.org/officeDocument/2006/relationships/worksheet" Target="worksheets/sheet112.xml"/><Relationship Id="rId133" Type="http://schemas.openxmlformats.org/officeDocument/2006/relationships/worksheet" Target="worksheets/sheet133.xml"/><Relationship Id="rId138" Type="http://schemas.openxmlformats.org/officeDocument/2006/relationships/worksheet" Target="worksheets/sheet138.xml"/><Relationship Id="rId154" Type="http://schemas.openxmlformats.org/officeDocument/2006/relationships/worksheet" Target="worksheets/sheet154.xml"/><Relationship Id="rId159" Type="http://schemas.openxmlformats.org/officeDocument/2006/relationships/worksheet" Target="worksheets/sheet159.xml"/><Relationship Id="rId16" Type="http://schemas.openxmlformats.org/officeDocument/2006/relationships/worksheet" Target="worksheets/sheet16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102" Type="http://schemas.openxmlformats.org/officeDocument/2006/relationships/worksheet" Target="worksheets/sheet102.xml"/><Relationship Id="rId123" Type="http://schemas.openxmlformats.org/officeDocument/2006/relationships/worksheet" Target="worksheets/sheet123.xml"/><Relationship Id="rId128" Type="http://schemas.openxmlformats.org/officeDocument/2006/relationships/worksheet" Target="worksheets/sheet128.xml"/><Relationship Id="rId144" Type="http://schemas.openxmlformats.org/officeDocument/2006/relationships/worksheet" Target="worksheets/sheet144.xml"/><Relationship Id="rId149" Type="http://schemas.openxmlformats.org/officeDocument/2006/relationships/worksheet" Target="worksheets/sheet149.xml"/><Relationship Id="rId5" Type="http://schemas.openxmlformats.org/officeDocument/2006/relationships/worksheet" Target="worksheets/sheet5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60" Type="http://schemas.openxmlformats.org/officeDocument/2006/relationships/worksheet" Target="worksheets/sheet160.xml"/><Relationship Id="rId165" Type="http://schemas.openxmlformats.org/officeDocument/2006/relationships/styles" Target="styles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113" Type="http://schemas.openxmlformats.org/officeDocument/2006/relationships/worksheet" Target="worksheets/sheet113.xml"/><Relationship Id="rId118" Type="http://schemas.openxmlformats.org/officeDocument/2006/relationships/worksheet" Target="worksheets/sheet118.xml"/><Relationship Id="rId134" Type="http://schemas.openxmlformats.org/officeDocument/2006/relationships/worksheet" Target="worksheets/sheet134.xml"/><Relationship Id="rId139" Type="http://schemas.openxmlformats.org/officeDocument/2006/relationships/worksheet" Target="worksheets/sheet139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150" Type="http://schemas.openxmlformats.org/officeDocument/2006/relationships/worksheet" Target="worksheets/sheet150.xml"/><Relationship Id="rId155" Type="http://schemas.openxmlformats.org/officeDocument/2006/relationships/worksheet" Target="worksheets/sheet155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59" Type="http://schemas.openxmlformats.org/officeDocument/2006/relationships/worksheet" Target="worksheets/sheet59.xml"/><Relationship Id="rId103" Type="http://schemas.openxmlformats.org/officeDocument/2006/relationships/worksheet" Target="worksheets/sheet103.xml"/><Relationship Id="rId108" Type="http://schemas.openxmlformats.org/officeDocument/2006/relationships/worksheet" Target="worksheets/sheet108.xml"/><Relationship Id="rId124" Type="http://schemas.openxmlformats.org/officeDocument/2006/relationships/worksheet" Target="worksheets/sheet124.xml"/><Relationship Id="rId129" Type="http://schemas.openxmlformats.org/officeDocument/2006/relationships/worksheet" Target="worksheets/sheet129.xml"/><Relationship Id="rId54" Type="http://schemas.openxmlformats.org/officeDocument/2006/relationships/worksheet" Target="worksheets/sheet54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40" Type="http://schemas.openxmlformats.org/officeDocument/2006/relationships/worksheet" Target="worksheets/sheet140.xml"/><Relationship Id="rId145" Type="http://schemas.openxmlformats.org/officeDocument/2006/relationships/worksheet" Target="worksheets/sheet145.xml"/><Relationship Id="rId161" Type="http://schemas.openxmlformats.org/officeDocument/2006/relationships/worksheet" Target="worksheets/sheet161.xml"/><Relationship Id="rId16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14" Type="http://schemas.openxmlformats.org/officeDocument/2006/relationships/worksheet" Target="worksheets/sheet114.xml"/><Relationship Id="rId119" Type="http://schemas.openxmlformats.org/officeDocument/2006/relationships/worksheet" Target="worksheets/sheet119.xml"/><Relationship Id="rId127" Type="http://schemas.openxmlformats.org/officeDocument/2006/relationships/worksheet" Target="worksheets/sheet12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122" Type="http://schemas.openxmlformats.org/officeDocument/2006/relationships/worksheet" Target="worksheets/sheet122.xml"/><Relationship Id="rId130" Type="http://schemas.openxmlformats.org/officeDocument/2006/relationships/worksheet" Target="worksheets/sheet130.xml"/><Relationship Id="rId135" Type="http://schemas.openxmlformats.org/officeDocument/2006/relationships/worksheet" Target="worksheets/sheet135.xml"/><Relationship Id="rId143" Type="http://schemas.openxmlformats.org/officeDocument/2006/relationships/worksheet" Target="worksheets/sheet143.xml"/><Relationship Id="rId148" Type="http://schemas.openxmlformats.org/officeDocument/2006/relationships/worksheet" Target="worksheets/sheet148.xml"/><Relationship Id="rId151" Type="http://schemas.openxmlformats.org/officeDocument/2006/relationships/worksheet" Target="worksheets/sheet151.xml"/><Relationship Id="rId156" Type="http://schemas.openxmlformats.org/officeDocument/2006/relationships/worksheet" Target="worksheets/sheet156.xml"/><Relationship Id="rId16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worksheet" Target="worksheets/sheet10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120" Type="http://schemas.openxmlformats.org/officeDocument/2006/relationships/worksheet" Target="worksheets/sheet120.xml"/><Relationship Id="rId125" Type="http://schemas.openxmlformats.org/officeDocument/2006/relationships/worksheet" Target="worksheets/sheet125.xml"/><Relationship Id="rId141" Type="http://schemas.openxmlformats.org/officeDocument/2006/relationships/worksheet" Target="worksheets/sheet141.xml"/><Relationship Id="rId146" Type="http://schemas.openxmlformats.org/officeDocument/2006/relationships/worksheet" Target="worksheets/sheet146.xml"/><Relationship Id="rId167" Type="http://schemas.openxmlformats.org/officeDocument/2006/relationships/calcChain" Target="calcChain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162" Type="http://schemas.openxmlformats.org/officeDocument/2006/relationships/worksheet" Target="worksheets/sheet16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110" Type="http://schemas.openxmlformats.org/officeDocument/2006/relationships/worksheet" Target="worksheets/sheet110.xml"/><Relationship Id="rId115" Type="http://schemas.openxmlformats.org/officeDocument/2006/relationships/worksheet" Target="worksheets/sheet115.xml"/><Relationship Id="rId131" Type="http://schemas.openxmlformats.org/officeDocument/2006/relationships/worksheet" Target="worksheets/sheet131.xml"/><Relationship Id="rId136" Type="http://schemas.openxmlformats.org/officeDocument/2006/relationships/worksheet" Target="worksheets/sheet136.xml"/><Relationship Id="rId157" Type="http://schemas.openxmlformats.org/officeDocument/2006/relationships/worksheet" Target="worksheets/sheet157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52" Type="http://schemas.openxmlformats.org/officeDocument/2006/relationships/worksheet" Target="worksheets/sheet152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126" Type="http://schemas.openxmlformats.org/officeDocument/2006/relationships/worksheet" Target="worksheets/sheet126.xml"/><Relationship Id="rId147" Type="http://schemas.openxmlformats.org/officeDocument/2006/relationships/worksheet" Target="worksheets/sheet14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121" Type="http://schemas.openxmlformats.org/officeDocument/2006/relationships/worksheet" Target="worksheets/sheet121.xml"/><Relationship Id="rId142" Type="http://schemas.openxmlformats.org/officeDocument/2006/relationships/worksheet" Target="worksheets/sheet142.xml"/><Relationship Id="rId163" Type="http://schemas.openxmlformats.org/officeDocument/2006/relationships/worksheet" Target="worksheets/sheet163.xml"/><Relationship Id="rId3" Type="http://schemas.openxmlformats.org/officeDocument/2006/relationships/worksheet" Target="worksheets/sheet3.xml"/><Relationship Id="rId25" Type="http://schemas.openxmlformats.org/officeDocument/2006/relationships/worksheet" Target="worksheets/sheet25.xml"/><Relationship Id="rId46" Type="http://schemas.openxmlformats.org/officeDocument/2006/relationships/worksheet" Target="worksheets/sheet46.xml"/><Relationship Id="rId67" Type="http://schemas.openxmlformats.org/officeDocument/2006/relationships/worksheet" Target="worksheets/sheet67.xml"/><Relationship Id="rId116" Type="http://schemas.openxmlformats.org/officeDocument/2006/relationships/worksheet" Target="worksheets/sheet116.xml"/><Relationship Id="rId137" Type="http://schemas.openxmlformats.org/officeDocument/2006/relationships/worksheet" Target="worksheets/sheet137.xml"/><Relationship Id="rId158" Type="http://schemas.openxmlformats.org/officeDocument/2006/relationships/worksheet" Target="worksheets/sheet158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62" Type="http://schemas.openxmlformats.org/officeDocument/2006/relationships/worksheet" Target="worksheets/sheet62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111" Type="http://schemas.openxmlformats.org/officeDocument/2006/relationships/worksheet" Target="worksheets/sheet111.xml"/><Relationship Id="rId132" Type="http://schemas.openxmlformats.org/officeDocument/2006/relationships/worksheet" Target="worksheets/sheet132.xml"/><Relationship Id="rId153" Type="http://schemas.openxmlformats.org/officeDocument/2006/relationships/worksheet" Target="worksheets/sheet15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0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1.bin"/></Relationships>
</file>

<file path=xl/worksheets/_rels/sheet10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2.bin"/></Relationships>
</file>

<file path=xl/worksheets/_rels/sheet10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3.bin"/></Relationships>
</file>

<file path=xl/worksheets/_rels/sheet10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4.bin"/></Relationships>
</file>

<file path=xl/worksheets/_rels/sheet10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5.bin"/></Relationships>
</file>

<file path=xl/worksheets/_rels/sheet10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6.bin"/></Relationships>
</file>

<file path=xl/worksheets/_rels/sheet10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7.bin"/></Relationships>
</file>

<file path=xl/worksheets/_rels/sheet10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8.bin"/></Relationships>
</file>

<file path=xl/worksheets/_rels/sheet10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9.bin"/></Relationships>
</file>

<file path=xl/worksheets/_rels/sheet10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1.bin"/></Relationships>
</file>

<file path=xl/worksheets/_rels/sheet1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2.bin"/></Relationships>
</file>

<file path=xl/worksheets/_rels/sheet1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3.bin"/></Relationships>
</file>

<file path=xl/worksheets/_rels/sheet1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4.bin"/></Relationships>
</file>

<file path=xl/worksheets/_rels/sheet1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5.bin"/></Relationships>
</file>

<file path=xl/worksheets/_rels/sheet1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6.bin"/></Relationships>
</file>

<file path=xl/worksheets/_rels/sheet1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7.bin"/></Relationships>
</file>

<file path=xl/worksheets/_rels/sheet1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8.bin"/></Relationships>
</file>

<file path=xl/worksheets/_rels/sheet1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9.bin"/></Relationships>
</file>

<file path=xl/worksheets/_rels/sheet1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1.bin"/></Relationships>
</file>

<file path=xl/worksheets/_rels/sheet1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2.bin"/></Relationships>
</file>

<file path=xl/worksheets/_rels/sheet1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3.bin"/></Relationships>
</file>

<file path=xl/worksheets/_rels/sheet1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4.bin"/></Relationships>
</file>

<file path=xl/worksheets/_rels/sheet1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5.bin"/></Relationships>
</file>

<file path=xl/worksheets/_rels/sheet1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6.bin"/></Relationships>
</file>

<file path=xl/worksheets/_rels/sheet1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7.bin"/></Relationships>
</file>

<file path=xl/worksheets/_rels/sheet1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9.bin"/></Relationships>
</file>

<file path=xl/worksheets/_rels/sheet1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0.bin"/></Relationships>
</file>

<file path=xl/worksheets/_rels/sheet1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1.bin"/></Relationships>
</file>

<file path=xl/worksheets/_rels/sheet1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2.bin"/></Relationships>
</file>

<file path=xl/worksheets/_rels/sheet1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3.bin"/></Relationships>
</file>

<file path=xl/worksheets/_rels/sheet1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4.bin"/></Relationships>
</file>

<file path=xl/worksheets/_rels/sheet1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6.bin"/></Relationships>
</file>

<file path=xl/worksheets/_rels/sheet1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7.bin"/></Relationships>
</file>

<file path=xl/worksheets/_rels/sheet1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8.bin"/></Relationships>
</file>

<file path=xl/worksheets/_rels/sheet1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9.bin"/></Relationships>
</file>

<file path=xl/worksheets/_rels/sheet1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0.bin"/></Relationships>
</file>

<file path=xl/worksheets/_rels/sheet1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1.bin"/></Relationships>
</file>

<file path=xl/worksheets/_rels/sheet1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2.bin"/></Relationships>
</file>

<file path=xl/worksheets/_rels/sheet1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4.bin"/></Relationships>
</file>

<file path=xl/worksheets/_rels/sheet1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5.bin"/></Relationships>
</file>

<file path=xl/worksheets/_rels/sheet1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6.bin"/></Relationships>
</file>

<file path=xl/worksheets/_rels/sheet1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7.bin"/></Relationships>
</file>

<file path=xl/worksheets/_rels/sheet1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8.bin"/></Relationships>
</file>

<file path=xl/worksheets/_rels/sheet1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9.bin"/></Relationships>
</file>

<file path=xl/worksheets/_rels/sheet1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0.bin"/></Relationships>
</file>

<file path=xl/worksheets/_rels/sheet1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1.bin"/></Relationships>
</file>

<file path=xl/worksheets/_rels/sheet1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2.bin"/></Relationships>
</file>

<file path=xl/worksheets/_rels/sheet1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9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9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9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9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9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9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9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9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8"/>
  <sheetViews>
    <sheetView tabSelected="1" zoomScaleNormal="100" workbookViewId="0">
      <selection activeCell="G14" sqref="G14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6.85546875" customWidth="1"/>
    <col min="7" max="7" width="25.2851562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107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322519341.66000003</v>
      </c>
      <c r="E9" s="23">
        <f>E10+E11+E12+E13</f>
        <v>319774851.85000002</v>
      </c>
    </row>
    <row r="10" spans="2:5">
      <c r="B10" s="14" t="s">
        <v>6</v>
      </c>
      <c r="C10" s="115" t="s">
        <v>7</v>
      </c>
      <c r="D10" s="198">
        <f>241526785+75927935.44+4940840.18</f>
        <v>322395560.62</v>
      </c>
      <c r="E10" s="199">
        <f>317184000+2497010.22</f>
        <v>319681010.22000003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>
        <f>D14</f>
        <v>123781.04</v>
      </c>
      <c r="E13" s="199">
        <f>E14</f>
        <v>93841.63</v>
      </c>
    </row>
    <row r="14" spans="2:5">
      <c r="B14" s="14" t="s">
        <v>14</v>
      </c>
      <c r="C14" s="115" t="s">
        <v>15</v>
      </c>
      <c r="D14" s="198">
        <v>123781.04</v>
      </c>
      <c r="E14" s="199">
        <v>93841.63</v>
      </c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>
        <f>D17+D18+D19</f>
        <v>546495.16</v>
      </c>
      <c r="E16" s="23">
        <f>E17+E18+E19</f>
        <v>420741.5</v>
      </c>
    </row>
    <row r="17" spans="2:7">
      <c r="B17" s="14" t="s">
        <v>6</v>
      </c>
      <c r="C17" s="115" t="s">
        <v>15</v>
      </c>
      <c r="D17" s="200">
        <v>546495.16</v>
      </c>
      <c r="E17" s="201">
        <v>420741.5</v>
      </c>
    </row>
    <row r="18" spans="2:7" ht="25.5">
      <c r="B18" s="14" t="s">
        <v>8</v>
      </c>
      <c r="C18" s="115" t="s">
        <v>20</v>
      </c>
      <c r="D18" s="198"/>
      <c r="E18" s="199"/>
    </row>
    <row r="19" spans="2:7" ht="13.5" thickBot="1">
      <c r="B19" s="16" t="s">
        <v>10</v>
      </c>
      <c r="C19" s="116" t="s">
        <v>21</v>
      </c>
      <c r="D19" s="202"/>
      <c r="E19" s="203"/>
    </row>
    <row r="20" spans="2:7" ht="13.5" thickBot="1">
      <c r="B20" s="264" t="s">
        <v>22</v>
      </c>
      <c r="C20" s="265"/>
      <c r="D20" s="204">
        <f>D9-D16</f>
        <v>321972846.5</v>
      </c>
      <c r="E20" s="205">
        <f>E9-E16</f>
        <v>319354110.35000002</v>
      </c>
      <c r="F20" s="189"/>
    </row>
    <row r="21" spans="2:7" ht="13.5" thickBot="1">
      <c r="B21" s="3"/>
      <c r="C21" s="17"/>
      <c r="D21" s="18"/>
      <c r="E21" s="18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20" t="s">
        <v>225</v>
      </c>
      <c r="E23" s="64" t="s">
        <v>224</v>
      </c>
    </row>
    <row r="24" spans="2:7" ht="13.5" thickBot="1">
      <c r="B24" s="21" t="s">
        <v>24</v>
      </c>
      <c r="C24" s="22" t="s">
        <v>25</v>
      </c>
      <c r="D24" s="206">
        <v>321661578.06999999</v>
      </c>
      <c r="E24" s="23">
        <f>D20</f>
        <v>321972846.5</v>
      </c>
    </row>
    <row r="25" spans="2:7">
      <c r="B25" s="21" t="s">
        <v>26</v>
      </c>
      <c r="C25" s="22" t="s">
        <v>27</v>
      </c>
      <c r="D25" s="206">
        <v>-329044.1099999994</v>
      </c>
      <c r="E25" s="133">
        <v>-2824569.41</v>
      </c>
      <c r="F25" s="127"/>
      <c r="G25" s="114"/>
    </row>
    <row r="26" spans="2:7">
      <c r="B26" s="24" t="s">
        <v>28</v>
      </c>
      <c r="C26" s="25" t="s">
        <v>29</v>
      </c>
      <c r="D26" s="207">
        <v>28821185.210000001</v>
      </c>
      <c r="E26" s="134">
        <v>25347739.370000001</v>
      </c>
      <c r="F26" s="127"/>
      <c r="G26" s="114"/>
    </row>
    <row r="27" spans="2:7">
      <c r="B27" s="26" t="s">
        <v>6</v>
      </c>
      <c r="C27" s="15" t="s">
        <v>30</v>
      </c>
      <c r="D27" s="208">
        <v>25060964.740000002</v>
      </c>
      <c r="E27" s="209">
        <v>22731659.52</v>
      </c>
      <c r="F27" s="127"/>
    </row>
    <row r="28" spans="2:7">
      <c r="B28" s="26" t="s">
        <v>8</v>
      </c>
      <c r="C28" s="15" t="s">
        <v>31</v>
      </c>
      <c r="D28" s="208"/>
      <c r="E28" s="209"/>
      <c r="F28" s="127"/>
    </row>
    <row r="29" spans="2:7">
      <c r="B29" s="26" t="s">
        <v>10</v>
      </c>
      <c r="C29" s="15" t="s">
        <v>32</v>
      </c>
      <c r="D29" s="208">
        <v>3760220.4699999997</v>
      </c>
      <c r="E29" s="209">
        <v>2616079.85</v>
      </c>
      <c r="F29" s="127"/>
    </row>
    <row r="30" spans="2:7">
      <c r="B30" s="24" t="s">
        <v>33</v>
      </c>
      <c r="C30" s="27" t="s">
        <v>34</v>
      </c>
      <c r="D30" s="207">
        <v>29150229.32</v>
      </c>
      <c r="E30" s="134">
        <v>28172308.779999997</v>
      </c>
      <c r="F30" s="127"/>
    </row>
    <row r="31" spans="2:7">
      <c r="B31" s="26" t="s">
        <v>6</v>
      </c>
      <c r="C31" s="15" t="s">
        <v>35</v>
      </c>
      <c r="D31" s="208">
        <v>23965865.34</v>
      </c>
      <c r="E31" s="209">
        <v>22275918.740000002</v>
      </c>
      <c r="F31" s="127"/>
    </row>
    <row r="32" spans="2:7">
      <c r="B32" s="26" t="s">
        <v>8</v>
      </c>
      <c r="C32" s="15" t="s">
        <v>36</v>
      </c>
      <c r="D32" s="208"/>
      <c r="E32" s="209"/>
      <c r="F32" s="127"/>
    </row>
    <row r="33" spans="2:7">
      <c r="B33" s="26" t="s">
        <v>10</v>
      </c>
      <c r="C33" s="15" t="s">
        <v>37</v>
      </c>
      <c r="D33" s="208">
        <v>3150313.71</v>
      </c>
      <c r="E33" s="209">
        <v>2506060.9200000004</v>
      </c>
      <c r="F33" s="127"/>
    </row>
    <row r="34" spans="2:7">
      <c r="B34" s="26" t="s">
        <v>12</v>
      </c>
      <c r="C34" s="15" t="s">
        <v>38</v>
      </c>
      <c r="D34" s="208"/>
      <c r="E34" s="209"/>
      <c r="F34" s="127"/>
    </row>
    <row r="35" spans="2:7" ht="25.5">
      <c r="B35" s="26" t="s">
        <v>39</v>
      </c>
      <c r="C35" s="15" t="s">
        <v>40</v>
      </c>
      <c r="D35" s="208"/>
      <c r="E35" s="209"/>
      <c r="F35" s="127"/>
    </row>
    <row r="36" spans="2:7">
      <c r="B36" s="26" t="s">
        <v>41</v>
      </c>
      <c r="C36" s="15" t="s">
        <v>42</v>
      </c>
      <c r="D36" s="208"/>
      <c r="E36" s="209"/>
      <c r="F36" s="127"/>
    </row>
    <row r="37" spans="2:7" ht="13.5" thickBot="1">
      <c r="B37" s="28" t="s">
        <v>43</v>
      </c>
      <c r="C37" s="29" t="s">
        <v>44</v>
      </c>
      <c r="D37" s="208">
        <v>2034050.27</v>
      </c>
      <c r="E37" s="209">
        <v>3390329.1199999996</v>
      </c>
      <c r="F37" s="127"/>
    </row>
    <row r="38" spans="2:7">
      <c r="B38" s="21" t="s">
        <v>45</v>
      </c>
      <c r="C38" s="22" t="s">
        <v>46</v>
      </c>
      <c r="D38" s="206">
        <v>1500888.45</v>
      </c>
      <c r="E38" s="23">
        <v>205833.26</v>
      </c>
    </row>
    <row r="39" spans="2:7" ht="13.5" thickBot="1">
      <c r="B39" s="30" t="s">
        <v>47</v>
      </c>
      <c r="C39" s="31" t="s">
        <v>48</v>
      </c>
      <c r="D39" s="210">
        <v>322833422.40999997</v>
      </c>
      <c r="E39" s="130">
        <f>E24+E25+E38</f>
        <v>319354110.34999996</v>
      </c>
      <c r="F39" s="189"/>
      <c r="G39" s="114"/>
    </row>
    <row r="40" spans="2:7" ht="13.5" thickBot="1">
      <c r="B40" s="32"/>
      <c r="C40" s="33"/>
      <c r="D40" s="211"/>
      <c r="E40" s="176"/>
    </row>
    <row r="41" spans="2:7" ht="16.5" thickBot="1">
      <c r="B41" s="4"/>
      <c r="C41" s="34" t="s">
        <v>49</v>
      </c>
      <c r="D41" s="6"/>
      <c r="E41" s="7"/>
    </row>
    <row r="42" spans="2:7" ht="13.5" thickBot="1">
      <c r="B42" s="8"/>
      <c r="C42" s="65" t="s">
        <v>50</v>
      </c>
      <c r="D42" s="132" t="s">
        <v>225</v>
      </c>
      <c r="E42" s="64" t="s">
        <v>224</v>
      </c>
    </row>
    <row r="43" spans="2:7">
      <c r="B43" s="36" t="s">
        <v>28</v>
      </c>
      <c r="C43" s="37" t="s">
        <v>51</v>
      </c>
      <c r="D43" s="122"/>
      <c r="E43" s="63"/>
    </row>
    <row r="44" spans="2:7">
      <c r="B44" s="39" t="s">
        <v>6</v>
      </c>
      <c r="C44" s="40" t="s">
        <v>52</v>
      </c>
      <c r="D44" s="212">
        <v>14492515.8246</v>
      </c>
      <c r="E44" s="167">
        <v>14393933.256100001</v>
      </c>
    </row>
    <row r="45" spans="2:7" ht="13.5" thickBot="1">
      <c r="B45" s="41" t="s">
        <v>8</v>
      </c>
      <c r="C45" s="42" t="s">
        <v>53</v>
      </c>
      <c r="D45" s="213">
        <v>14481802.1269</v>
      </c>
      <c r="E45" s="171">
        <v>14269428.7763</v>
      </c>
    </row>
    <row r="46" spans="2:7">
      <c r="B46" s="36" t="s">
        <v>33</v>
      </c>
      <c r="C46" s="37" t="s">
        <v>54</v>
      </c>
      <c r="D46" s="214"/>
      <c r="E46" s="172"/>
    </row>
    <row r="47" spans="2:7">
      <c r="B47" s="39" t="s">
        <v>6</v>
      </c>
      <c r="C47" s="40" t="s">
        <v>52</v>
      </c>
      <c r="D47" s="212">
        <v>22.195</v>
      </c>
      <c r="E47" s="173">
        <v>22.368649400507</v>
      </c>
    </row>
    <row r="48" spans="2:7">
      <c r="B48" s="39" t="s">
        <v>8</v>
      </c>
      <c r="C48" s="40" t="s">
        <v>55</v>
      </c>
      <c r="D48" s="215">
        <v>22.087199999999999</v>
      </c>
      <c r="E48" s="174">
        <v>22.2423</v>
      </c>
    </row>
    <row r="49" spans="2:5">
      <c r="B49" s="39" t="s">
        <v>10</v>
      </c>
      <c r="C49" s="40" t="s">
        <v>56</v>
      </c>
      <c r="D49" s="215">
        <v>23.7972</v>
      </c>
      <c r="E49" s="174">
        <v>22.380299999999998</v>
      </c>
    </row>
    <row r="50" spans="2:5" ht="13.5" thickBot="1">
      <c r="B50" s="41" t="s">
        <v>12</v>
      </c>
      <c r="C50" s="42" t="s">
        <v>53</v>
      </c>
      <c r="D50" s="216">
        <v>22.292351433965202</v>
      </c>
      <c r="E50" s="175">
        <v>22.380300946623201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319681010.22000003</v>
      </c>
      <c r="E54" s="50">
        <f>E55+E65</f>
        <v>1.001023628190167</v>
      </c>
    </row>
    <row r="55" spans="2:5" ht="25.5">
      <c r="B55" s="51" t="s">
        <v>6</v>
      </c>
      <c r="C55" s="52" t="s">
        <v>62</v>
      </c>
      <c r="D55" s="217">
        <v>317184000</v>
      </c>
      <c r="E55" s="218">
        <f>D55/E20</f>
        <v>0.9932046894664307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v>0</v>
      </c>
      <c r="E60" s="222">
        <v>0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2497010.2200000002</v>
      </c>
      <c r="E65" s="220">
        <f>D65/E20</f>
        <v>7.818938723736393E-3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93841.63</v>
      </c>
      <c r="E69" s="50">
        <f>D69/E20</f>
        <v>2.9384819846894449E-4</v>
      </c>
    </row>
    <row r="70" spans="2:5" ht="13.5" thickBot="1">
      <c r="B70" s="36" t="s">
        <v>84</v>
      </c>
      <c r="C70" s="37" t="s">
        <v>85</v>
      </c>
      <c r="D70" s="38">
        <f>E16</f>
        <v>420741.5</v>
      </c>
      <c r="E70" s="50">
        <f>D70/E20</f>
        <v>1.3174763886360605E-3</v>
      </c>
    </row>
    <row r="71" spans="2:5">
      <c r="B71" s="36" t="s">
        <v>86</v>
      </c>
      <c r="C71" s="37" t="s">
        <v>87</v>
      </c>
      <c r="D71" s="38">
        <f>D54+D69+D68-D70</f>
        <v>319354110.35000002</v>
      </c>
      <c r="E71" s="61">
        <f>E54+E69-E70</f>
        <v>0.99999999999999978</v>
      </c>
    </row>
    <row r="72" spans="2:5">
      <c r="B72" s="39" t="s">
        <v>6</v>
      </c>
      <c r="C72" s="40" t="s">
        <v>88</v>
      </c>
      <c r="D72" s="219">
        <f>D71</f>
        <v>319354110.35000002</v>
      </c>
      <c r="E72" s="220">
        <f>E71</f>
        <v>0.99999999999999978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47244094488188981" right="0.74803149606299213" top="0.47244094488188981" bottom="0.47244094488188981" header="0.51181102362204722" footer="0.51181102362204722"/>
  <pageSetup paperSize="9" scale="7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8.28515625" customWidth="1"/>
    <col min="7" max="7" width="11.7109375" bestFit="1" customWidth="1"/>
    <col min="8" max="8" width="13.28515625" customWidth="1"/>
    <col min="9" max="9" width="11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125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D10+D13+D11</f>
        <v>9766219.6099999994</v>
      </c>
      <c r="E9" s="23">
        <f>E10+E13+E11</f>
        <v>13195860.41</v>
      </c>
    </row>
    <row r="10" spans="2:5">
      <c r="B10" s="14" t="s">
        <v>6</v>
      </c>
      <c r="C10" s="115" t="s">
        <v>7</v>
      </c>
      <c r="D10" s="198">
        <f>9591644.36+150189.4</f>
        <v>9741833.7599999998</v>
      </c>
      <c r="E10" s="199">
        <f>12806083.85+225499.28</f>
        <v>13031583.129999999</v>
      </c>
    </row>
    <row r="11" spans="2:5">
      <c r="B11" s="14" t="s">
        <v>8</v>
      </c>
      <c r="C11" s="115" t="s">
        <v>9</v>
      </c>
      <c r="D11" s="198">
        <v>0.16</v>
      </c>
      <c r="E11" s="199">
        <v>0.14000000000000001</v>
      </c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>
        <f>D14</f>
        <v>24385.69</v>
      </c>
      <c r="E13" s="199">
        <f>E14</f>
        <v>164277.14000000001</v>
      </c>
    </row>
    <row r="14" spans="2:5">
      <c r="B14" s="14" t="s">
        <v>14</v>
      </c>
      <c r="C14" s="115" t="s">
        <v>15</v>
      </c>
      <c r="D14" s="198">
        <v>24385.69</v>
      </c>
      <c r="E14" s="199">
        <v>164277.14000000001</v>
      </c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>
        <f>D17</f>
        <v>4159.09</v>
      </c>
      <c r="E16" s="23">
        <f>E17</f>
        <v>7495.86</v>
      </c>
    </row>
    <row r="17" spans="2:9">
      <c r="B17" s="14" t="s">
        <v>6</v>
      </c>
      <c r="C17" s="115" t="s">
        <v>15</v>
      </c>
      <c r="D17" s="200">
        <v>4159.09</v>
      </c>
      <c r="E17" s="201">
        <v>7495.86</v>
      </c>
    </row>
    <row r="18" spans="2:9" ht="25.5">
      <c r="B18" s="14" t="s">
        <v>8</v>
      </c>
      <c r="C18" s="115" t="s">
        <v>20</v>
      </c>
      <c r="D18" s="198"/>
      <c r="E18" s="199"/>
    </row>
    <row r="19" spans="2:9" ht="13.5" thickBot="1">
      <c r="B19" s="16" t="s">
        <v>10</v>
      </c>
      <c r="C19" s="116" t="s">
        <v>21</v>
      </c>
      <c r="D19" s="202"/>
      <c r="E19" s="203"/>
    </row>
    <row r="20" spans="2:9" ht="13.5" thickBot="1">
      <c r="B20" s="264" t="s">
        <v>22</v>
      </c>
      <c r="C20" s="265"/>
      <c r="D20" s="204">
        <f>D9-D16</f>
        <v>9762060.5199999996</v>
      </c>
      <c r="E20" s="205">
        <f>E9-E16</f>
        <v>13188364.550000001</v>
      </c>
      <c r="F20" s="191"/>
    </row>
    <row r="21" spans="2:9" ht="13.5" thickBot="1">
      <c r="B21" s="3"/>
      <c r="C21" s="17"/>
      <c r="D21" s="18"/>
      <c r="E21" s="18"/>
    </row>
    <row r="22" spans="2:9" ht="16.5" thickBot="1">
      <c r="B22" s="4"/>
      <c r="C22" s="5" t="s">
        <v>23</v>
      </c>
      <c r="D22" s="19"/>
      <c r="E22" s="20"/>
    </row>
    <row r="23" spans="2:9" ht="13.5" thickBot="1">
      <c r="B23" s="8"/>
      <c r="C23" s="9" t="s">
        <v>3</v>
      </c>
      <c r="D23" s="10" t="s">
        <v>225</v>
      </c>
      <c r="E23" s="11" t="s">
        <v>224</v>
      </c>
    </row>
    <row r="24" spans="2:9" ht="13.5" thickBot="1">
      <c r="B24" s="21" t="s">
        <v>24</v>
      </c>
      <c r="C24" s="22" t="s">
        <v>25</v>
      </c>
      <c r="D24" s="108">
        <v>3254941.09</v>
      </c>
      <c r="E24" s="23">
        <f>D20</f>
        <v>9762060.5199999996</v>
      </c>
    </row>
    <row r="25" spans="2:9">
      <c r="B25" s="21" t="s">
        <v>26</v>
      </c>
      <c r="C25" s="22" t="s">
        <v>27</v>
      </c>
      <c r="D25" s="108">
        <v>3672069.51</v>
      </c>
      <c r="E25" s="133">
        <f>E26-E30</f>
        <v>3340558.8900000006</v>
      </c>
      <c r="F25" s="127"/>
      <c r="G25" s="127"/>
      <c r="H25" s="127"/>
      <c r="I25" s="127"/>
    </row>
    <row r="26" spans="2:9">
      <c r="B26" s="24" t="s">
        <v>28</v>
      </c>
      <c r="C26" s="25" t="s">
        <v>29</v>
      </c>
      <c r="D26" s="109">
        <v>5799893.0099999998</v>
      </c>
      <c r="E26" s="134">
        <f>SUM(E27:E29)</f>
        <v>4901365.8600000003</v>
      </c>
      <c r="F26" s="127"/>
      <c r="G26" s="127"/>
      <c r="H26" s="127"/>
      <c r="I26" s="127"/>
    </row>
    <row r="27" spans="2:9">
      <c r="B27" s="26" t="s">
        <v>6</v>
      </c>
      <c r="C27" s="15" t="s">
        <v>30</v>
      </c>
      <c r="D27" s="232">
        <v>2283405.71</v>
      </c>
      <c r="E27" s="209">
        <v>1644945.24</v>
      </c>
      <c r="F27" s="127"/>
      <c r="G27" s="127"/>
      <c r="H27" s="127"/>
      <c r="I27" s="127"/>
    </row>
    <row r="28" spans="2:9">
      <c r="B28" s="26" t="s">
        <v>8</v>
      </c>
      <c r="C28" s="15" t="s">
        <v>31</v>
      </c>
      <c r="D28" s="232"/>
      <c r="E28" s="209"/>
      <c r="F28" s="127"/>
      <c r="G28" s="127"/>
      <c r="H28" s="127"/>
      <c r="I28" s="127"/>
    </row>
    <row r="29" spans="2:9">
      <c r="B29" s="26" t="s">
        <v>10</v>
      </c>
      <c r="C29" s="15" t="s">
        <v>32</v>
      </c>
      <c r="D29" s="232">
        <v>3516487.3000000003</v>
      </c>
      <c r="E29" s="209">
        <v>3256420.62</v>
      </c>
      <c r="F29" s="127"/>
      <c r="G29" s="127"/>
      <c r="H29" s="127"/>
      <c r="I29" s="127"/>
    </row>
    <row r="30" spans="2:9">
      <c r="B30" s="24" t="s">
        <v>33</v>
      </c>
      <c r="C30" s="27" t="s">
        <v>34</v>
      </c>
      <c r="D30" s="109">
        <v>2127823.5</v>
      </c>
      <c r="E30" s="134">
        <f>SUM(E31:E37)</f>
        <v>1560806.97</v>
      </c>
      <c r="F30" s="127"/>
      <c r="G30" s="127"/>
      <c r="H30" s="127"/>
      <c r="I30" s="127"/>
    </row>
    <row r="31" spans="2:9">
      <c r="B31" s="26" t="s">
        <v>6</v>
      </c>
      <c r="C31" s="15" t="s">
        <v>35</v>
      </c>
      <c r="D31" s="232">
        <v>993920.74</v>
      </c>
      <c r="E31" s="209">
        <v>645437.91</v>
      </c>
      <c r="F31" s="127"/>
      <c r="G31" s="127"/>
      <c r="H31" s="127"/>
      <c r="I31" s="127"/>
    </row>
    <row r="32" spans="2:9">
      <c r="B32" s="26" t="s">
        <v>8</v>
      </c>
      <c r="C32" s="15" t="s">
        <v>36</v>
      </c>
      <c r="D32" s="232"/>
      <c r="E32" s="209"/>
      <c r="F32" s="127"/>
      <c r="G32" s="127"/>
      <c r="H32" s="127"/>
      <c r="I32" s="127"/>
    </row>
    <row r="33" spans="2:9">
      <c r="B33" s="26" t="s">
        <v>10</v>
      </c>
      <c r="C33" s="15" t="s">
        <v>37</v>
      </c>
      <c r="D33" s="232">
        <v>129522.42</v>
      </c>
      <c r="E33" s="209">
        <v>120436.28</v>
      </c>
      <c r="F33" s="127"/>
      <c r="G33" s="127"/>
      <c r="H33" s="127"/>
      <c r="I33" s="127"/>
    </row>
    <row r="34" spans="2:9">
      <c r="B34" s="26" t="s">
        <v>12</v>
      </c>
      <c r="C34" s="15" t="s">
        <v>38</v>
      </c>
      <c r="D34" s="232"/>
      <c r="E34" s="209"/>
      <c r="F34" s="127"/>
      <c r="G34" s="127"/>
      <c r="H34" s="127"/>
      <c r="I34" s="127"/>
    </row>
    <row r="35" spans="2:9" ht="25.5">
      <c r="B35" s="26" t="s">
        <v>39</v>
      </c>
      <c r="C35" s="15" t="s">
        <v>40</v>
      </c>
      <c r="D35" s="232"/>
      <c r="E35" s="209"/>
      <c r="F35" s="127"/>
      <c r="G35" s="127"/>
      <c r="H35" s="127"/>
      <c r="I35" s="127"/>
    </row>
    <row r="36" spans="2:9">
      <c r="B36" s="26" t="s">
        <v>41</v>
      </c>
      <c r="C36" s="15" t="s">
        <v>42</v>
      </c>
      <c r="D36" s="232"/>
      <c r="E36" s="209"/>
      <c r="F36" s="127"/>
      <c r="G36" s="127"/>
      <c r="H36" s="127"/>
      <c r="I36" s="127"/>
    </row>
    <row r="37" spans="2:9" ht="13.5" thickBot="1">
      <c r="B37" s="28" t="s">
        <v>43</v>
      </c>
      <c r="C37" s="29" t="s">
        <v>44</v>
      </c>
      <c r="D37" s="232">
        <v>1004380.34</v>
      </c>
      <c r="E37" s="209">
        <v>794932.77999999991</v>
      </c>
      <c r="F37" s="127"/>
      <c r="G37" s="127"/>
      <c r="H37" s="127"/>
      <c r="I37" s="127"/>
    </row>
    <row r="38" spans="2:9">
      <c r="B38" s="21" t="s">
        <v>45</v>
      </c>
      <c r="C38" s="22" t="s">
        <v>46</v>
      </c>
      <c r="D38" s="108">
        <v>93402.68</v>
      </c>
      <c r="E38" s="23">
        <v>85745.14</v>
      </c>
    </row>
    <row r="39" spans="2:9" ht="13.5" thickBot="1">
      <c r="B39" s="30" t="s">
        <v>47</v>
      </c>
      <c r="C39" s="31" t="s">
        <v>48</v>
      </c>
      <c r="D39" s="110">
        <v>7020413.2799999993</v>
      </c>
      <c r="E39" s="130">
        <f>E24+E25+E38</f>
        <v>13188364.550000001</v>
      </c>
      <c r="F39" s="127"/>
    </row>
    <row r="40" spans="2:9" ht="13.5" thickBot="1">
      <c r="B40" s="32"/>
      <c r="C40" s="33"/>
      <c r="D40" s="176"/>
      <c r="E40" s="176"/>
    </row>
    <row r="41" spans="2:9" ht="16.5" thickBot="1">
      <c r="B41" s="4"/>
      <c r="C41" s="34" t="s">
        <v>49</v>
      </c>
      <c r="D41" s="6"/>
      <c r="E41" s="7"/>
    </row>
    <row r="42" spans="2:9" ht="13.5" thickBot="1">
      <c r="B42" s="8"/>
      <c r="C42" s="35" t="s">
        <v>50</v>
      </c>
      <c r="D42" s="10" t="s">
        <v>225</v>
      </c>
      <c r="E42" s="11" t="s">
        <v>224</v>
      </c>
    </row>
    <row r="43" spans="2:9">
      <c r="B43" s="36" t="s">
        <v>28</v>
      </c>
      <c r="C43" s="37" t="s">
        <v>51</v>
      </c>
      <c r="D43" s="38"/>
      <c r="E43" s="111"/>
    </row>
    <row r="44" spans="2:9">
      <c r="B44" s="39" t="s">
        <v>6</v>
      </c>
      <c r="C44" s="40" t="s">
        <v>52</v>
      </c>
      <c r="D44" s="233">
        <v>314410.842</v>
      </c>
      <c r="E44" s="178">
        <v>915590.06240000005</v>
      </c>
    </row>
    <row r="45" spans="2:9" ht="13.5" thickBot="1">
      <c r="B45" s="41" t="s">
        <v>8</v>
      </c>
      <c r="C45" s="42" t="s">
        <v>53</v>
      </c>
      <c r="D45" s="234">
        <v>666913.61829999997</v>
      </c>
      <c r="E45" s="179">
        <v>1226453.3987</v>
      </c>
    </row>
    <row r="46" spans="2:9">
      <c r="B46" s="36" t="s">
        <v>33</v>
      </c>
      <c r="C46" s="37" t="s">
        <v>54</v>
      </c>
      <c r="D46" s="235"/>
      <c r="E46" s="180"/>
    </row>
    <row r="47" spans="2:9">
      <c r="B47" s="39" t="s">
        <v>6</v>
      </c>
      <c r="C47" s="40" t="s">
        <v>52</v>
      </c>
      <c r="D47" s="236">
        <v>10.352499999999999</v>
      </c>
      <c r="E47" s="181">
        <v>10.6620428954974</v>
      </c>
      <c r="G47" s="114"/>
    </row>
    <row r="48" spans="2:9">
      <c r="B48" s="39" t="s">
        <v>8</v>
      </c>
      <c r="C48" s="40" t="s">
        <v>55</v>
      </c>
      <c r="D48" s="238">
        <v>10.3452</v>
      </c>
      <c r="E48" s="177">
        <v>10.662000000000001</v>
      </c>
    </row>
    <row r="49" spans="2:8">
      <c r="B49" s="39" t="s">
        <v>10</v>
      </c>
      <c r="C49" s="40" t="s">
        <v>56</v>
      </c>
      <c r="D49" s="236">
        <v>10.5267</v>
      </c>
      <c r="E49" s="177">
        <v>10.7705</v>
      </c>
    </row>
    <row r="50" spans="2:8" ht="13.5" thickBot="1">
      <c r="B50" s="41" t="s">
        <v>12</v>
      </c>
      <c r="C50" s="42" t="s">
        <v>53</v>
      </c>
      <c r="D50" s="237">
        <v>10.5267205337558</v>
      </c>
      <c r="E50" s="182">
        <v>10.753253702080499</v>
      </c>
      <c r="H50" s="114"/>
    </row>
    <row r="51" spans="2:8" ht="13.5" thickBot="1">
      <c r="B51" s="32"/>
      <c r="C51" s="33"/>
      <c r="D51" s="176"/>
      <c r="E51" s="176"/>
    </row>
    <row r="52" spans="2:8" ht="16.5" thickBot="1">
      <c r="B52" s="43"/>
      <c r="C52" s="44" t="s">
        <v>57</v>
      </c>
      <c r="D52" s="45"/>
      <c r="E52" s="7"/>
    </row>
    <row r="53" spans="2:8" ht="23.25" thickBot="1">
      <c r="B53" s="266" t="s">
        <v>58</v>
      </c>
      <c r="C53" s="267"/>
      <c r="D53" s="46" t="s">
        <v>59</v>
      </c>
      <c r="E53" s="47" t="s">
        <v>60</v>
      </c>
    </row>
    <row r="54" spans="2:8" ht="13.5" thickBot="1">
      <c r="B54" s="48" t="s">
        <v>28</v>
      </c>
      <c r="C54" s="37" t="s">
        <v>61</v>
      </c>
      <c r="D54" s="49">
        <f>D60+D65</f>
        <v>13031583.129999999</v>
      </c>
      <c r="E54" s="50">
        <f>E60+E65</f>
        <v>0.98811214086434995</v>
      </c>
    </row>
    <row r="55" spans="2:8" ht="25.5">
      <c r="B55" s="51" t="s">
        <v>6</v>
      </c>
      <c r="C55" s="52" t="s">
        <v>62</v>
      </c>
      <c r="D55" s="217">
        <v>0</v>
      </c>
      <c r="E55" s="218">
        <v>0</v>
      </c>
    </row>
    <row r="56" spans="2:8" ht="25.5">
      <c r="B56" s="39" t="s">
        <v>8</v>
      </c>
      <c r="C56" s="40" t="s">
        <v>63</v>
      </c>
      <c r="D56" s="219">
        <v>0</v>
      </c>
      <c r="E56" s="220">
        <v>0</v>
      </c>
    </row>
    <row r="57" spans="2:8">
      <c r="B57" s="39" t="s">
        <v>10</v>
      </c>
      <c r="C57" s="40" t="s">
        <v>64</v>
      </c>
      <c r="D57" s="219">
        <v>0</v>
      </c>
      <c r="E57" s="220">
        <v>0</v>
      </c>
    </row>
    <row r="58" spans="2:8">
      <c r="B58" s="39" t="s">
        <v>12</v>
      </c>
      <c r="C58" s="40" t="s">
        <v>65</v>
      </c>
      <c r="D58" s="219">
        <v>0</v>
      </c>
      <c r="E58" s="220">
        <v>0</v>
      </c>
    </row>
    <row r="59" spans="2:8">
      <c r="B59" s="39" t="s">
        <v>39</v>
      </c>
      <c r="C59" s="40" t="s">
        <v>66</v>
      </c>
      <c r="D59" s="219">
        <v>0</v>
      </c>
      <c r="E59" s="220">
        <v>0</v>
      </c>
    </row>
    <row r="60" spans="2:8">
      <c r="B60" s="53" t="s">
        <v>41</v>
      </c>
      <c r="C60" s="54" t="s">
        <v>67</v>
      </c>
      <c r="D60" s="221">
        <v>12806083.85</v>
      </c>
      <c r="E60" s="222">
        <f>D60/E20</f>
        <v>0.97101379033384383</v>
      </c>
    </row>
    <row r="61" spans="2:8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8">
      <c r="B62" s="53" t="s">
        <v>69</v>
      </c>
      <c r="C62" s="54" t="s">
        <v>70</v>
      </c>
      <c r="D62" s="221">
        <v>0</v>
      </c>
      <c r="E62" s="222">
        <v>0</v>
      </c>
    </row>
    <row r="63" spans="2:8">
      <c r="B63" s="39" t="s">
        <v>71</v>
      </c>
      <c r="C63" s="40" t="s">
        <v>72</v>
      </c>
      <c r="D63" s="219">
        <v>0</v>
      </c>
      <c r="E63" s="220">
        <v>0</v>
      </c>
    </row>
    <row r="64" spans="2:8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225499.28</v>
      </c>
      <c r="E65" s="220">
        <f>D65/E20</f>
        <v>1.7098350530506071E-2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f>E11</f>
        <v>0.14000000000000001</v>
      </c>
      <c r="E68" s="61">
        <f>D68/E20</f>
        <v>1.0615417815395466E-8</v>
      </c>
    </row>
    <row r="69" spans="2:5" ht="13.5" thickBot="1">
      <c r="B69" s="36" t="s">
        <v>82</v>
      </c>
      <c r="C69" s="37" t="s">
        <v>83</v>
      </c>
      <c r="D69" s="38">
        <f>E13</f>
        <v>164277.14000000001</v>
      </c>
      <c r="E69" s="112">
        <f>D69/E20</f>
        <v>1.2456217704415821E-2</v>
      </c>
    </row>
    <row r="70" spans="2:5" ht="13.5" thickBot="1">
      <c r="B70" s="36" t="s">
        <v>84</v>
      </c>
      <c r="C70" s="37" t="s">
        <v>85</v>
      </c>
      <c r="D70" s="38">
        <f>E16</f>
        <v>7495.86</v>
      </c>
      <c r="E70" s="113">
        <f>D70/E20</f>
        <v>5.6836918418364457E-4</v>
      </c>
    </row>
    <row r="71" spans="2:5">
      <c r="B71" s="36" t="s">
        <v>86</v>
      </c>
      <c r="C71" s="37" t="s">
        <v>87</v>
      </c>
      <c r="D71" s="38">
        <f>D54+D69+D68-D70</f>
        <v>13188364.550000001</v>
      </c>
      <c r="E71" s="61">
        <f>E54+E69-E70</f>
        <v>0.99999998938458201</v>
      </c>
    </row>
    <row r="72" spans="2:5">
      <c r="B72" s="39" t="s">
        <v>6</v>
      </c>
      <c r="C72" s="40" t="s">
        <v>88</v>
      </c>
      <c r="D72" s="219">
        <f>D71</f>
        <v>13188364.550000001</v>
      </c>
      <c r="E72" s="220">
        <f>E71</f>
        <v>0.99999998938458201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0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8"/>
  <sheetViews>
    <sheetView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7.8554687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customHeight="1" thickBot="1">
      <c r="B5" s="277" t="s">
        <v>176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21637.37</v>
      </c>
      <c r="E9" s="23">
        <f>E10+E11+E12+E13</f>
        <v>22201.9</v>
      </c>
    </row>
    <row r="10" spans="2:5">
      <c r="B10" s="14" t="s">
        <v>6</v>
      </c>
      <c r="C10" s="115" t="s">
        <v>7</v>
      </c>
      <c r="D10" s="198">
        <v>21637.37</v>
      </c>
      <c r="E10" s="199">
        <v>22201.9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21637.37</v>
      </c>
      <c r="E20" s="205">
        <f>E9-E16</f>
        <v>22201.9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/>
      <c r="E24" s="23">
        <f>D20</f>
        <v>21637.37</v>
      </c>
    </row>
    <row r="25" spans="2:6">
      <c r="B25" s="21" t="s">
        <v>26</v>
      </c>
      <c r="C25" s="22" t="s">
        <v>27</v>
      </c>
      <c r="D25" s="117">
        <v>24739.31</v>
      </c>
      <c r="E25" s="133">
        <f>E26-E30</f>
        <v>-240.6</v>
      </c>
      <c r="F25" s="70"/>
    </row>
    <row r="26" spans="2:6">
      <c r="B26" s="24" t="s">
        <v>28</v>
      </c>
      <c r="C26" s="25" t="s">
        <v>29</v>
      </c>
      <c r="D26" s="118">
        <v>24849.58</v>
      </c>
      <c r="E26" s="134">
        <f>SUM(E27:E29)</f>
        <v>0</v>
      </c>
    </row>
    <row r="27" spans="2:6">
      <c r="B27" s="26" t="s">
        <v>6</v>
      </c>
      <c r="C27" s="15" t="s">
        <v>30</v>
      </c>
      <c r="D27" s="198"/>
      <c r="E27" s="209"/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>
        <v>24849.58</v>
      </c>
      <c r="E29" s="209"/>
      <c r="F29" s="70"/>
    </row>
    <row r="30" spans="2:6">
      <c r="B30" s="24" t="s">
        <v>33</v>
      </c>
      <c r="C30" s="27" t="s">
        <v>34</v>
      </c>
      <c r="D30" s="118">
        <v>110.27</v>
      </c>
      <c r="E30" s="134">
        <f>SUM(E31:E37)</f>
        <v>240.6</v>
      </c>
    </row>
    <row r="31" spans="2:6">
      <c r="B31" s="26" t="s">
        <v>6</v>
      </c>
      <c r="C31" s="15" t="s">
        <v>35</v>
      </c>
      <c r="D31" s="198"/>
      <c r="E31" s="209"/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/>
      <c r="E33" s="209"/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>
        <v>110.27</v>
      </c>
      <c r="E35" s="209">
        <v>240.6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/>
    </row>
    <row r="38" spans="2:6">
      <c r="B38" s="21" t="s">
        <v>45</v>
      </c>
      <c r="C38" s="22" t="s">
        <v>46</v>
      </c>
      <c r="D38" s="117">
        <v>-853.84</v>
      </c>
      <c r="E38" s="23">
        <v>805.13</v>
      </c>
    </row>
    <row r="39" spans="2:6" ht="13.5" thickBot="1">
      <c r="B39" s="30" t="s">
        <v>47</v>
      </c>
      <c r="C39" s="31" t="s">
        <v>48</v>
      </c>
      <c r="D39" s="119">
        <v>23885.47</v>
      </c>
      <c r="E39" s="130">
        <f>E24+E25+E38</f>
        <v>22201.9</v>
      </c>
      <c r="F39" s="121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/>
      <c r="E44" s="167">
        <v>220.7895</v>
      </c>
    </row>
    <row r="45" spans="2:6" ht="13.5" thickBot="1">
      <c r="B45" s="41" t="s">
        <v>8</v>
      </c>
      <c r="C45" s="68" t="s">
        <v>53</v>
      </c>
      <c r="D45" s="166">
        <v>221.98390000000001</v>
      </c>
      <c r="E45" s="171">
        <v>218.4581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/>
      <c r="E47" s="173">
        <v>98</v>
      </c>
    </row>
    <row r="48" spans="2:6">
      <c r="B48" s="39" t="s">
        <v>8</v>
      </c>
      <c r="C48" s="67" t="s">
        <v>55</v>
      </c>
      <c r="D48" s="183">
        <v>103.23</v>
      </c>
      <c r="E48" s="177">
        <v>95.9</v>
      </c>
    </row>
    <row r="49" spans="2:5">
      <c r="B49" s="39" t="s">
        <v>10</v>
      </c>
      <c r="C49" s="67" t="s">
        <v>56</v>
      </c>
      <c r="D49" s="183">
        <v>117.84</v>
      </c>
      <c r="E49" s="177">
        <v>111.38</v>
      </c>
    </row>
    <row r="50" spans="2:5" ht="13.5" thickBot="1">
      <c r="B50" s="41" t="s">
        <v>12</v>
      </c>
      <c r="C50" s="68" t="s">
        <v>53</v>
      </c>
      <c r="D50" s="166">
        <v>107.6</v>
      </c>
      <c r="E50" s="175">
        <v>101.63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22201.9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22201.9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22201.9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22201.9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01.xml><?xml version="1.0" encoding="utf-8"?>
<worksheet xmlns="http://schemas.openxmlformats.org/spreadsheetml/2006/main" xmlns:r="http://schemas.openxmlformats.org/officeDocument/2006/relationships">
  <dimension ref="A1:F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7.8554687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customHeight="1" thickBot="1">
      <c r="B5" s="277" t="s">
        <v>177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458532.4</v>
      </c>
      <c r="E9" s="23">
        <f>E10+E11+E12+E13</f>
        <v>612030.88</v>
      </c>
    </row>
    <row r="10" spans="2:5">
      <c r="B10" s="14" t="s">
        <v>6</v>
      </c>
      <c r="C10" s="115" t="s">
        <v>7</v>
      </c>
      <c r="D10" s="198">
        <v>458532.4</v>
      </c>
      <c r="E10" s="199">
        <v>612030.88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458532.4</v>
      </c>
      <c r="E20" s="205">
        <f>E9-E16</f>
        <v>612030.88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348094.45</v>
      </c>
      <c r="E24" s="23">
        <f>D20</f>
        <v>458532.4</v>
      </c>
    </row>
    <row r="25" spans="2:6">
      <c r="B25" s="21" t="s">
        <v>26</v>
      </c>
      <c r="C25" s="22" t="s">
        <v>27</v>
      </c>
      <c r="D25" s="117">
        <v>-131160.45000000001</v>
      </c>
      <c r="E25" s="133">
        <f>E26-E30</f>
        <v>117358.93</v>
      </c>
      <c r="F25" s="70"/>
    </row>
    <row r="26" spans="2:6">
      <c r="B26" s="24" t="s">
        <v>28</v>
      </c>
      <c r="C26" s="25" t="s">
        <v>29</v>
      </c>
      <c r="D26" s="118">
        <v>2148.56</v>
      </c>
      <c r="E26" s="134">
        <f>SUM(E27:E29)</f>
        <v>640198</v>
      </c>
    </row>
    <row r="27" spans="2:6">
      <c r="B27" s="26" t="s">
        <v>6</v>
      </c>
      <c r="C27" s="15" t="s">
        <v>30</v>
      </c>
      <c r="D27" s="198">
        <v>2148.56</v>
      </c>
      <c r="E27" s="209">
        <v>640198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/>
      <c r="E29" s="209"/>
    </row>
    <row r="30" spans="2:6">
      <c r="B30" s="24" t="s">
        <v>33</v>
      </c>
      <c r="C30" s="27" t="s">
        <v>34</v>
      </c>
      <c r="D30" s="118">
        <v>133309.01</v>
      </c>
      <c r="E30" s="134">
        <f>SUM(E31:E37)</f>
        <v>522839.07</v>
      </c>
    </row>
    <row r="31" spans="2:6">
      <c r="B31" s="26" t="s">
        <v>6</v>
      </c>
      <c r="C31" s="15" t="s">
        <v>35</v>
      </c>
      <c r="D31" s="198"/>
      <c r="E31" s="209"/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>
        <v>61.28</v>
      </c>
      <c r="E33" s="209">
        <v>22.22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>
        <v>2580.38</v>
      </c>
      <c r="E35" s="209">
        <v>5775.73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>
        <v>130667.35</v>
      </c>
      <c r="E37" s="209">
        <v>517041.12</v>
      </c>
      <c r="F37" s="70"/>
    </row>
    <row r="38" spans="2:6">
      <c r="B38" s="21" t="s">
        <v>45</v>
      </c>
      <c r="C38" s="22" t="s">
        <v>46</v>
      </c>
      <c r="D38" s="117">
        <v>-34740.22</v>
      </c>
      <c r="E38" s="23">
        <v>36139.550000000003</v>
      </c>
    </row>
    <row r="39" spans="2:6" ht="13.5" thickBot="1">
      <c r="B39" s="30" t="s">
        <v>47</v>
      </c>
      <c r="C39" s="31" t="s">
        <v>48</v>
      </c>
      <c r="D39" s="119">
        <v>182193.78</v>
      </c>
      <c r="E39" s="130">
        <f>E24+E25+E38</f>
        <v>612030.88000000012</v>
      </c>
      <c r="F39" s="121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6389.3989000000001</v>
      </c>
      <c r="E44" s="167">
        <v>10442.5506</v>
      </c>
    </row>
    <row r="45" spans="2:6" ht="13.5" thickBot="1">
      <c r="B45" s="41" t="s">
        <v>8</v>
      </c>
      <c r="C45" s="68" t="s">
        <v>53</v>
      </c>
      <c r="D45" s="166">
        <v>3666.6086</v>
      </c>
      <c r="E45" s="171">
        <v>12687.207200000001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54.48</v>
      </c>
      <c r="E47" s="173">
        <v>43.91</v>
      </c>
    </row>
    <row r="48" spans="2:6">
      <c r="B48" s="39" t="s">
        <v>8</v>
      </c>
      <c r="C48" s="67" t="s">
        <v>55</v>
      </c>
      <c r="D48" s="183">
        <v>48.24</v>
      </c>
      <c r="E48" s="177">
        <v>43.2</v>
      </c>
    </row>
    <row r="49" spans="2:5">
      <c r="B49" s="39" t="s">
        <v>10</v>
      </c>
      <c r="C49" s="67" t="s">
        <v>56</v>
      </c>
      <c r="D49" s="183">
        <v>56.99</v>
      </c>
      <c r="E49" s="177">
        <v>51.42</v>
      </c>
    </row>
    <row r="50" spans="2:5" ht="13.5" thickBot="1">
      <c r="B50" s="41" t="s">
        <v>12</v>
      </c>
      <c r="C50" s="68" t="s">
        <v>53</v>
      </c>
      <c r="D50" s="166">
        <v>49.69</v>
      </c>
      <c r="E50" s="175">
        <v>48.24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612030.88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612030.88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612030.88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612030.88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9055118110236227" right="0.74803149606299213" top="0.59055118110236227" bottom="0.47244094488188981" header="0.51181102362204722" footer="0.51181102362204722"/>
  <pageSetup paperSize="9" scale="70" orientation="portrait" r:id="rId1"/>
  <headerFooter alignWithMargins="0"/>
</worksheet>
</file>

<file path=xl/worksheets/sheet102.xml><?xml version="1.0" encoding="utf-8"?>
<worksheet xmlns="http://schemas.openxmlformats.org/spreadsheetml/2006/main" xmlns:r="http://schemas.openxmlformats.org/officeDocument/2006/relationships">
  <dimension ref="B1:F78"/>
  <sheetViews>
    <sheetView workbookViewId="0">
      <selection activeCell="B3" sqref="B3:E3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7" customWidth="1"/>
    <col min="6" max="6" width="7.8554687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customHeight="1" thickBot="1">
      <c r="B5" s="277" t="s">
        <v>178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1078741.69</v>
      </c>
      <c r="E9" s="23">
        <f>E10+E11+E12+E13</f>
        <v>2600518.37</v>
      </c>
    </row>
    <row r="10" spans="2:5">
      <c r="B10" s="14" t="s">
        <v>6</v>
      </c>
      <c r="C10" s="115" t="s">
        <v>7</v>
      </c>
      <c r="D10" s="198">
        <v>1078741.69</v>
      </c>
      <c r="E10" s="199">
        <v>2600518.37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1078741.69</v>
      </c>
      <c r="E20" s="205">
        <f>E9-E16</f>
        <v>2600518.37</v>
      </c>
      <c r="F20" s="191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454100.91</v>
      </c>
      <c r="E24" s="23">
        <f>D20</f>
        <v>1078741.69</v>
      </c>
    </row>
    <row r="25" spans="2:6">
      <c r="B25" s="21" t="s">
        <v>26</v>
      </c>
      <c r="C25" s="22" t="s">
        <v>27</v>
      </c>
      <c r="D25" s="117">
        <v>222078.02</v>
      </c>
      <c r="E25" s="248">
        <f>E26-E30</f>
        <v>1483109.3</v>
      </c>
      <c r="F25" s="114"/>
    </row>
    <row r="26" spans="2:6">
      <c r="B26" s="24" t="s">
        <v>28</v>
      </c>
      <c r="C26" s="25" t="s">
        <v>29</v>
      </c>
      <c r="D26" s="118">
        <v>226606.58</v>
      </c>
      <c r="E26" s="249">
        <f>SUM(E27:E29)</f>
        <v>1817763.6</v>
      </c>
    </row>
    <row r="27" spans="2:6">
      <c r="B27" s="26" t="s">
        <v>6</v>
      </c>
      <c r="C27" s="15" t="s">
        <v>30</v>
      </c>
      <c r="D27" s="198">
        <v>226606.58</v>
      </c>
      <c r="E27" s="250">
        <v>736851.99</v>
      </c>
      <c r="F27" s="114"/>
    </row>
    <row r="28" spans="2:6">
      <c r="B28" s="26" t="s">
        <v>8</v>
      </c>
      <c r="C28" s="15" t="s">
        <v>31</v>
      </c>
      <c r="D28" s="198"/>
      <c r="E28" s="250"/>
    </row>
    <row r="29" spans="2:6">
      <c r="B29" s="26" t="s">
        <v>10</v>
      </c>
      <c r="C29" s="15" t="s">
        <v>32</v>
      </c>
      <c r="D29" s="198"/>
      <c r="E29" s="250">
        <v>1080911.6100000001</v>
      </c>
    </row>
    <row r="30" spans="2:6">
      <c r="B30" s="24" t="s">
        <v>33</v>
      </c>
      <c r="C30" s="27" t="s">
        <v>34</v>
      </c>
      <c r="D30" s="118">
        <v>4528.5599999999995</v>
      </c>
      <c r="E30" s="249">
        <f>SUM(E31:E37)</f>
        <v>334654.3</v>
      </c>
    </row>
    <row r="31" spans="2:6">
      <c r="B31" s="26" t="s">
        <v>6</v>
      </c>
      <c r="C31" s="15" t="s">
        <v>35</v>
      </c>
      <c r="D31" s="198"/>
      <c r="E31" s="250">
        <v>24577.53</v>
      </c>
    </row>
    <row r="32" spans="2:6">
      <c r="B32" s="26" t="s">
        <v>8</v>
      </c>
      <c r="C32" s="15" t="s">
        <v>36</v>
      </c>
      <c r="D32" s="198"/>
      <c r="E32" s="250"/>
    </row>
    <row r="33" spans="2:6">
      <c r="B33" s="26" t="s">
        <v>10</v>
      </c>
      <c r="C33" s="15" t="s">
        <v>37</v>
      </c>
      <c r="D33" s="198">
        <v>184.36</v>
      </c>
      <c r="E33" s="250">
        <v>101.69</v>
      </c>
    </row>
    <row r="34" spans="2:6">
      <c r="B34" s="26" t="s">
        <v>12</v>
      </c>
      <c r="C34" s="15" t="s">
        <v>38</v>
      </c>
      <c r="D34" s="198"/>
      <c r="E34" s="250"/>
    </row>
    <row r="35" spans="2:6" ht="25.5">
      <c r="B35" s="26" t="s">
        <v>39</v>
      </c>
      <c r="C35" s="15" t="s">
        <v>40</v>
      </c>
      <c r="D35" s="198">
        <v>4344.2</v>
      </c>
      <c r="E35" s="250">
        <v>14527.63</v>
      </c>
    </row>
    <row r="36" spans="2:6">
      <c r="B36" s="26" t="s">
        <v>41</v>
      </c>
      <c r="C36" s="15" t="s">
        <v>42</v>
      </c>
      <c r="D36" s="198"/>
      <c r="E36" s="250"/>
    </row>
    <row r="37" spans="2:6" ht="13.5" thickBot="1">
      <c r="B37" s="28" t="s">
        <v>43</v>
      </c>
      <c r="C37" s="29" t="s">
        <v>44</v>
      </c>
      <c r="D37" s="198"/>
      <c r="E37" s="250">
        <v>295447.45</v>
      </c>
    </row>
    <row r="38" spans="2:6">
      <c r="B38" s="21" t="s">
        <v>45</v>
      </c>
      <c r="C38" s="22" t="s">
        <v>46</v>
      </c>
      <c r="D38" s="117">
        <v>24859.65</v>
      </c>
      <c r="E38" s="23">
        <v>38667.379999999997</v>
      </c>
    </row>
    <row r="39" spans="2:6" ht="13.5" thickBot="1">
      <c r="B39" s="30" t="s">
        <v>47</v>
      </c>
      <c r="C39" s="31" t="s">
        <v>48</v>
      </c>
      <c r="D39" s="119">
        <v>701038.58</v>
      </c>
      <c r="E39" s="130">
        <f>E24+E25+E38</f>
        <v>2600518.37</v>
      </c>
      <c r="F39" s="127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2878.0637999999999</v>
      </c>
      <c r="E44" s="167">
        <v>6422.9930999999997</v>
      </c>
    </row>
    <row r="45" spans="2:6" ht="13.5" thickBot="1">
      <c r="B45" s="41" t="s">
        <v>8</v>
      </c>
      <c r="C45" s="68" t="s">
        <v>53</v>
      </c>
      <c r="D45" s="166">
        <v>4261.6327000000001</v>
      </c>
      <c r="E45" s="171">
        <v>14137.0936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157.78</v>
      </c>
      <c r="E47" s="173">
        <v>167.95</v>
      </c>
    </row>
    <row r="48" spans="2:6">
      <c r="B48" s="39" t="s">
        <v>8</v>
      </c>
      <c r="C48" s="67" t="s">
        <v>55</v>
      </c>
      <c r="D48" s="183">
        <v>151.9</v>
      </c>
      <c r="E48" s="177">
        <v>165.94</v>
      </c>
    </row>
    <row r="49" spans="2:5">
      <c r="B49" s="39" t="s">
        <v>10</v>
      </c>
      <c r="C49" s="67" t="s">
        <v>56</v>
      </c>
      <c r="D49" s="183">
        <v>166.32</v>
      </c>
      <c r="E49" s="177">
        <v>196.66</v>
      </c>
    </row>
    <row r="50" spans="2:5" ht="13.5" thickBot="1">
      <c r="B50" s="41" t="s">
        <v>12</v>
      </c>
      <c r="C50" s="68" t="s">
        <v>53</v>
      </c>
      <c r="D50" s="166">
        <v>164.5</v>
      </c>
      <c r="E50" s="175">
        <v>183.95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2600518.37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2600518.37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2600518.37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2600518.37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03.xml><?xml version="1.0" encoding="utf-8"?>
<worksheet xmlns="http://schemas.openxmlformats.org/spreadsheetml/2006/main" xmlns:r="http://schemas.openxmlformats.org/officeDocument/2006/relationships">
  <dimension ref="B1:F78"/>
  <sheetViews>
    <sheetView workbookViewId="0">
      <selection activeCell="B3" sqref="B3:E3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7" customWidth="1"/>
    <col min="6" max="6" width="7.8554687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customHeight="1" thickBot="1">
      <c r="B5" s="277" t="s">
        <v>179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39116901.460000001</v>
      </c>
      <c r="E9" s="23">
        <f>E10+E11+E12+E13</f>
        <v>52176469.350000001</v>
      </c>
    </row>
    <row r="10" spans="2:5">
      <c r="B10" s="14" t="s">
        <v>6</v>
      </c>
      <c r="C10" s="115" t="s">
        <v>7</v>
      </c>
      <c r="D10" s="198">
        <v>39116901.460000001</v>
      </c>
      <c r="E10" s="199">
        <v>52176469.350000001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39116901.460000001</v>
      </c>
      <c r="E20" s="205">
        <f>E9-E16</f>
        <v>52176469.350000001</v>
      </c>
      <c r="F20" s="191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3715327.32</v>
      </c>
      <c r="E24" s="23">
        <f>D20</f>
        <v>39116901.460000001</v>
      </c>
    </row>
    <row r="25" spans="2:6">
      <c r="B25" s="21" t="s">
        <v>26</v>
      </c>
      <c r="C25" s="22" t="s">
        <v>27</v>
      </c>
      <c r="D25" s="117">
        <v>23340824.539999999</v>
      </c>
      <c r="E25" s="133">
        <f>E26-E30</f>
        <v>10127969.469999999</v>
      </c>
      <c r="F25" s="114"/>
    </row>
    <row r="26" spans="2:6">
      <c r="B26" s="24" t="s">
        <v>28</v>
      </c>
      <c r="C26" s="25" t="s">
        <v>29</v>
      </c>
      <c r="D26" s="118">
        <v>23469453.760000002</v>
      </c>
      <c r="E26" s="134">
        <f>SUM(E27:E29)</f>
        <v>12725806.729999999</v>
      </c>
      <c r="F26" s="114"/>
    </row>
    <row r="27" spans="2:6">
      <c r="B27" s="26" t="s">
        <v>6</v>
      </c>
      <c r="C27" s="15" t="s">
        <v>30</v>
      </c>
      <c r="D27" s="198">
        <v>17926736.289999999</v>
      </c>
      <c r="E27" s="209">
        <v>9519367.6199999992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>
        <v>5542717.4699999997</v>
      </c>
      <c r="E29" s="209">
        <v>3206439.11</v>
      </c>
      <c r="F29" s="114"/>
    </row>
    <row r="30" spans="2:6">
      <c r="B30" s="24" t="s">
        <v>33</v>
      </c>
      <c r="C30" s="27" t="s">
        <v>34</v>
      </c>
      <c r="D30" s="118">
        <v>128629.21999999999</v>
      </c>
      <c r="E30" s="134">
        <f>SUM(E31:E37)</f>
        <v>2597837.2599999998</v>
      </c>
    </row>
    <row r="31" spans="2:6">
      <c r="B31" s="26" t="s">
        <v>6</v>
      </c>
      <c r="C31" s="15" t="s">
        <v>35</v>
      </c>
      <c r="D31" s="198"/>
      <c r="E31" s="209">
        <v>1207587.7</v>
      </c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>
        <v>2111.4299999999998</v>
      </c>
      <c r="E33" s="209">
        <v>3095.98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>
        <v>126517.79</v>
      </c>
      <c r="E35" s="209">
        <v>366205.57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>
        <v>1020948.01</v>
      </c>
    </row>
    <row r="38" spans="2:6">
      <c r="B38" s="21" t="s">
        <v>45</v>
      </c>
      <c r="C38" s="22" t="s">
        <v>46</v>
      </c>
      <c r="D38" s="117">
        <v>1291594.4099999999</v>
      </c>
      <c r="E38" s="23">
        <v>2931598.42</v>
      </c>
    </row>
    <row r="39" spans="2:6" ht="13.5" thickBot="1">
      <c r="B39" s="30" t="s">
        <v>47</v>
      </c>
      <c r="C39" s="31" t="s">
        <v>48</v>
      </c>
      <c r="D39" s="119">
        <v>28347746.27</v>
      </c>
      <c r="E39" s="130">
        <f>E24+E25+E38</f>
        <v>52176469.350000001</v>
      </c>
      <c r="F39" s="127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42641.195</v>
      </c>
      <c r="E44" s="167">
        <v>389882.40269999998</v>
      </c>
    </row>
    <row r="45" spans="2:6" ht="13.5" thickBot="1">
      <c r="B45" s="41" t="s">
        <v>8</v>
      </c>
      <c r="C45" s="68" t="s">
        <v>53</v>
      </c>
      <c r="D45" s="166">
        <v>293972.27279999998</v>
      </c>
      <c r="E45" s="171">
        <v>483518.38890000002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87.13</v>
      </c>
      <c r="E47" s="173">
        <v>100.33</v>
      </c>
    </row>
    <row r="48" spans="2:6">
      <c r="B48" s="39" t="s">
        <v>8</v>
      </c>
      <c r="C48" s="67" t="s">
        <v>55</v>
      </c>
      <c r="D48" s="183">
        <v>87.48</v>
      </c>
      <c r="E48" s="177">
        <v>99.6</v>
      </c>
    </row>
    <row r="49" spans="2:5">
      <c r="B49" s="39" t="s">
        <v>10</v>
      </c>
      <c r="C49" s="67" t="s">
        <v>56</v>
      </c>
      <c r="D49" s="183">
        <v>97.24</v>
      </c>
      <c r="E49" s="177">
        <v>111.99</v>
      </c>
    </row>
    <row r="50" spans="2:5" ht="13.5" thickBot="1">
      <c r="B50" s="41" t="s">
        <v>12</v>
      </c>
      <c r="C50" s="68" t="s">
        <v>53</v>
      </c>
      <c r="D50" s="166">
        <v>96.43</v>
      </c>
      <c r="E50" s="175">
        <v>107.91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52176469.350000001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52176469.350000001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52176469.350000001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52176469.350000001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04.xml><?xml version="1.0" encoding="utf-8"?>
<worksheet xmlns="http://schemas.openxmlformats.org/spreadsheetml/2006/main" xmlns:r="http://schemas.openxmlformats.org/officeDocument/2006/relationships">
  <dimension ref="B1:F78"/>
  <sheetViews>
    <sheetView workbookViewId="0">
      <selection activeCell="B3" sqref="B3:E3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7" customWidth="1"/>
    <col min="6" max="6" width="7.8554687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customHeight="1" thickBot="1">
      <c r="B5" s="277" t="s">
        <v>180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372790.51</v>
      </c>
      <c r="E9" s="23">
        <f>E10+E11+E12+E13</f>
        <v>381034.78</v>
      </c>
    </row>
    <row r="10" spans="2:5">
      <c r="B10" s="14" t="s">
        <v>6</v>
      </c>
      <c r="C10" s="115" t="s">
        <v>7</v>
      </c>
      <c r="D10" s="198">
        <v>372790.51</v>
      </c>
      <c r="E10" s="199">
        <v>381034.78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372790.51</v>
      </c>
      <c r="E20" s="205">
        <f>E9-E16</f>
        <v>381034.78</v>
      </c>
      <c r="F20" s="191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789414.71</v>
      </c>
      <c r="E24" s="23">
        <f>D20</f>
        <v>372790.51</v>
      </c>
    </row>
    <row r="25" spans="2:6">
      <c r="B25" s="21" t="s">
        <v>26</v>
      </c>
      <c r="C25" s="22" t="s">
        <v>27</v>
      </c>
      <c r="D25" s="117">
        <v>-4381.7</v>
      </c>
      <c r="E25" s="248">
        <f>E26-E30</f>
        <v>-3276.2900000000004</v>
      </c>
      <c r="F25" s="114"/>
    </row>
    <row r="26" spans="2:6">
      <c r="B26" s="24" t="s">
        <v>28</v>
      </c>
      <c r="C26" s="25" t="s">
        <v>29</v>
      </c>
      <c r="D26" s="118">
        <v>1984.04</v>
      </c>
      <c r="E26" s="249">
        <f>SUM(E27:E29)</f>
        <v>0</v>
      </c>
    </row>
    <row r="27" spans="2:6">
      <c r="B27" s="26" t="s">
        <v>6</v>
      </c>
      <c r="C27" s="15" t="s">
        <v>30</v>
      </c>
      <c r="D27" s="198">
        <v>1984.04</v>
      </c>
      <c r="E27" s="250"/>
      <c r="F27" s="114"/>
    </row>
    <row r="28" spans="2:6">
      <c r="B28" s="26" t="s">
        <v>8</v>
      </c>
      <c r="C28" s="15" t="s">
        <v>31</v>
      </c>
      <c r="D28" s="198"/>
      <c r="E28" s="250"/>
    </row>
    <row r="29" spans="2:6">
      <c r="B29" s="26" t="s">
        <v>10</v>
      </c>
      <c r="C29" s="15" t="s">
        <v>32</v>
      </c>
      <c r="D29" s="198"/>
      <c r="E29" s="250"/>
    </row>
    <row r="30" spans="2:6">
      <c r="B30" s="24" t="s">
        <v>33</v>
      </c>
      <c r="C30" s="27" t="s">
        <v>34</v>
      </c>
      <c r="D30" s="118">
        <v>6365.74</v>
      </c>
      <c r="E30" s="249">
        <f>SUM(E31:E37)</f>
        <v>3276.2900000000004</v>
      </c>
    </row>
    <row r="31" spans="2:6">
      <c r="B31" s="26" t="s">
        <v>6</v>
      </c>
      <c r="C31" s="15" t="s">
        <v>35</v>
      </c>
      <c r="D31" s="198"/>
      <c r="E31" s="250"/>
    </row>
    <row r="32" spans="2:6">
      <c r="B32" s="26" t="s">
        <v>8</v>
      </c>
      <c r="C32" s="15" t="s">
        <v>36</v>
      </c>
      <c r="D32" s="198"/>
      <c r="E32" s="250"/>
    </row>
    <row r="33" spans="2:6">
      <c r="B33" s="26" t="s">
        <v>10</v>
      </c>
      <c r="C33" s="15" t="s">
        <v>37</v>
      </c>
      <c r="D33" s="198">
        <v>200.87</v>
      </c>
      <c r="E33" s="250">
        <v>56.76</v>
      </c>
    </row>
    <row r="34" spans="2:6">
      <c r="B34" s="26" t="s">
        <v>12</v>
      </c>
      <c r="C34" s="15" t="s">
        <v>38</v>
      </c>
      <c r="D34" s="198"/>
      <c r="E34" s="250"/>
    </row>
    <row r="35" spans="2:6" ht="25.5">
      <c r="B35" s="26" t="s">
        <v>39</v>
      </c>
      <c r="C35" s="15" t="s">
        <v>40</v>
      </c>
      <c r="D35" s="198">
        <v>6164.87</v>
      </c>
      <c r="E35" s="250">
        <v>3219.53</v>
      </c>
    </row>
    <row r="36" spans="2:6">
      <c r="B36" s="26" t="s">
        <v>41</v>
      </c>
      <c r="C36" s="15" t="s">
        <v>42</v>
      </c>
      <c r="D36" s="198"/>
      <c r="E36" s="250"/>
    </row>
    <row r="37" spans="2:6" ht="13.5" thickBot="1">
      <c r="B37" s="28" t="s">
        <v>43</v>
      </c>
      <c r="C37" s="29" t="s">
        <v>44</v>
      </c>
      <c r="D37" s="198"/>
      <c r="E37" s="250"/>
    </row>
    <row r="38" spans="2:6">
      <c r="B38" s="21" t="s">
        <v>45</v>
      </c>
      <c r="C38" s="22" t="s">
        <v>46</v>
      </c>
      <c r="D38" s="117">
        <v>-18601.55</v>
      </c>
      <c r="E38" s="23">
        <v>11520.56</v>
      </c>
    </row>
    <row r="39" spans="2:6" ht="13.5" thickBot="1">
      <c r="B39" s="30" t="s">
        <v>47</v>
      </c>
      <c r="C39" s="31" t="s">
        <v>48</v>
      </c>
      <c r="D39" s="119">
        <v>766431.46</v>
      </c>
      <c r="E39" s="130">
        <f>E24+E25+E38</f>
        <v>381034.78</v>
      </c>
      <c r="F39" s="127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10559.319299999999</v>
      </c>
      <c r="E44" s="167">
        <v>5352.3404</v>
      </c>
    </row>
    <row r="45" spans="2:6" ht="13.5" thickBot="1">
      <c r="B45" s="41" t="s">
        <v>8</v>
      </c>
      <c r="C45" s="68" t="s">
        <v>53</v>
      </c>
      <c r="D45" s="166">
        <v>10497.623</v>
      </c>
      <c r="E45" s="171">
        <v>5307.6302999999998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74.760000000000005</v>
      </c>
      <c r="E47" s="173">
        <v>69.650000000000006</v>
      </c>
    </row>
    <row r="48" spans="2:6">
      <c r="B48" s="39" t="s">
        <v>8</v>
      </c>
      <c r="C48" s="67" t="s">
        <v>55</v>
      </c>
      <c r="D48" s="183">
        <v>70.180000000000007</v>
      </c>
      <c r="E48" s="177">
        <v>69.02</v>
      </c>
    </row>
    <row r="49" spans="2:5">
      <c r="B49" s="39" t="s">
        <v>10</v>
      </c>
      <c r="C49" s="67" t="s">
        <v>56</v>
      </c>
      <c r="D49" s="183">
        <v>77.09</v>
      </c>
      <c r="E49" s="177">
        <v>76.27</v>
      </c>
    </row>
    <row r="50" spans="2:5" ht="13.5" thickBot="1">
      <c r="B50" s="41" t="s">
        <v>12</v>
      </c>
      <c r="C50" s="68" t="s">
        <v>53</v>
      </c>
      <c r="D50" s="166">
        <v>73.010000000000005</v>
      </c>
      <c r="E50" s="175">
        <v>71.790000000000006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381034.78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381034.78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381034.78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381034.78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05.xml><?xml version="1.0" encoding="utf-8"?>
<worksheet xmlns="http://schemas.openxmlformats.org/spreadsheetml/2006/main" xmlns:r="http://schemas.openxmlformats.org/officeDocument/2006/relationships">
  <dimension ref="B1:F78"/>
  <sheetViews>
    <sheetView workbookViewId="0">
      <selection activeCell="B3" sqref="B3:E3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7" customWidth="1"/>
    <col min="6" max="6" width="7.8554687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242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194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/>
      <c r="E9" s="23">
        <f>E10+E11+E12+E13</f>
        <v>58433.07</v>
      </c>
    </row>
    <row r="10" spans="2:5">
      <c r="B10" s="14" t="s">
        <v>6</v>
      </c>
      <c r="C10" s="115" t="s">
        <v>7</v>
      </c>
      <c r="D10" s="198"/>
      <c r="E10" s="199">
        <v>58433.07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/>
      <c r="E20" s="205">
        <f>E9-E16</f>
        <v>58433.07</v>
      </c>
      <c r="F20" s="191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194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/>
      <c r="E24" s="23">
        <f>D20</f>
        <v>0</v>
      </c>
    </row>
    <row r="25" spans="2:6">
      <c r="B25" s="21" t="s">
        <v>26</v>
      </c>
      <c r="C25" s="22" t="s">
        <v>27</v>
      </c>
      <c r="D25" s="117"/>
      <c r="E25" s="248">
        <f>E26-E30</f>
        <v>60320.84</v>
      </c>
      <c r="F25" s="114"/>
    </row>
    <row r="26" spans="2:6">
      <c r="B26" s="24" t="s">
        <v>28</v>
      </c>
      <c r="C26" s="25" t="s">
        <v>29</v>
      </c>
      <c r="D26" s="118"/>
      <c r="E26" s="249">
        <f>SUM(E27:E29)</f>
        <v>60320.84</v>
      </c>
    </row>
    <row r="27" spans="2:6">
      <c r="B27" s="26" t="s">
        <v>6</v>
      </c>
      <c r="C27" s="15" t="s">
        <v>30</v>
      </c>
      <c r="D27" s="198"/>
      <c r="E27" s="250">
        <v>19500</v>
      </c>
      <c r="F27" s="114"/>
    </row>
    <row r="28" spans="2:6">
      <c r="B28" s="26" t="s">
        <v>8</v>
      </c>
      <c r="C28" s="15" t="s">
        <v>31</v>
      </c>
      <c r="D28" s="198"/>
      <c r="E28" s="250"/>
    </row>
    <row r="29" spans="2:6">
      <c r="B29" s="26" t="s">
        <v>10</v>
      </c>
      <c r="C29" s="15" t="s">
        <v>32</v>
      </c>
      <c r="D29" s="198"/>
      <c r="E29" s="250">
        <v>40820.839999999997</v>
      </c>
    </row>
    <row r="30" spans="2:6">
      <c r="B30" s="24" t="s">
        <v>33</v>
      </c>
      <c r="C30" s="27" t="s">
        <v>34</v>
      </c>
      <c r="D30" s="118"/>
      <c r="E30" s="249">
        <f>SUM(E31:E37)</f>
        <v>0</v>
      </c>
    </row>
    <row r="31" spans="2:6">
      <c r="B31" s="26" t="s">
        <v>6</v>
      </c>
      <c r="C31" s="15" t="s">
        <v>35</v>
      </c>
      <c r="D31" s="198"/>
      <c r="E31" s="250"/>
    </row>
    <row r="32" spans="2:6">
      <c r="B32" s="26" t="s">
        <v>8</v>
      </c>
      <c r="C32" s="15" t="s">
        <v>36</v>
      </c>
      <c r="D32" s="198"/>
      <c r="E32" s="250"/>
    </row>
    <row r="33" spans="2:6">
      <c r="B33" s="26" t="s">
        <v>10</v>
      </c>
      <c r="C33" s="15" t="s">
        <v>37</v>
      </c>
      <c r="D33" s="198"/>
      <c r="E33" s="250"/>
    </row>
    <row r="34" spans="2:6">
      <c r="B34" s="26" t="s">
        <v>12</v>
      </c>
      <c r="C34" s="15" t="s">
        <v>38</v>
      </c>
      <c r="D34" s="198"/>
      <c r="E34" s="250"/>
    </row>
    <row r="35" spans="2:6" ht="25.5">
      <c r="B35" s="26" t="s">
        <v>39</v>
      </c>
      <c r="C35" s="15" t="s">
        <v>40</v>
      </c>
      <c r="D35" s="198"/>
      <c r="E35" s="250"/>
    </row>
    <row r="36" spans="2:6">
      <c r="B36" s="26" t="s">
        <v>41</v>
      </c>
      <c r="C36" s="15" t="s">
        <v>42</v>
      </c>
      <c r="D36" s="198"/>
      <c r="E36" s="250"/>
    </row>
    <row r="37" spans="2:6" ht="13.5" thickBot="1">
      <c r="B37" s="28" t="s">
        <v>43</v>
      </c>
      <c r="C37" s="29" t="s">
        <v>44</v>
      </c>
      <c r="D37" s="198"/>
      <c r="E37" s="250"/>
    </row>
    <row r="38" spans="2:6">
      <c r="B38" s="21" t="s">
        <v>45</v>
      </c>
      <c r="C38" s="22" t="s">
        <v>46</v>
      </c>
      <c r="D38" s="117"/>
      <c r="E38" s="23">
        <v>-1887.77</v>
      </c>
    </row>
    <row r="39" spans="2:6" ht="13.5" thickBot="1">
      <c r="B39" s="30" t="s">
        <v>47</v>
      </c>
      <c r="C39" s="31" t="s">
        <v>48</v>
      </c>
      <c r="D39" s="119"/>
      <c r="E39" s="130">
        <f>E24+E25+E38</f>
        <v>58433.07</v>
      </c>
      <c r="F39" s="127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94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/>
      <c r="E44" s="167"/>
    </row>
    <row r="45" spans="2:6" ht="13.5" thickBot="1">
      <c r="B45" s="41" t="s">
        <v>8</v>
      </c>
      <c r="C45" s="68" t="s">
        <v>53</v>
      </c>
      <c r="D45" s="166"/>
      <c r="E45" s="171">
        <v>646.02620000000002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/>
      <c r="E47" s="173"/>
    </row>
    <row r="48" spans="2:6">
      <c r="B48" s="39" t="s">
        <v>8</v>
      </c>
      <c r="C48" s="67" t="s">
        <v>55</v>
      </c>
      <c r="D48" s="183"/>
      <c r="E48" s="177">
        <v>77.22</v>
      </c>
    </row>
    <row r="49" spans="2:5">
      <c r="B49" s="39" t="s">
        <v>10</v>
      </c>
      <c r="C49" s="67" t="s">
        <v>56</v>
      </c>
      <c r="D49" s="183"/>
      <c r="E49" s="177">
        <v>95.72</v>
      </c>
    </row>
    <row r="50" spans="2:5" ht="13.5" thickBot="1">
      <c r="B50" s="41" t="s">
        <v>12</v>
      </c>
      <c r="C50" s="68" t="s">
        <v>53</v>
      </c>
      <c r="D50" s="166"/>
      <c r="E50" s="175">
        <v>90.45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58433.07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58433.07</v>
      </c>
      <c r="E60" s="222">
        <f>D60/E20</f>
        <v>1</v>
      </c>
    </row>
    <row r="61" spans="2:5" ht="25.5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58433.07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58433.07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10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8"/>
  <sheetViews>
    <sheetView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7.8554687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customHeight="1" thickBot="1">
      <c r="B5" s="280" t="s">
        <v>181</v>
      </c>
      <c r="C5" s="281"/>
      <c r="D5" s="281"/>
      <c r="E5" s="282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32685.87</v>
      </c>
      <c r="E9" s="23">
        <f>E10+E11+E12+E13</f>
        <v>15621.46</v>
      </c>
    </row>
    <row r="10" spans="2:5">
      <c r="B10" s="14" t="s">
        <v>6</v>
      </c>
      <c r="C10" s="115" t="s">
        <v>7</v>
      </c>
      <c r="D10" s="198">
        <v>32685.87</v>
      </c>
      <c r="E10" s="199">
        <v>15621.46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32685.87</v>
      </c>
      <c r="E20" s="205">
        <f>E9-E16</f>
        <v>15621.46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/>
      <c r="E24" s="23">
        <f>D20</f>
        <v>32685.87</v>
      </c>
    </row>
    <row r="25" spans="2:6">
      <c r="B25" s="21" t="s">
        <v>26</v>
      </c>
      <c r="C25" s="22" t="s">
        <v>27</v>
      </c>
      <c r="D25" s="117">
        <v>35429.43</v>
      </c>
      <c r="E25" s="248">
        <f>E26-E30</f>
        <v>-17241.899999999998</v>
      </c>
      <c r="F25" s="70"/>
    </row>
    <row r="26" spans="2:6">
      <c r="B26" s="24" t="s">
        <v>28</v>
      </c>
      <c r="C26" s="25" t="s">
        <v>29</v>
      </c>
      <c r="D26" s="118">
        <v>35500</v>
      </c>
      <c r="E26" s="249">
        <f>SUM(E27:E29)</f>
        <v>0</v>
      </c>
      <c r="F26" s="70"/>
    </row>
    <row r="27" spans="2:6">
      <c r="B27" s="26" t="s">
        <v>6</v>
      </c>
      <c r="C27" s="15" t="s">
        <v>30</v>
      </c>
      <c r="D27" s="198">
        <v>35500</v>
      </c>
      <c r="E27" s="250"/>
    </row>
    <row r="28" spans="2:6">
      <c r="B28" s="26" t="s">
        <v>8</v>
      </c>
      <c r="C28" s="15" t="s">
        <v>31</v>
      </c>
      <c r="D28" s="198"/>
      <c r="E28" s="250"/>
    </row>
    <row r="29" spans="2:6">
      <c r="B29" s="26" t="s">
        <v>10</v>
      </c>
      <c r="C29" s="15" t="s">
        <v>32</v>
      </c>
      <c r="D29" s="198"/>
      <c r="E29" s="250"/>
    </row>
    <row r="30" spans="2:6">
      <c r="B30" s="24" t="s">
        <v>33</v>
      </c>
      <c r="C30" s="27" t="s">
        <v>34</v>
      </c>
      <c r="D30" s="118">
        <v>70.569999999999993</v>
      </c>
      <c r="E30" s="249">
        <f>SUM(E31:E37)</f>
        <v>17241.899999999998</v>
      </c>
    </row>
    <row r="31" spans="2:6">
      <c r="B31" s="26" t="s">
        <v>6</v>
      </c>
      <c r="C31" s="15" t="s">
        <v>35</v>
      </c>
      <c r="D31" s="198"/>
      <c r="E31" s="250">
        <v>10010.49</v>
      </c>
    </row>
    <row r="32" spans="2:6">
      <c r="B32" s="26" t="s">
        <v>8</v>
      </c>
      <c r="C32" s="15" t="s">
        <v>36</v>
      </c>
      <c r="D32" s="198"/>
      <c r="E32" s="250"/>
    </row>
    <row r="33" spans="2:6">
      <c r="B33" s="26" t="s">
        <v>10</v>
      </c>
      <c r="C33" s="15" t="s">
        <v>37</v>
      </c>
      <c r="D33" s="198">
        <v>3.99</v>
      </c>
      <c r="E33" s="250">
        <v>17.649999999999999</v>
      </c>
    </row>
    <row r="34" spans="2:6">
      <c r="B34" s="26" t="s">
        <v>12</v>
      </c>
      <c r="C34" s="15" t="s">
        <v>38</v>
      </c>
      <c r="D34" s="198"/>
      <c r="E34" s="250"/>
    </row>
    <row r="35" spans="2:6" ht="25.5">
      <c r="B35" s="26" t="s">
        <v>39</v>
      </c>
      <c r="C35" s="15" t="s">
        <v>40</v>
      </c>
      <c r="D35" s="198">
        <v>66.58</v>
      </c>
      <c r="E35" s="250">
        <v>217.13</v>
      </c>
    </row>
    <row r="36" spans="2:6">
      <c r="B36" s="26" t="s">
        <v>41</v>
      </c>
      <c r="C36" s="15" t="s">
        <v>42</v>
      </c>
      <c r="D36" s="198"/>
      <c r="E36" s="250"/>
    </row>
    <row r="37" spans="2:6" ht="13.5" thickBot="1">
      <c r="B37" s="28" t="s">
        <v>43</v>
      </c>
      <c r="C37" s="29" t="s">
        <v>44</v>
      </c>
      <c r="D37" s="198"/>
      <c r="E37" s="250">
        <v>6996.63</v>
      </c>
    </row>
    <row r="38" spans="2:6">
      <c r="B38" s="21" t="s">
        <v>45</v>
      </c>
      <c r="C38" s="22" t="s">
        <v>46</v>
      </c>
      <c r="D38" s="117">
        <v>123.87</v>
      </c>
      <c r="E38" s="23">
        <v>177.49</v>
      </c>
    </row>
    <row r="39" spans="2:6" ht="13.5" thickBot="1">
      <c r="B39" s="30" t="s">
        <v>47</v>
      </c>
      <c r="C39" s="31" t="s">
        <v>48</v>
      </c>
      <c r="D39" s="119">
        <v>35553.300000000003</v>
      </c>
      <c r="E39" s="130">
        <f>E24+E25+E38</f>
        <v>15621.460000000001</v>
      </c>
      <c r="F39" s="121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/>
      <c r="E44" s="167">
        <v>99.935400000000001</v>
      </c>
    </row>
    <row r="45" spans="2:6" ht="13.5" thickBot="1">
      <c r="B45" s="41" t="s">
        <v>8</v>
      </c>
      <c r="C45" s="68" t="s">
        <v>53</v>
      </c>
      <c r="D45" s="166">
        <v>109.7324</v>
      </c>
      <c r="E45" s="171">
        <v>47.395200000000003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/>
      <c r="E47" s="173">
        <v>327.07</v>
      </c>
    </row>
    <row r="48" spans="2:6">
      <c r="B48" s="39" t="s">
        <v>8</v>
      </c>
      <c r="C48" s="67" t="s">
        <v>55</v>
      </c>
      <c r="D48" s="183">
        <v>320.63</v>
      </c>
      <c r="E48" s="177">
        <v>327.13</v>
      </c>
    </row>
    <row r="49" spans="2:5">
      <c r="B49" s="39" t="s">
        <v>10</v>
      </c>
      <c r="C49" s="67" t="s">
        <v>56</v>
      </c>
      <c r="D49" s="183">
        <v>324.02</v>
      </c>
      <c r="E49" s="177">
        <v>329.6</v>
      </c>
    </row>
    <row r="50" spans="2:5" ht="13.5" thickBot="1">
      <c r="B50" s="41" t="s">
        <v>12</v>
      </c>
      <c r="C50" s="68" t="s">
        <v>53</v>
      </c>
      <c r="D50" s="166">
        <v>324</v>
      </c>
      <c r="E50" s="175">
        <v>329.6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15621.46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15621.46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15621.46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15621.46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07.xml><?xml version="1.0" encoding="utf-8"?>
<worksheet xmlns="http://schemas.openxmlformats.org/spreadsheetml/2006/main" xmlns:r="http://schemas.openxmlformats.org/officeDocument/2006/relationships">
  <dimension ref="A1:F78"/>
  <sheetViews>
    <sheetView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8.14062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80" t="s">
        <v>182</v>
      </c>
      <c r="C5" s="281"/>
      <c r="D5" s="281"/>
      <c r="E5" s="282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161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3246.41</v>
      </c>
      <c r="E9" s="23">
        <f>E10+E11+E12+E13</f>
        <v>14236.09</v>
      </c>
    </row>
    <row r="10" spans="2:5">
      <c r="B10" s="14" t="s">
        <v>6</v>
      </c>
      <c r="C10" s="115" t="s">
        <v>7</v>
      </c>
      <c r="D10" s="198">
        <v>3246.41</v>
      </c>
      <c r="E10" s="199">
        <v>14236.09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3246.41</v>
      </c>
      <c r="E20" s="205">
        <f>E9-E16</f>
        <v>14236.09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161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/>
      <c r="E24" s="23">
        <f>D20</f>
        <v>3246.41</v>
      </c>
    </row>
    <row r="25" spans="2:6">
      <c r="B25" s="21" t="s">
        <v>26</v>
      </c>
      <c r="C25" s="22" t="s">
        <v>27</v>
      </c>
      <c r="D25" s="117"/>
      <c r="E25" s="248">
        <f>E26-E30</f>
        <v>10897</v>
      </c>
      <c r="F25" s="70"/>
    </row>
    <row r="26" spans="2:6">
      <c r="B26" s="24" t="s">
        <v>28</v>
      </c>
      <c r="C26" s="25" t="s">
        <v>29</v>
      </c>
      <c r="D26" s="118"/>
      <c r="E26" s="249">
        <f>SUM(E27:E29)</f>
        <v>11000</v>
      </c>
      <c r="F26" s="70"/>
    </row>
    <row r="27" spans="2:6">
      <c r="B27" s="26" t="s">
        <v>6</v>
      </c>
      <c r="C27" s="15" t="s">
        <v>30</v>
      </c>
      <c r="D27" s="198"/>
      <c r="E27" s="250">
        <v>11000</v>
      </c>
    </row>
    <row r="28" spans="2:6">
      <c r="B28" s="26" t="s">
        <v>8</v>
      </c>
      <c r="C28" s="15" t="s">
        <v>31</v>
      </c>
      <c r="D28" s="198"/>
      <c r="E28" s="250"/>
    </row>
    <row r="29" spans="2:6">
      <c r="B29" s="26" t="s">
        <v>10</v>
      </c>
      <c r="C29" s="15" t="s">
        <v>32</v>
      </c>
      <c r="D29" s="198"/>
      <c r="E29" s="250"/>
    </row>
    <row r="30" spans="2:6">
      <c r="B30" s="24" t="s">
        <v>33</v>
      </c>
      <c r="C30" s="27" t="s">
        <v>34</v>
      </c>
      <c r="D30" s="118"/>
      <c r="E30" s="249">
        <f>SUM(E31:E37)</f>
        <v>103</v>
      </c>
    </row>
    <row r="31" spans="2:6">
      <c r="B31" s="26" t="s">
        <v>6</v>
      </c>
      <c r="C31" s="15" t="s">
        <v>35</v>
      </c>
      <c r="D31" s="198"/>
      <c r="E31" s="250"/>
    </row>
    <row r="32" spans="2:6">
      <c r="B32" s="26" t="s">
        <v>8</v>
      </c>
      <c r="C32" s="15" t="s">
        <v>36</v>
      </c>
      <c r="D32" s="198"/>
      <c r="E32" s="250"/>
    </row>
    <row r="33" spans="2:6">
      <c r="B33" s="26" t="s">
        <v>10</v>
      </c>
      <c r="C33" s="15" t="s">
        <v>37</v>
      </c>
      <c r="D33" s="198"/>
      <c r="E33" s="250">
        <v>21.21</v>
      </c>
    </row>
    <row r="34" spans="2:6">
      <c r="B34" s="26" t="s">
        <v>12</v>
      </c>
      <c r="C34" s="15" t="s">
        <v>38</v>
      </c>
      <c r="D34" s="198"/>
      <c r="E34" s="250"/>
    </row>
    <row r="35" spans="2:6" ht="25.5">
      <c r="B35" s="26" t="s">
        <v>39</v>
      </c>
      <c r="C35" s="15" t="s">
        <v>40</v>
      </c>
      <c r="D35" s="198"/>
      <c r="E35" s="250">
        <v>81.790000000000006</v>
      </c>
    </row>
    <row r="36" spans="2:6">
      <c r="B36" s="26" t="s">
        <v>41</v>
      </c>
      <c r="C36" s="15" t="s">
        <v>42</v>
      </c>
      <c r="D36" s="198"/>
      <c r="E36" s="250"/>
    </row>
    <row r="37" spans="2:6" ht="13.5" thickBot="1">
      <c r="B37" s="28" t="s">
        <v>43</v>
      </c>
      <c r="C37" s="29" t="s">
        <v>44</v>
      </c>
      <c r="D37" s="198"/>
      <c r="E37" s="250"/>
    </row>
    <row r="38" spans="2:6">
      <c r="B38" s="21" t="s">
        <v>45</v>
      </c>
      <c r="C38" s="22" t="s">
        <v>46</v>
      </c>
      <c r="D38" s="117"/>
      <c r="E38" s="23">
        <v>92.68</v>
      </c>
    </row>
    <row r="39" spans="2:6" ht="13.5" thickBot="1">
      <c r="B39" s="30" t="s">
        <v>47</v>
      </c>
      <c r="C39" s="31" t="s">
        <v>48</v>
      </c>
      <c r="D39" s="119"/>
      <c r="E39" s="130">
        <f>E24+E25+E38</f>
        <v>14236.09</v>
      </c>
      <c r="F39" s="121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61"/>
      <c r="C42" s="35" t="s">
        <v>50</v>
      </c>
      <c r="D42" s="1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/>
      <c r="E44" s="167">
        <v>25.667400000000001</v>
      </c>
    </row>
    <row r="45" spans="2:6" ht="13.5" thickBot="1">
      <c r="B45" s="41" t="s">
        <v>8</v>
      </c>
      <c r="C45" s="68" t="s">
        <v>53</v>
      </c>
      <c r="D45" s="166"/>
      <c r="E45" s="171">
        <v>111.1413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/>
      <c r="E47" s="173">
        <v>126.48</v>
      </c>
    </row>
    <row r="48" spans="2:6">
      <c r="B48" s="39" t="s">
        <v>8</v>
      </c>
      <c r="C48" s="67" t="s">
        <v>55</v>
      </c>
      <c r="D48" s="183"/>
      <c r="E48" s="177">
        <v>126.09</v>
      </c>
    </row>
    <row r="49" spans="2:5">
      <c r="B49" s="39" t="s">
        <v>10</v>
      </c>
      <c r="C49" s="67" t="s">
        <v>56</v>
      </c>
      <c r="D49" s="183"/>
      <c r="E49" s="177">
        <v>129.59</v>
      </c>
    </row>
    <row r="50" spans="2:5" ht="13.5" thickBot="1">
      <c r="B50" s="41" t="s">
        <v>12</v>
      </c>
      <c r="C50" s="68" t="s">
        <v>53</v>
      </c>
      <c r="D50" s="166"/>
      <c r="E50" s="175">
        <v>128.09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14236.09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14236.09</v>
      </c>
      <c r="E60" s="222">
        <f>D60/E20</f>
        <v>1</v>
      </c>
    </row>
    <row r="61" spans="2:5" ht="25.5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14236.09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14236.09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108.xml><?xml version="1.0" encoding="utf-8"?>
<worksheet xmlns="http://schemas.openxmlformats.org/spreadsheetml/2006/main" xmlns:r="http://schemas.openxmlformats.org/officeDocument/2006/relationships">
  <dimension ref="A1:F78"/>
  <sheetViews>
    <sheetView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7.8554687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80" t="s">
        <v>183</v>
      </c>
      <c r="C5" s="281"/>
      <c r="D5" s="281"/>
      <c r="E5" s="282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161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9924.65</v>
      </c>
      <c r="E9" s="23">
        <f>E10+E11+E12+E13</f>
        <v>404045.84</v>
      </c>
    </row>
    <row r="10" spans="2:5">
      <c r="B10" s="14" t="s">
        <v>6</v>
      </c>
      <c r="C10" s="115" t="s">
        <v>7</v>
      </c>
      <c r="D10" s="198">
        <v>9924.65</v>
      </c>
      <c r="E10" s="199">
        <v>404045.84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9924.65</v>
      </c>
      <c r="E20" s="205">
        <f>E9-E16</f>
        <v>404045.84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161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/>
      <c r="E24" s="23">
        <f>D20</f>
        <v>9924.65</v>
      </c>
    </row>
    <row r="25" spans="2:6">
      <c r="B25" s="21" t="s">
        <v>26</v>
      </c>
      <c r="C25" s="22" t="s">
        <v>27</v>
      </c>
      <c r="D25" s="117"/>
      <c r="E25" s="133">
        <f>E26-E30</f>
        <v>394410.54</v>
      </c>
      <c r="F25" s="70"/>
    </row>
    <row r="26" spans="2:6">
      <c r="B26" s="24" t="s">
        <v>28</v>
      </c>
      <c r="C26" s="25" t="s">
        <v>29</v>
      </c>
      <c r="D26" s="118"/>
      <c r="E26" s="134">
        <f>SUM(E27:E29)</f>
        <v>395837.3</v>
      </c>
      <c r="F26" s="70"/>
    </row>
    <row r="27" spans="2:6">
      <c r="B27" s="26" t="s">
        <v>6</v>
      </c>
      <c r="C27" s="15" t="s">
        <v>30</v>
      </c>
      <c r="D27" s="198"/>
      <c r="E27" s="209">
        <v>3000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/>
      <c r="E29" s="209">
        <v>392837.3</v>
      </c>
    </row>
    <row r="30" spans="2:6">
      <c r="B30" s="24" t="s">
        <v>33</v>
      </c>
      <c r="C30" s="27" t="s">
        <v>34</v>
      </c>
      <c r="D30" s="118"/>
      <c r="E30" s="134">
        <f>SUM(E31:E37)</f>
        <v>1426.76</v>
      </c>
    </row>
    <row r="31" spans="2:6">
      <c r="B31" s="26" t="s">
        <v>6</v>
      </c>
      <c r="C31" s="15" t="s">
        <v>35</v>
      </c>
      <c r="D31" s="198"/>
      <c r="E31" s="209"/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/>
      <c r="E33" s="209">
        <v>21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/>
      <c r="E35" s="209">
        <v>1405.76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/>
    </row>
    <row r="38" spans="2:6">
      <c r="B38" s="21" t="s">
        <v>45</v>
      </c>
      <c r="C38" s="22" t="s">
        <v>46</v>
      </c>
      <c r="D38" s="117"/>
      <c r="E38" s="23">
        <v>-289.35000000000002</v>
      </c>
    </row>
    <row r="39" spans="2:6" ht="13.5" thickBot="1">
      <c r="B39" s="30" t="s">
        <v>47</v>
      </c>
      <c r="C39" s="31" t="s">
        <v>48</v>
      </c>
      <c r="D39" s="119"/>
      <c r="E39" s="130">
        <f>E24+E25+E38</f>
        <v>404045.84</v>
      </c>
      <c r="F39" s="121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61"/>
      <c r="C42" s="35" t="s">
        <v>50</v>
      </c>
      <c r="D42" s="1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/>
      <c r="E44" s="167">
        <v>141.13550000000001</v>
      </c>
    </row>
    <row r="45" spans="2:6" ht="13.5" thickBot="1">
      <c r="B45" s="41" t="s">
        <v>8</v>
      </c>
      <c r="C45" s="68" t="s">
        <v>53</v>
      </c>
      <c r="D45" s="166"/>
      <c r="E45" s="171">
        <v>5346.6433999999999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/>
      <c r="E47" s="173">
        <v>70.319999999999993</v>
      </c>
    </row>
    <row r="48" spans="2:6">
      <c r="B48" s="39" t="s">
        <v>8</v>
      </c>
      <c r="C48" s="67" t="s">
        <v>55</v>
      </c>
      <c r="D48" s="183"/>
      <c r="E48" s="177">
        <v>70.47</v>
      </c>
    </row>
    <row r="49" spans="2:5">
      <c r="B49" s="39" t="s">
        <v>10</v>
      </c>
      <c r="C49" s="67" t="s">
        <v>56</v>
      </c>
      <c r="D49" s="183"/>
      <c r="E49" s="177">
        <v>78.92</v>
      </c>
    </row>
    <row r="50" spans="2:5" ht="13.5" thickBot="1">
      <c r="B50" s="41" t="s">
        <v>12</v>
      </c>
      <c r="C50" s="68" t="s">
        <v>53</v>
      </c>
      <c r="D50" s="166"/>
      <c r="E50" s="175">
        <v>75.569999999999993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404045.84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404045.84</v>
      </c>
      <c r="E60" s="222">
        <f>D60/E20</f>
        <v>1</v>
      </c>
    </row>
    <row r="61" spans="2:5" ht="25.5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404045.84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404045.84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109.xml><?xml version="1.0" encoding="utf-8"?>
<worksheet xmlns="http://schemas.openxmlformats.org/spreadsheetml/2006/main" xmlns:r="http://schemas.openxmlformats.org/officeDocument/2006/relationships">
  <dimension ref="A1:F78"/>
  <sheetViews>
    <sheetView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7.8554687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80" t="s">
        <v>243</v>
      </c>
      <c r="C5" s="281"/>
      <c r="D5" s="281"/>
      <c r="E5" s="282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194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/>
      <c r="E9" s="23">
        <f>E10+E11+E12+E13</f>
        <v>54831.11</v>
      </c>
    </row>
    <row r="10" spans="2:5">
      <c r="B10" s="14" t="s">
        <v>6</v>
      </c>
      <c r="C10" s="115" t="s">
        <v>7</v>
      </c>
      <c r="D10" s="198"/>
      <c r="E10" s="199">
        <v>54831.11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/>
      <c r="E20" s="205">
        <f>E9-E16</f>
        <v>54831.11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194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/>
      <c r="E24" s="23">
        <f>D20</f>
        <v>0</v>
      </c>
    </row>
    <row r="25" spans="2:6">
      <c r="B25" s="21" t="s">
        <v>26</v>
      </c>
      <c r="C25" s="22" t="s">
        <v>27</v>
      </c>
      <c r="D25" s="117"/>
      <c r="E25" s="133">
        <f>E26-E30</f>
        <v>56289.11</v>
      </c>
      <c r="F25" s="70"/>
    </row>
    <row r="26" spans="2:6">
      <c r="B26" s="24" t="s">
        <v>28</v>
      </c>
      <c r="C26" s="25" t="s">
        <v>29</v>
      </c>
      <c r="D26" s="118"/>
      <c r="E26" s="134">
        <f>SUM(E27:E29)</f>
        <v>56394.090000000004</v>
      </c>
      <c r="F26" s="70"/>
    </row>
    <row r="27" spans="2:6">
      <c r="B27" s="26" t="s">
        <v>6</v>
      </c>
      <c r="C27" s="15" t="s">
        <v>30</v>
      </c>
      <c r="D27" s="198"/>
      <c r="E27" s="209">
        <v>41400.47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/>
      <c r="E29" s="209">
        <v>14993.62</v>
      </c>
    </row>
    <row r="30" spans="2:6">
      <c r="B30" s="24" t="s">
        <v>33</v>
      </c>
      <c r="C30" s="27" t="s">
        <v>34</v>
      </c>
      <c r="D30" s="118"/>
      <c r="E30" s="134">
        <f>SUM(E31:E37)</f>
        <v>104.98</v>
      </c>
    </row>
    <row r="31" spans="2:6">
      <c r="B31" s="26" t="s">
        <v>6</v>
      </c>
      <c r="C31" s="15" t="s">
        <v>35</v>
      </c>
      <c r="D31" s="198"/>
      <c r="E31" s="209"/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/>
      <c r="E33" s="209">
        <v>3.59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/>
      <c r="E35" s="209">
        <v>101.39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/>
    </row>
    <row r="38" spans="2:6">
      <c r="B38" s="21" t="s">
        <v>45</v>
      </c>
      <c r="C38" s="22" t="s">
        <v>46</v>
      </c>
      <c r="D38" s="117"/>
      <c r="E38" s="23">
        <v>-1458</v>
      </c>
    </row>
    <row r="39" spans="2:6" ht="13.5" thickBot="1">
      <c r="B39" s="30" t="s">
        <v>47</v>
      </c>
      <c r="C39" s="31" t="s">
        <v>48</v>
      </c>
      <c r="D39" s="119"/>
      <c r="E39" s="130">
        <f>E24+E25+E38</f>
        <v>54831.11</v>
      </c>
      <c r="F39" s="121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94"/>
      <c r="C42" s="35" t="s">
        <v>50</v>
      </c>
      <c r="D42" s="1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/>
      <c r="E44" s="167"/>
    </row>
    <row r="45" spans="2:6" ht="13.5" thickBot="1">
      <c r="B45" s="41" t="s">
        <v>8</v>
      </c>
      <c r="C45" s="68" t="s">
        <v>53</v>
      </c>
      <c r="D45" s="166"/>
      <c r="E45" s="171">
        <v>767.72760000000005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/>
      <c r="E47" s="173"/>
    </row>
    <row r="48" spans="2:6">
      <c r="B48" s="39" t="s">
        <v>8</v>
      </c>
      <c r="C48" s="67" t="s">
        <v>55</v>
      </c>
      <c r="D48" s="183"/>
      <c r="E48" s="177">
        <v>65.37</v>
      </c>
    </row>
    <row r="49" spans="2:5">
      <c r="B49" s="39" t="s">
        <v>10</v>
      </c>
      <c r="C49" s="67" t="s">
        <v>56</v>
      </c>
      <c r="D49" s="183"/>
      <c r="E49" s="177">
        <v>76.16</v>
      </c>
    </row>
    <row r="50" spans="2:5" ht="13.5" thickBot="1">
      <c r="B50" s="41" t="s">
        <v>12</v>
      </c>
      <c r="C50" s="68" t="s">
        <v>53</v>
      </c>
      <c r="D50" s="166"/>
      <c r="E50" s="175">
        <v>71.42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54831.11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54831.11</v>
      </c>
      <c r="E60" s="222">
        <f>D60/E20</f>
        <v>1</v>
      </c>
    </row>
    <row r="61" spans="2:5" ht="25.5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54831.11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54831.11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8"/>
  <sheetViews>
    <sheetView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11.42578125" style="62" customWidth="1"/>
    <col min="7" max="7" width="15" bestFit="1" customWidth="1"/>
    <col min="8" max="8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131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38022.280000000006</v>
      </c>
      <c r="E9" s="23">
        <f>E10+E11+E12+E13</f>
        <v>156920.71</v>
      </c>
    </row>
    <row r="10" spans="2:5">
      <c r="B10" s="14" t="s">
        <v>6</v>
      </c>
      <c r="C10" s="115" t="s">
        <v>7</v>
      </c>
      <c r="D10" s="198">
        <f>22899.99+13576.03</f>
        <v>36476.020000000004</v>
      </c>
      <c r="E10" s="199">
        <f>94052.92+53529.14</f>
        <v>147582.06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>
        <f>D14</f>
        <v>1546.26</v>
      </c>
      <c r="E13" s="199">
        <f>E14</f>
        <v>9338.65</v>
      </c>
    </row>
    <row r="14" spans="2:5">
      <c r="B14" s="14" t="s">
        <v>14</v>
      </c>
      <c r="C14" s="115" t="s">
        <v>15</v>
      </c>
      <c r="D14" s="198">
        <v>1546.26</v>
      </c>
      <c r="E14" s="199">
        <v>9338.65</v>
      </c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>
        <f>D17+D18+D19</f>
        <v>285.89999999999998</v>
      </c>
      <c r="E16" s="23">
        <f>E17+E18+E19</f>
        <v>5429.46</v>
      </c>
    </row>
    <row r="17" spans="2:7">
      <c r="B17" s="14" t="s">
        <v>6</v>
      </c>
      <c r="C17" s="115" t="s">
        <v>15</v>
      </c>
      <c r="D17" s="200">
        <v>285.89999999999998</v>
      </c>
      <c r="E17" s="201">
        <v>5429.46</v>
      </c>
    </row>
    <row r="18" spans="2:7" ht="25.5">
      <c r="B18" s="14" t="s">
        <v>8</v>
      </c>
      <c r="C18" s="115" t="s">
        <v>20</v>
      </c>
      <c r="D18" s="198"/>
      <c r="E18" s="199"/>
    </row>
    <row r="19" spans="2:7" ht="13.5" thickBot="1">
      <c r="B19" s="16" t="s">
        <v>10</v>
      </c>
      <c r="C19" s="116" t="s">
        <v>21</v>
      </c>
      <c r="D19" s="202"/>
      <c r="E19" s="203"/>
    </row>
    <row r="20" spans="2:7" ht="13.5" thickBot="1">
      <c r="B20" s="264" t="s">
        <v>22</v>
      </c>
      <c r="C20" s="265"/>
      <c r="D20" s="204">
        <f>D9-D16</f>
        <v>37736.380000000005</v>
      </c>
      <c r="E20" s="205">
        <f>E9-E16</f>
        <v>151491.25</v>
      </c>
      <c r="F20" s="190"/>
      <c r="G20" s="114"/>
    </row>
    <row r="21" spans="2:7" ht="13.5" thickBot="1">
      <c r="B21" s="3"/>
      <c r="C21" s="17"/>
      <c r="D21" s="18"/>
      <c r="E21" s="18"/>
      <c r="G21" s="114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225</v>
      </c>
      <c r="E23" s="11" t="s">
        <v>224</v>
      </c>
    </row>
    <row r="24" spans="2:7" ht="13.5" thickBot="1">
      <c r="B24" s="21" t="s">
        <v>24</v>
      </c>
      <c r="C24" s="22" t="s">
        <v>25</v>
      </c>
      <c r="D24" s="117"/>
      <c r="E24" s="23">
        <f>D20</f>
        <v>37736.380000000005</v>
      </c>
    </row>
    <row r="25" spans="2:7">
      <c r="B25" s="21" t="s">
        <v>26</v>
      </c>
      <c r="C25" s="22" t="s">
        <v>27</v>
      </c>
      <c r="D25" s="117">
        <v>1284.3900000000001</v>
      </c>
      <c r="E25" s="133">
        <f>E26-E30</f>
        <v>108482.66</v>
      </c>
      <c r="F25" s="70"/>
    </row>
    <row r="26" spans="2:7">
      <c r="B26" s="24" t="s">
        <v>28</v>
      </c>
      <c r="C26" s="25" t="s">
        <v>29</v>
      </c>
      <c r="D26" s="118">
        <v>1321.61</v>
      </c>
      <c r="E26" s="134">
        <f>SUM(E27:E29)</f>
        <v>155094.75</v>
      </c>
      <c r="F26" s="70"/>
    </row>
    <row r="27" spans="2:7">
      <c r="B27" s="26" t="s">
        <v>6</v>
      </c>
      <c r="C27" s="15" t="s">
        <v>30</v>
      </c>
      <c r="D27" s="198">
        <v>1321.61</v>
      </c>
      <c r="E27" s="209">
        <v>148445.35999999999</v>
      </c>
    </row>
    <row r="28" spans="2:7">
      <c r="B28" s="26" t="s">
        <v>8</v>
      </c>
      <c r="C28" s="15" t="s">
        <v>31</v>
      </c>
      <c r="D28" s="198"/>
      <c r="E28" s="209"/>
    </row>
    <row r="29" spans="2:7">
      <c r="B29" s="26" t="s">
        <v>10</v>
      </c>
      <c r="C29" s="15" t="s">
        <v>32</v>
      </c>
      <c r="D29" s="198"/>
      <c r="E29" s="209">
        <v>6649.39</v>
      </c>
      <c r="G29" s="114"/>
    </row>
    <row r="30" spans="2:7">
      <c r="B30" s="24" t="s">
        <v>33</v>
      </c>
      <c r="C30" s="27" t="s">
        <v>34</v>
      </c>
      <c r="D30" s="118">
        <v>37.22</v>
      </c>
      <c r="E30" s="134">
        <f>SUM(E31:E37)</f>
        <v>46612.090000000004</v>
      </c>
    </row>
    <row r="31" spans="2:7">
      <c r="B31" s="26" t="s">
        <v>6</v>
      </c>
      <c r="C31" s="15" t="s">
        <v>35</v>
      </c>
      <c r="D31" s="198"/>
      <c r="E31" s="209">
        <v>31675.22</v>
      </c>
    </row>
    <row r="32" spans="2:7">
      <c r="B32" s="26" t="s">
        <v>8</v>
      </c>
      <c r="C32" s="15" t="s">
        <v>36</v>
      </c>
      <c r="D32" s="198"/>
      <c r="E32" s="209"/>
    </row>
    <row r="33" spans="2:8">
      <c r="B33" s="26" t="s">
        <v>10</v>
      </c>
      <c r="C33" s="15" t="s">
        <v>37</v>
      </c>
      <c r="D33" s="198">
        <v>37.22</v>
      </c>
      <c r="E33" s="209">
        <v>3043.79</v>
      </c>
    </row>
    <row r="34" spans="2:8">
      <c r="B34" s="26" t="s">
        <v>12</v>
      </c>
      <c r="C34" s="15" t="s">
        <v>38</v>
      </c>
      <c r="D34" s="198"/>
      <c r="E34" s="209"/>
    </row>
    <row r="35" spans="2:8" ht="25.5">
      <c r="B35" s="26" t="s">
        <v>39</v>
      </c>
      <c r="C35" s="15" t="s">
        <v>40</v>
      </c>
      <c r="D35" s="198"/>
      <c r="E35" s="209"/>
    </row>
    <row r="36" spans="2:8">
      <c r="B36" s="26" t="s">
        <v>41</v>
      </c>
      <c r="C36" s="15" t="s">
        <v>42</v>
      </c>
      <c r="D36" s="198"/>
      <c r="E36" s="209"/>
    </row>
    <row r="37" spans="2:8" ht="13.5" thickBot="1">
      <c r="B37" s="28" t="s">
        <v>43</v>
      </c>
      <c r="C37" s="29" t="s">
        <v>44</v>
      </c>
      <c r="D37" s="198"/>
      <c r="E37" s="209">
        <v>11893.08</v>
      </c>
    </row>
    <row r="38" spans="2:8">
      <c r="B38" s="21" t="s">
        <v>45</v>
      </c>
      <c r="C38" s="22" t="s">
        <v>46</v>
      </c>
      <c r="D38" s="117"/>
      <c r="E38" s="23">
        <v>5272.21</v>
      </c>
    </row>
    <row r="39" spans="2:8" ht="13.5" thickBot="1">
      <c r="B39" s="30" t="s">
        <v>47</v>
      </c>
      <c r="C39" s="31" t="s">
        <v>48</v>
      </c>
      <c r="D39" s="119">
        <v>1284.3900000000001</v>
      </c>
      <c r="E39" s="130">
        <f>E24+E25+E38</f>
        <v>151491.25</v>
      </c>
      <c r="F39" s="121"/>
    </row>
    <row r="40" spans="2:8" ht="13.5" thickBot="1">
      <c r="B40" s="32"/>
      <c r="C40" s="33"/>
      <c r="D40" s="2"/>
      <c r="E40" s="176"/>
    </row>
    <row r="41" spans="2:8" ht="16.5" thickBot="1">
      <c r="B41" s="4"/>
      <c r="C41" s="34" t="s">
        <v>49</v>
      </c>
      <c r="D41" s="6"/>
      <c r="E41" s="7"/>
    </row>
    <row r="42" spans="2:8" ht="13.5" thickBot="1">
      <c r="B42" s="8"/>
      <c r="C42" s="35" t="s">
        <v>50</v>
      </c>
      <c r="D42" s="10" t="s">
        <v>225</v>
      </c>
      <c r="E42" s="11" t="s">
        <v>224</v>
      </c>
    </row>
    <row r="43" spans="2:8">
      <c r="B43" s="36" t="s">
        <v>28</v>
      </c>
      <c r="C43" s="66" t="s">
        <v>51</v>
      </c>
      <c r="D43" s="38"/>
      <c r="E43" s="63"/>
    </row>
    <row r="44" spans="2:8">
      <c r="B44" s="39" t="s">
        <v>6</v>
      </c>
      <c r="C44" s="67" t="s">
        <v>52</v>
      </c>
      <c r="D44" s="183"/>
      <c r="E44" s="167">
        <v>3673.7130000000002</v>
      </c>
    </row>
    <row r="45" spans="2:8" ht="13.5" thickBot="1">
      <c r="B45" s="41" t="s">
        <v>8</v>
      </c>
      <c r="C45" s="68" t="s">
        <v>53</v>
      </c>
      <c r="D45" s="166">
        <v>128.51009999999999</v>
      </c>
      <c r="E45" s="171">
        <v>14414.0674</v>
      </c>
      <c r="F45" s="168"/>
      <c r="G45" s="114"/>
    </row>
    <row r="46" spans="2:8">
      <c r="B46" s="36" t="s">
        <v>33</v>
      </c>
      <c r="C46" s="66" t="s">
        <v>54</v>
      </c>
      <c r="D46" s="229"/>
      <c r="E46" s="172"/>
    </row>
    <row r="47" spans="2:8">
      <c r="B47" s="39" t="s">
        <v>6</v>
      </c>
      <c r="C47" s="67" t="s">
        <v>52</v>
      </c>
      <c r="D47" s="183"/>
      <c r="E47" s="173">
        <v>10.272</v>
      </c>
      <c r="H47" s="114"/>
    </row>
    <row r="48" spans="2:8">
      <c r="B48" s="39" t="s">
        <v>8</v>
      </c>
      <c r="C48" s="67" t="s">
        <v>55</v>
      </c>
      <c r="D48" s="183">
        <v>9.9945000000000004</v>
      </c>
      <c r="E48" s="177">
        <v>10.176600000000001</v>
      </c>
    </row>
    <row r="49" spans="2:8">
      <c r="B49" s="39" t="s">
        <v>10</v>
      </c>
      <c r="C49" s="67" t="s">
        <v>56</v>
      </c>
      <c r="D49" s="183">
        <v>10</v>
      </c>
      <c r="E49" s="177">
        <v>10.913</v>
      </c>
    </row>
    <row r="50" spans="2:8" ht="13.5" thickBot="1">
      <c r="B50" s="41" t="s">
        <v>12</v>
      </c>
      <c r="C50" s="68" t="s">
        <v>53</v>
      </c>
      <c r="D50" s="166">
        <v>9.9945499387910992</v>
      </c>
      <c r="E50" s="175">
        <v>10.509958486804299</v>
      </c>
      <c r="H50" s="114"/>
    </row>
    <row r="51" spans="2:8" ht="13.5" thickBot="1">
      <c r="B51" s="32"/>
      <c r="C51" s="33"/>
      <c r="D51" s="176"/>
      <c r="E51" s="176"/>
    </row>
    <row r="52" spans="2:8" ht="16.5" thickBot="1">
      <c r="B52" s="43"/>
      <c r="C52" s="44" t="s">
        <v>57</v>
      </c>
      <c r="D52" s="45"/>
      <c r="E52" s="7"/>
    </row>
    <row r="53" spans="2:8" ht="23.25" thickBot="1">
      <c r="B53" s="266" t="s">
        <v>58</v>
      </c>
      <c r="C53" s="267"/>
      <c r="D53" s="46" t="s">
        <v>59</v>
      </c>
      <c r="E53" s="47" t="s">
        <v>60</v>
      </c>
    </row>
    <row r="54" spans="2:8" ht="13.5" thickBot="1">
      <c r="B54" s="48" t="s">
        <v>28</v>
      </c>
      <c r="C54" s="37" t="s">
        <v>61</v>
      </c>
      <c r="D54" s="49">
        <f>SUM(D55:D66)</f>
        <v>147582.06</v>
      </c>
      <c r="E54" s="50">
        <f>E60+E65</f>
        <v>0.9741952753046792</v>
      </c>
    </row>
    <row r="55" spans="2:8" ht="25.5">
      <c r="B55" s="51" t="s">
        <v>6</v>
      </c>
      <c r="C55" s="52" t="s">
        <v>62</v>
      </c>
      <c r="D55" s="217">
        <v>0</v>
      </c>
      <c r="E55" s="218">
        <v>0</v>
      </c>
    </row>
    <row r="56" spans="2:8" ht="25.5">
      <c r="B56" s="39" t="s">
        <v>8</v>
      </c>
      <c r="C56" s="40" t="s">
        <v>63</v>
      </c>
      <c r="D56" s="219">
        <v>0</v>
      </c>
      <c r="E56" s="220">
        <v>0</v>
      </c>
    </row>
    <row r="57" spans="2:8">
      <c r="B57" s="39" t="s">
        <v>10</v>
      </c>
      <c r="C57" s="40" t="s">
        <v>64</v>
      </c>
      <c r="D57" s="219">
        <v>0</v>
      </c>
      <c r="E57" s="220">
        <v>0</v>
      </c>
    </row>
    <row r="58" spans="2:8">
      <c r="B58" s="39" t="s">
        <v>12</v>
      </c>
      <c r="C58" s="40" t="s">
        <v>65</v>
      </c>
      <c r="D58" s="219">
        <v>0</v>
      </c>
      <c r="E58" s="220">
        <v>0</v>
      </c>
    </row>
    <row r="59" spans="2:8">
      <c r="B59" s="39" t="s">
        <v>39</v>
      </c>
      <c r="C59" s="40" t="s">
        <v>66</v>
      </c>
      <c r="D59" s="219">
        <v>0</v>
      </c>
      <c r="E59" s="220">
        <v>0</v>
      </c>
    </row>
    <row r="60" spans="2:8">
      <c r="B60" s="53" t="s">
        <v>41</v>
      </c>
      <c r="C60" s="54" t="s">
        <v>67</v>
      </c>
      <c r="D60" s="221">
        <v>94052.92</v>
      </c>
      <c r="E60" s="222">
        <f>D60/E20</f>
        <v>0.62084721064747961</v>
      </c>
    </row>
    <row r="61" spans="2:8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8">
      <c r="B62" s="53" t="s">
        <v>69</v>
      </c>
      <c r="C62" s="54" t="s">
        <v>70</v>
      </c>
      <c r="D62" s="221">
        <v>0</v>
      </c>
      <c r="E62" s="222">
        <v>0</v>
      </c>
    </row>
    <row r="63" spans="2:8">
      <c r="B63" s="39" t="s">
        <v>71</v>
      </c>
      <c r="C63" s="40" t="s">
        <v>72</v>
      </c>
      <c r="D63" s="219">
        <v>0</v>
      </c>
      <c r="E63" s="220">
        <v>0</v>
      </c>
    </row>
    <row r="64" spans="2:8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53529.14</v>
      </c>
      <c r="E65" s="222">
        <f>D65/E20</f>
        <v>0.35334806465719965</v>
      </c>
    </row>
    <row r="66" spans="2:5" ht="13.5" thickBot="1">
      <c r="B66" s="55" t="s">
        <v>77</v>
      </c>
      <c r="C66" s="56" t="s">
        <v>78</v>
      </c>
      <c r="D66" s="223">
        <v>0</v>
      </c>
      <c r="E66" s="226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9338.65</v>
      </c>
      <c r="E69" s="50">
        <f>D69/E20</f>
        <v>6.1644814469482556E-2</v>
      </c>
    </row>
    <row r="70" spans="2:5" ht="13.5" thickBot="1">
      <c r="B70" s="36" t="s">
        <v>84</v>
      </c>
      <c r="C70" s="37" t="s">
        <v>85</v>
      </c>
      <c r="D70" s="38">
        <f>E16</f>
        <v>5429.46</v>
      </c>
      <c r="E70" s="50">
        <f>D70/E20</f>
        <v>3.5840089774161872E-2</v>
      </c>
    </row>
    <row r="71" spans="2:5">
      <c r="B71" s="36" t="s">
        <v>86</v>
      </c>
      <c r="C71" s="37" t="s">
        <v>87</v>
      </c>
      <c r="D71" s="38">
        <f>D54+D69-D70</f>
        <v>151491.25</v>
      </c>
      <c r="E71" s="61">
        <f>E54+E69-E70</f>
        <v>0.99999999999999989</v>
      </c>
    </row>
    <row r="72" spans="2:5">
      <c r="B72" s="39" t="s">
        <v>6</v>
      </c>
      <c r="C72" s="40" t="s">
        <v>88</v>
      </c>
      <c r="D72" s="219">
        <f>D71</f>
        <v>151491.25</v>
      </c>
      <c r="E72" s="220">
        <f>E71</f>
        <v>0.99999999999999989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10.xml><?xml version="1.0" encoding="utf-8"?>
<worksheet xmlns="http://schemas.openxmlformats.org/spreadsheetml/2006/main" xmlns:r="http://schemas.openxmlformats.org/officeDocument/2006/relationships">
  <dimension ref="A1:F78"/>
  <sheetViews>
    <sheetView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7.8554687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80" t="s">
        <v>244</v>
      </c>
      <c r="C5" s="281"/>
      <c r="D5" s="281"/>
      <c r="E5" s="282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194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/>
      <c r="E9" s="23">
        <f>E10+E11+E12+E13</f>
        <v>15423.65</v>
      </c>
    </row>
    <row r="10" spans="2:5">
      <c r="B10" s="14" t="s">
        <v>6</v>
      </c>
      <c r="C10" s="115" t="s">
        <v>7</v>
      </c>
      <c r="D10" s="198"/>
      <c r="E10" s="199">
        <v>15423.65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/>
      <c r="E20" s="205">
        <f>E9-E16</f>
        <v>15423.65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194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/>
      <c r="E24" s="23">
        <f>D20</f>
        <v>0</v>
      </c>
    </row>
    <row r="25" spans="2:6">
      <c r="B25" s="21" t="s">
        <v>26</v>
      </c>
      <c r="C25" s="22" t="s">
        <v>27</v>
      </c>
      <c r="D25" s="117"/>
      <c r="E25" s="133">
        <f>E26-E30</f>
        <v>15550.739999999998</v>
      </c>
      <c r="F25" s="70"/>
    </row>
    <row r="26" spans="2:6">
      <c r="B26" s="24" t="s">
        <v>28</v>
      </c>
      <c r="C26" s="25" t="s">
        <v>29</v>
      </c>
      <c r="D26" s="118"/>
      <c r="E26" s="134">
        <f>SUM(E27:E29)</f>
        <v>23485.1</v>
      </c>
      <c r="F26" s="70"/>
    </row>
    <row r="27" spans="2:6">
      <c r="B27" s="26" t="s">
        <v>6</v>
      </c>
      <c r="C27" s="15" t="s">
        <v>30</v>
      </c>
      <c r="D27" s="198"/>
      <c r="E27" s="209"/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/>
      <c r="E29" s="209">
        <v>23485.1</v>
      </c>
    </row>
    <row r="30" spans="2:6">
      <c r="B30" s="24" t="s">
        <v>33</v>
      </c>
      <c r="C30" s="27" t="s">
        <v>34</v>
      </c>
      <c r="D30" s="118"/>
      <c r="E30" s="134">
        <f>SUM(E31:E37)</f>
        <v>7934.36</v>
      </c>
    </row>
    <row r="31" spans="2:6">
      <c r="B31" s="26" t="s">
        <v>6</v>
      </c>
      <c r="C31" s="15" t="s">
        <v>35</v>
      </c>
      <c r="D31" s="198"/>
      <c r="E31" s="209"/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/>
      <c r="E33" s="209">
        <v>3.81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/>
      <c r="E35" s="209">
        <v>24.31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>
        <v>7906.24</v>
      </c>
    </row>
    <row r="38" spans="2:6">
      <c r="B38" s="21" t="s">
        <v>45</v>
      </c>
      <c r="C38" s="22" t="s">
        <v>46</v>
      </c>
      <c r="D38" s="117"/>
      <c r="E38" s="23">
        <v>-127.09</v>
      </c>
    </row>
    <row r="39" spans="2:6" ht="13.5" thickBot="1">
      <c r="B39" s="30" t="s">
        <v>47</v>
      </c>
      <c r="C39" s="31" t="s">
        <v>48</v>
      </c>
      <c r="D39" s="119"/>
      <c r="E39" s="130">
        <f>E24+E25+E38</f>
        <v>15423.649999999998</v>
      </c>
      <c r="F39" s="121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94"/>
      <c r="C42" s="35" t="s">
        <v>50</v>
      </c>
      <c r="D42" s="1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/>
      <c r="E44" s="167"/>
    </row>
    <row r="45" spans="2:6" ht="13.5" thickBot="1">
      <c r="B45" s="41" t="s">
        <v>8</v>
      </c>
      <c r="C45" s="68" t="s">
        <v>53</v>
      </c>
      <c r="D45" s="166"/>
      <c r="E45" s="171">
        <v>124.184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/>
      <c r="E47" s="173"/>
    </row>
    <row r="48" spans="2:6">
      <c r="B48" s="39" t="s">
        <v>8</v>
      </c>
      <c r="C48" s="67" t="s">
        <v>55</v>
      </c>
      <c r="D48" s="183"/>
      <c r="E48" s="177">
        <v>116.55</v>
      </c>
    </row>
    <row r="49" spans="2:5">
      <c r="B49" s="39" t="s">
        <v>10</v>
      </c>
      <c r="C49" s="67" t="s">
        <v>56</v>
      </c>
      <c r="D49" s="183"/>
      <c r="E49" s="177">
        <v>126.88</v>
      </c>
    </row>
    <row r="50" spans="2:5" ht="13.5" thickBot="1">
      <c r="B50" s="41" t="s">
        <v>12</v>
      </c>
      <c r="C50" s="68" t="s">
        <v>53</v>
      </c>
      <c r="D50" s="166"/>
      <c r="E50" s="175">
        <v>124.2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15423.65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15423.65</v>
      </c>
      <c r="E60" s="222">
        <f>D60/E20</f>
        <v>1</v>
      </c>
    </row>
    <row r="61" spans="2:5" ht="25.5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15423.65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15423.65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111.xml><?xml version="1.0" encoding="utf-8"?>
<worksheet xmlns="http://schemas.openxmlformats.org/spreadsheetml/2006/main" xmlns:r="http://schemas.openxmlformats.org/officeDocument/2006/relationships">
  <dimension ref="B1:F78"/>
  <sheetViews>
    <sheetView zoomScaleNormal="100" workbookViewId="0">
      <selection activeCell="B3" sqref="B3:E3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7" customWidth="1"/>
    <col min="6" max="6" width="10.2851562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customHeight="1" thickBot="1">
      <c r="B5" s="277" t="s">
        <v>184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54672.800000000003</v>
      </c>
      <c r="E9" s="23">
        <f>E10+E11+E12+E13</f>
        <v>57322.55</v>
      </c>
    </row>
    <row r="10" spans="2:5">
      <c r="B10" s="14" t="s">
        <v>6</v>
      </c>
      <c r="C10" s="115" t="s">
        <v>7</v>
      </c>
      <c r="D10" s="198">
        <v>54672.800000000003</v>
      </c>
      <c r="E10" s="199">
        <v>57322.55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customHeight="1" thickBot="1">
      <c r="B20" s="8" t="s">
        <v>22</v>
      </c>
      <c r="C20" s="186"/>
      <c r="D20" s="204">
        <f>D9-D16</f>
        <v>54672.800000000003</v>
      </c>
      <c r="E20" s="205">
        <f>E9-E16</f>
        <v>57322.55</v>
      </c>
      <c r="F20" s="191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247110.62</v>
      </c>
      <c r="E24" s="23">
        <f>D20</f>
        <v>54672.800000000003</v>
      </c>
    </row>
    <row r="25" spans="2:6">
      <c r="B25" s="21" t="s">
        <v>26</v>
      </c>
      <c r="C25" s="22" t="s">
        <v>27</v>
      </c>
      <c r="D25" s="117">
        <v>-191151.35999999999</v>
      </c>
      <c r="E25" s="133">
        <f>E26-E30</f>
        <v>2379.9500000000007</v>
      </c>
      <c r="F25" s="114"/>
    </row>
    <row r="26" spans="2:6">
      <c r="B26" s="24" t="s">
        <v>28</v>
      </c>
      <c r="C26" s="25" t="s">
        <v>29</v>
      </c>
      <c r="D26" s="118">
        <v>65717.649999999994</v>
      </c>
      <c r="E26" s="134">
        <f>SUM(E27:E29)</f>
        <v>15240.28</v>
      </c>
    </row>
    <row r="27" spans="2:6">
      <c r="B27" s="26" t="s">
        <v>6</v>
      </c>
      <c r="C27" s="15" t="s">
        <v>30</v>
      </c>
      <c r="D27" s="198">
        <v>34299.47</v>
      </c>
      <c r="E27" s="209">
        <v>7291.1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>
        <v>31418.18</v>
      </c>
      <c r="E29" s="209">
        <v>7949.18</v>
      </c>
    </row>
    <row r="30" spans="2:6">
      <c r="B30" s="24" t="s">
        <v>33</v>
      </c>
      <c r="C30" s="27" t="s">
        <v>34</v>
      </c>
      <c r="D30" s="118">
        <v>256869.01</v>
      </c>
      <c r="E30" s="134">
        <f>SUM(E31:E37)</f>
        <v>12860.33</v>
      </c>
      <c r="F30" s="114"/>
    </row>
    <row r="31" spans="2:6">
      <c r="B31" s="26" t="s">
        <v>6</v>
      </c>
      <c r="C31" s="15" t="s">
        <v>35</v>
      </c>
      <c r="D31" s="198">
        <v>170.37</v>
      </c>
      <c r="E31" s="209">
        <v>1779.68</v>
      </c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>
        <v>204.04</v>
      </c>
      <c r="E33" s="209">
        <v>208.56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>
        <v>1578.05</v>
      </c>
      <c r="E35" s="209">
        <v>542.61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>
        <v>254916.55</v>
      </c>
      <c r="E37" s="209">
        <v>10329.48</v>
      </c>
      <c r="F37" s="114"/>
    </row>
    <row r="38" spans="2:6">
      <c r="B38" s="21" t="s">
        <v>45</v>
      </c>
      <c r="C38" s="22" t="s">
        <v>46</v>
      </c>
      <c r="D38" s="117">
        <v>-7976.23</v>
      </c>
      <c r="E38" s="23">
        <v>269.8</v>
      </c>
    </row>
    <row r="39" spans="2:6" ht="13.5" thickBot="1">
      <c r="B39" s="30" t="s">
        <v>47</v>
      </c>
      <c r="C39" s="31" t="s">
        <v>48</v>
      </c>
      <c r="D39" s="119">
        <v>47983.030000000013</v>
      </c>
      <c r="E39" s="130">
        <f>E24+E25+E38</f>
        <v>57322.55</v>
      </c>
      <c r="F39" s="127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1253.0328999999999</v>
      </c>
      <c r="E44" s="167">
        <v>268.59640000000002</v>
      </c>
    </row>
    <row r="45" spans="2:6" ht="13.5" thickBot="1">
      <c r="B45" s="41" t="s">
        <v>8</v>
      </c>
      <c r="C45" s="68" t="s">
        <v>53</v>
      </c>
      <c r="D45" s="166">
        <v>236.64940000000001</v>
      </c>
      <c r="E45" s="171">
        <v>278.11630000000002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197.21</v>
      </c>
      <c r="E47" s="173">
        <v>203.55</v>
      </c>
    </row>
    <row r="48" spans="2:6">
      <c r="B48" s="39" t="s">
        <v>8</v>
      </c>
      <c r="C48" s="67" t="s">
        <v>55</v>
      </c>
      <c r="D48" s="183">
        <v>189.37</v>
      </c>
      <c r="E48" s="177">
        <v>201.91</v>
      </c>
    </row>
    <row r="49" spans="2:5">
      <c r="B49" s="39" t="s">
        <v>10</v>
      </c>
      <c r="C49" s="67" t="s">
        <v>56</v>
      </c>
      <c r="D49" s="183">
        <v>210.3</v>
      </c>
      <c r="E49" s="177">
        <v>223.12</v>
      </c>
    </row>
    <row r="50" spans="2:5" ht="13.5" thickBot="1">
      <c r="B50" s="41" t="s">
        <v>12</v>
      </c>
      <c r="C50" s="68" t="s">
        <v>53</v>
      </c>
      <c r="D50" s="166">
        <v>202.76</v>
      </c>
      <c r="E50" s="175">
        <v>206.11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57322.55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57322.55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57322.55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57322.55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5">
    <mergeCell ref="B2:E2"/>
    <mergeCell ref="B3:E3"/>
    <mergeCell ref="B4:E4"/>
    <mergeCell ref="B5:E5"/>
    <mergeCell ref="B53:C53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12.xml><?xml version="1.0" encoding="utf-8"?>
<worksheet xmlns="http://schemas.openxmlformats.org/spreadsheetml/2006/main" xmlns:r="http://schemas.openxmlformats.org/officeDocument/2006/relationships">
  <dimension ref="A1:F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7.8554687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185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45364.12</v>
      </c>
      <c r="E9" s="23">
        <f>E10+E11+E12+E13</f>
        <v>128525.11</v>
      </c>
    </row>
    <row r="10" spans="2:5">
      <c r="B10" s="14" t="s">
        <v>6</v>
      </c>
      <c r="C10" s="115" t="s">
        <v>7</v>
      </c>
      <c r="D10" s="198">
        <v>45364.12</v>
      </c>
      <c r="E10" s="199">
        <v>128525.11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45364.12</v>
      </c>
      <c r="E20" s="205">
        <f>E9-E16</f>
        <v>128525.11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32375.86</v>
      </c>
      <c r="E24" s="23">
        <f>D20</f>
        <v>45364.12</v>
      </c>
    </row>
    <row r="25" spans="2:6">
      <c r="B25" s="21" t="s">
        <v>26</v>
      </c>
      <c r="C25" s="22" t="s">
        <v>27</v>
      </c>
      <c r="D25" s="117">
        <v>37726.69</v>
      </c>
      <c r="E25" s="133">
        <f>E26-E30</f>
        <v>84528.29</v>
      </c>
      <c r="F25" s="70"/>
    </row>
    <row r="26" spans="2:6">
      <c r="B26" s="24" t="s">
        <v>28</v>
      </c>
      <c r="C26" s="25" t="s">
        <v>29</v>
      </c>
      <c r="D26" s="118">
        <v>54175.85</v>
      </c>
      <c r="E26" s="134">
        <f>SUM(E27:E29)</f>
        <v>125858.04</v>
      </c>
      <c r="F26" s="70"/>
    </row>
    <row r="27" spans="2:6">
      <c r="B27" s="26" t="s">
        <v>6</v>
      </c>
      <c r="C27" s="15" t="s">
        <v>30</v>
      </c>
      <c r="D27" s="198">
        <v>21895.43</v>
      </c>
      <c r="E27" s="209">
        <v>73451.09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>
        <v>32280.42</v>
      </c>
      <c r="E29" s="209">
        <v>52406.95</v>
      </c>
    </row>
    <row r="30" spans="2:6">
      <c r="B30" s="24" t="s">
        <v>33</v>
      </c>
      <c r="C30" s="27" t="s">
        <v>34</v>
      </c>
      <c r="D30" s="118">
        <v>16449.16</v>
      </c>
      <c r="E30" s="134">
        <f>SUM(E31:E37)</f>
        <v>41329.75</v>
      </c>
    </row>
    <row r="31" spans="2:6">
      <c r="B31" s="26" t="s">
        <v>6</v>
      </c>
      <c r="C31" s="15" t="s">
        <v>35</v>
      </c>
      <c r="D31" s="198"/>
      <c r="E31" s="209">
        <v>7334.84</v>
      </c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>
        <v>111.12</v>
      </c>
      <c r="E33" s="209">
        <v>227.58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>
        <v>508.45</v>
      </c>
      <c r="E35" s="209">
        <v>615.83000000000004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>
        <v>15829.59</v>
      </c>
      <c r="E37" s="209">
        <v>33151.5</v>
      </c>
      <c r="F37" s="70"/>
    </row>
    <row r="38" spans="2:6">
      <c r="B38" s="21" t="s">
        <v>45</v>
      </c>
      <c r="C38" s="22" t="s">
        <v>46</v>
      </c>
      <c r="D38" s="117">
        <v>-4553.72</v>
      </c>
      <c r="E38" s="23">
        <v>-1367.3</v>
      </c>
    </row>
    <row r="39" spans="2:6" ht="13.5" thickBot="1">
      <c r="B39" s="30" t="s">
        <v>47</v>
      </c>
      <c r="C39" s="31" t="s">
        <v>48</v>
      </c>
      <c r="D39" s="119">
        <v>65548.83</v>
      </c>
      <c r="E39" s="130">
        <f>E24+E25+E38</f>
        <v>128525.11</v>
      </c>
      <c r="F39" s="121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337.84679999999997</v>
      </c>
      <c r="E44" s="167">
        <v>519.8134</v>
      </c>
    </row>
    <row r="45" spans="2:6" ht="13.5" thickBot="1">
      <c r="B45" s="41" t="s">
        <v>8</v>
      </c>
      <c r="C45" s="68" t="s">
        <v>53</v>
      </c>
      <c r="D45" s="166">
        <v>738.3288</v>
      </c>
      <c r="E45" s="171">
        <v>1365.2550000000001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95.83</v>
      </c>
      <c r="E47" s="173">
        <v>87.27</v>
      </c>
    </row>
    <row r="48" spans="2:6">
      <c r="B48" s="39" t="s">
        <v>8</v>
      </c>
      <c r="C48" s="67" t="s">
        <v>55</v>
      </c>
      <c r="D48" s="183">
        <v>85.7</v>
      </c>
      <c r="E48" s="177">
        <v>87.46</v>
      </c>
    </row>
    <row r="49" spans="2:5">
      <c r="B49" s="39" t="s">
        <v>10</v>
      </c>
      <c r="C49" s="67" t="s">
        <v>56</v>
      </c>
      <c r="D49" s="183">
        <v>100.41</v>
      </c>
      <c r="E49" s="177">
        <v>101.23</v>
      </c>
    </row>
    <row r="50" spans="2:5" ht="13.5" thickBot="1">
      <c r="B50" s="41" t="s">
        <v>12</v>
      </c>
      <c r="C50" s="68" t="s">
        <v>53</v>
      </c>
      <c r="D50" s="166">
        <v>88.78</v>
      </c>
      <c r="E50" s="175">
        <v>94.14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128525.11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128525.11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128525.11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128525.11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1" right="0.75" top="0.56999999999999995" bottom="0.55000000000000004" header="0.5" footer="0.5"/>
  <pageSetup paperSize="9" scale="70" orientation="portrait" r:id="rId1"/>
  <headerFooter alignWithMargins="0"/>
</worksheet>
</file>

<file path=xl/worksheets/sheet113.xml><?xml version="1.0" encoding="utf-8"?>
<worksheet xmlns="http://schemas.openxmlformats.org/spreadsheetml/2006/main" xmlns:r="http://schemas.openxmlformats.org/officeDocument/2006/relationships">
  <dimension ref="A1:F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9.2851562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223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78575.429999999993</v>
      </c>
      <c r="E9" s="23">
        <f>E10+E11+E12+E13</f>
        <v>78994.720000000001</v>
      </c>
    </row>
    <row r="10" spans="2:5">
      <c r="B10" s="14" t="s">
        <v>6</v>
      </c>
      <c r="C10" s="115" t="s">
        <v>7</v>
      </c>
      <c r="D10" s="198">
        <v>78575.429999999993</v>
      </c>
      <c r="E10" s="199">
        <v>78994.720000000001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78575.429999999993</v>
      </c>
      <c r="E20" s="205">
        <f>E9-E16</f>
        <v>78994.720000000001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55638.17</v>
      </c>
      <c r="E24" s="23">
        <f>D20</f>
        <v>78575.429999999993</v>
      </c>
    </row>
    <row r="25" spans="2:6">
      <c r="B25" s="21" t="s">
        <v>26</v>
      </c>
      <c r="C25" s="22" t="s">
        <v>27</v>
      </c>
      <c r="D25" s="117">
        <v>3943.36</v>
      </c>
      <c r="E25" s="133">
        <f>E26-E30</f>
        <v>-1739.8199999999997</v>
      </c>
    </row>
    <row r="26" spans="2:6">
      <c r="B26" s="24" t="s">
        <v>28</v>
      </c>
      <c r="C26" s="25" t="s">
        <v>29</v>
      </c>
      <c r="D26" s="118">
        <v>4250.58</v>
      </c>
      <c r="E26" s="134">
        <f>SUM(E27:E29)</f>
        <v>21670.44</v>
      </c>
    </row>
    <row r="27" spans="2:6">
      <c r="B27" s="26" t="s">
        <v>6</v>
      </c>
      <c r="C27" s="15" t="s">
        <v>30</v>
      </c>
      <c r="D27" s="198">
        <v>2894.1</v>
      </c>
      <c r="E27" s="209">
        <v>2558.0300000000002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>
        <v>1356.48</v>
      </c>
      <c r="E29" s="209">
        <v>19112.41</v>
      </c>
    </row>
    <row r="30" spans="2:6">
      <c r="B30" s="24" t="s">
        <v>33</v>
      </c>
      <c r="C30" s="27" t="s">
        <v>34</v>
      </c>
      <c r="D30" s="118">
        <v>307.22000000000003</v>
      </c>
      <c r="E30" s="134">
        <f>SUM(E31:E37)</f>
        <v>23410.26</v>
      </c>
    </row>
    <row r="31" spans="2:6">
      <c r="B31" s="26" t="s">
        <v>6</v>
      </c>
      <c r="C31" s="15" t="s">
        <v>35</v>
      </c>
      <c r="D31" s="198"/>
      <c r="E31" s="209">
        <v>1479.83</v>
      </c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>
        <v>55.48</v>
      </c>
      <c r="E33" s="209">
        <v>183.9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>
        <v>157.74</v>
      </c>
      <c r="E35" s="209">
        <v>444.64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>
        <v>94</v>
      </c>
      <c r="E37" s="209">
        <v>21301.89</v>
      </c>
    </row>
    <row r="38" spans="2:6">
      <c r="B38" s="21" t="s">
        <v>45</v>
      </c>
      <c r="C38" s="22" t="s">
        <v>46</v>
      </c>
      <c r="D38" s="117">
        <v>6325.32</v>
      </c>
      <c r="E38" s="23">
        <v>2159.11</v>
      </c>
    </row>
    <row r="39" spans="2:6" ht="13.5" thickBot="1">
      <c r="B39" s="30" t="s">
        <v>47</v>
      </c>
      <c r="C39" s="31" t="s">
        <v>48</v>
      </c>
      <c r="D39" s="119">
        <v>65906.850000000006</v>
      </c>
      <c r="E39" s="130">
        <f>E24+E25+E38</f>
        <v>78994.719999999987</v>
      </c>
      <c r="F39" s="121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241"/>
      <c r="E43" s="63"/>
    </row>
    <row r="44" spans="2:6">
      <c r="B44" s="39" t="s">
        <v>6</v>
      </c>
      <c r="C44" s="67" t="s">
        <v>52</v>
      </c>
      <c r="D44" s="183">
        <v>636.81089999999995</v>
      </c>
      <c r="E44" s="167">
        <v>766.14110000000005</v>
      </c>
    </row>
    <row r="45" spans="2:6" ht="13.5" thickBot="1">
      <c r="B45" s="41" t="s">
        <v>8</v>
      </c>
      <c r="C45" s="68" t="s">
        <v>53</v>
      </c>
      <c r="D45" s="166">
        <v>677.70540000000005</v>
      </c>
      <c r="E45" s="171">
        <v>746.21879999999999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87.37</v>
      </c>
      <c r="E47" s="173">
        <v>102.56</v>
      </c>
    </row>
    <row r="48" spans="2:6">
      <c r="B48" s="39" t="s">
        <v>8</v>
      </c>
      <c r="C48" s="67" t="s">
        <v>55</v>
      </c>
      <c r="D48" s="183">
        <v>78.69</v>
      </c>
      <c r="E48" s="177">
        <v>102.81</v>
      </c>
    </row>
    <row r="49" spans="2:5">
      <c r="B49" s="39" t="s">
        <v>10</v>
      </c>
      <c r="C49" s="67" t="s">
        <v>56</v>
      </c>
      <c r="D49" s="183">
        <v>101.01</v>
      </c>
      <c r="E49" s="177">
        <v>110.61</v>
      </c>
    </row>
    <row r="50" spans="2:5" ht="13.5" thickBot="1">
      <c r="B50" s="41" t="s">
        <v>12</v>
      </c>
      <c r="C50" s="68" t="s">
        <v>53</v>
      </c>
      <c r="D50" s="166">
        <v>97.25</v>
      </c>
      <c r="E50" s="175">
        <v>105.86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78994.720000000001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78994.720000000001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78994.720000000001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78994.720000000001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6000000000000005" right="0.75" top="0.55000000000000004" bottom="0.52" header="0.5" footer="0.5"/>
  <pageSetup paperSize="9" scale="70" orientation="portrait" r:id="rId1"/>
  <headerFooter alignWithMargins="0"/>
</worksheet>
</file>

<file path=xl/worksheets/sheet114.xml><?xml version="1.0" encoding="utf-8"?>
<worksheet xmlns="http://schemas.openxmlformats.org/spreadsheetml/2006/main" xmlns:r="http://schemas.openxmlformats.org/officeDocument/2006/relationships">
  <dimension ref="A1:F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9.710937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186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76091.28</v>
      </c>
      <c r="E9" s="23">
        <f>E10+E11+E12+E13</f>
        <v>60720.38</v>
      </c>
    </row>
    <row r="10" spans="2:5">
      <c r="B10" s="14" t="s">
        <v>6</v>
      </c>
      <c r="C10" s="115" t="s">
        <v>7</v>
      </c>
      <c r="D10" s="198">
        <v>76091.28</v>
      </c>
      <c r="E10" s="199">
        <v>60720.38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76091.28</v>
      </c>
      <c r="E20" s="205">
        <f>E9-E16</f>
        <v>60720.38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69891.41</v>
      </c>
      <c r="E24" s="23">
        <f>D20</f>
        <v>76091.28</v>
      </c>
    </row>
    <row r="25" spans="2:6">
      <c r="B25" s="21" t="s">
        <v>26</v>
      </c>
      <c r="C25" s="22" t="s">
        <v>27</v>
      </c>
      <c r="D25" s="117">
        <v>1372.47</v>
      </c>
      <c r="E25" s="133">
        <f>E26-E30</f>
        <v>-14699.580000000002</v>
      </c>
      <c r="F25" s="70"/>
    </row>
    <row r="26" spans="2:6">
      <c r="B26" s="24" t="s">
        <v>28</v>
      </c>
      <c r="C26" s="25" t="s">
        <v>29</v>
      </c>
      <c r="D26" s="118">
        <v>2109.09</v>
      </c>
      <c r="E26" s="134">
        <f>SUM(E27:E29)</f>
        <v>2169.62</v>
      </c>
    </row>
    <row r="27" spans="2:6">
      <c r="B27" s="26" t="s">
        <v>6</v>
      </c>
      <c r="C27" s="15" t="s">
        <v>30</v>
      </c>
      <c r="D27" s="198">
        <v>2109.09</v>
      </c>
      <c r="E27" s="209">
        <v>2169.62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/>
      <c r="E29" s="209"/>
    </row>
    <row r="30" spans="2:6">
      <c r="B30" s="24" t="s">
        <v>33</v>
      </c>
      <c r="C30" s="27" t="s">
        <v>34</v>
      </c>
      <c r="D30" s="118">
        <v>736.62</v>
      </c>
      <c r="E30" s="134">
        <f>SUM(E31:E37)</f>
        <v>16869.2</v>
      </c>
    </row>
    <row r="31" spans="2:6">
      <c r="B31" s="26" t="s">
        <v>6</v>
      </c>
      <c r="C31" s="15" t="s">
        <v>35</v>
      </c>
      <c r="D31" s="198"/>
      <c r="E31" s="209">
        <v>16097.38</v>
      </c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>
        <v>117.1</v>
      </c>
      <c r="E33" s="209">
        <v>91.2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>
        <v>619.52</v>
      </c>
      <c r="E35" s="209">
        <v>680.62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/>
    </row>
    <row r="38" spans="2:6">
      <c r="B38" s="21" t="s">
        <v>45</v>
      </c>
      <c r="C38" s="22" t="s">
        <v>46</v>
      </c>
      <c r="D38" s="117">
        <v>1557.39</v>
      </c>
      <c r="E38" s="23">
        <v>-671.32</v>
      </c>
    </row>
    <row r="39" spans="2:6" ht="13.5" thickBot="1">
      <c r="B39" s="30" t="s">
        <v>47</v>
      </c>
      <c r="C39" s="31" t="s">
        <v>48</v>
      </c>
      <c r="D39" s="119">
        <v>72821.27</v>
      </c>
      <c r="E39" s="130">
        <f>E24+E25+E38</f>
        <v>60720.38</v>
      </c>
      <c r="F39" s="121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431.26870000000002</v>
      </c>
      <c r="E44" s="167">
        <v>448.0702</v>
      </c>
    </row>
    <row r="45" spans="2:6" ht="13.5" thickBot="1">
      <c r="B45" s="41" t="s">
        <v>8</v>
      </c>
      <c r="C45" s="68" t="s">
        <v>53</v>
      </c>
      <c r="D45" s="166">
        <v>439.66230000000002</v>
      </c>
      <c r="E45" s="171">
        <v>361.73230000000001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162.06</v>
      </c>
      <c r="E47" s="173">
        <v>169.82</v>
      </c>
    </row>
    <row r="48" spans="2:6">
      <c r="B48" s="39" t="s">
        <v>8</v>
      </c>
      <c r="C48" s="67" t="s">
        <v>55</v>
      </c>
      <c r="D48" s="183">
        <v>159.57</v>
      </c>
      <c r="E48" s="177">
        <v>167.86</v>
      </c>
    </row>
    <row r="49" spans="2:5">
      <c r="B49" s="39" t="s">
        <v>10</v>
      </c>
      <c r="C49" s="67" t="s">
        <v>56</v>
      </c>
      <c r="D49" s="183">
        <v>168.47</v>
      </c>
      <c r="E49" s="177">
        <v>175.79</v>
      </c>
    </row>
    <row r="50" spans="2:5" ht="13.5" thickBot="1">
      <c r="B50" s="41" t="s">
        <v>12</v>
      </c>
      <c r="C50" s="68" t="s">
        <v>53</v>
      </c>
      <c r="D50" s="166">
        <v>165.63</v>
      </c>
      <c r="E50" s="175">
        <v>167.86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60720.38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60720.38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60720.38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60720.38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6999999999999995" right="0.75" top="0.61" bottom="0.49" header="0.5" footer="0.5"/>
  <pageSetup paperSize="9" scale="70" orientation="portrait" r:id="rId1"/>
  <headerFooter alignWithMargins="0"/>
</worksheet>
</file>

<file path=xl/worksheets/sheet115.xml><?xml version="1.0" encoding="utf-8"?>
<worksheet xmlns="http://schemas.openxmlformats.org/spreadsheetml/2006/main" xmlns:r="http://schemas.openxmlformats.org/officeDocument/2006/relationships">
  <dimension ref="A1:F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7.8554687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187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743632.35</v>
      </c>
      <c r="E9" s="23">
        <f>E10+E11+E12+E13</f>
        <v>920026.01</v>
      </c>
    </row>
    <row r="10" spans="2:5">
      <c r="B10" s="14" t="s">
        <v>6</v>
      </c>
      <c r="C10" s="115" t="s">
        <v>7</v>
      </c>
      <c r="D10" s="198">
        <v>743632.35</v>
      </c>
      <c r="E10" s="199">
        <v>920026.01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743632.35</v>
      </c>
      <c r="E20" s="205">
        <f>E9-E16</f>
        <v>920026.01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4169.41</v>
      </c>
      <c r="E24" s="23">
        <f>D20</f>
        <v>743632.35</v>
      </c>
    </row>
    <row r="25" spans="2:6">
      <c r="B25" s="21" t="s">
        <v>26</v>
      </c>
      <c r="C25" s="22" t="s">
        <v>27</v>
      </c>
      <c r="D25" s="117">
        <v>22877.45</v>
      </c>
      <c r="E25" s="133">
        <f>E26-E30</f>
        <v>167589.22000000003</v>
      </c>
      <c r="F25" s="70"/>
    </row>
    <row r="26" spans="2:6">
      <c r="B26" s="24" t="s">
        <v>28</v>
      </c>
      <c r="C26" s="25" t="s">
        <v>29</v>
      </c>
      <c r="D26" s="118">
        <v>23000.01</v>
      </c>
      <c r="E26" s="134">
        <f>SUM(E27:E29)</f>
        <v>508035.49</v>
      </c>
    </row>
    <row r="27" spans="2:6">
      <c r="B27" s="26" t="s">
        <v>6</v>
      </c>
      <c r="C27" s="15" t="s">
        <v>30</v>
      </c>
      <c r="D27" s="198">
        <v>23000.01</v>
      </c>
      <c r="E27" s="209">
        <v>476950.48</v>
      </c>
      <c r="F27" s="70"/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/>
      <c r="E29" s="209">
        <v>31085.01</v>
      </c>
    </row>
    <row r="30" spans="2:6">
      <c r="B30" s="24" t="s">
        <v>33</v>
      </c>
      <c r="C30" s="27" t="s">
        <v>34</v>
      </c>
      <c r="D30" s="118">
        <v>122.56</v>
      </c>
      <c r="E30" s="134">
        <f>SUM(E31:E37)</f>
        <v>340446.26999999996</v>
      </c>
    </row>
    <row r="31" spans="2:6">
      <c r="B31" s="26" t="s">
        <v>6</v>
      </c>
      <c r="C31" s="15" t="s">
        <v>35</v>
      </c>
      <c r="D31" s="198"/>
      <c r="E31" s="209">
        <v>21451.4</v>
      </c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>
        <v>25.46</v>
      </c>
      <c r="E33" s="209">
        <v>409.91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>
        <v>97.1</v>
      </c>
      <c r="E35" s="209">
        <v>7602.24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>
        <v>310982.71999999997</v>
      </c>
    </row>
    <row r="38" spans="2:6">
      <c r="B38" s="21" t="s">
        <v>45</v>
      </c>
      <c r="C38" s="22" t="s">
        <v>46</v>
      </c>
      <c r="D38" s="117">
        <v>319.66000000000003</v>
      </c>
      <c r="E38" s="23">
        <v>8804.44</v>
      </c>
    </row>
    <row r="39" spans="2:6" ht="13.5" thickBot="1">
      <c r="B39" s="30" t="s">
        <v>47</v>
      </c>
      <c r="C39" s="31" t="s">
        <v>48</v>
      </c>
      <c r="D39" s="119">
        <v>27366.52</v>
      </c>
      <c r="E39" s="130">
        <f>E24+E25+E38</f>
        <v>920026.01</v>
      </c>
      <c r="F39" s="121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21.712299999999999</v>
      </c>
      <c r="E44" s="167">
        <v>3723.5608999999999</v>
      </c>
    </row>
    <row r="45" spans="2:6" ht="13.5" thickBot="1">
      <c r="B45" s="41" t="s">
        <v>8</v>
      </c>
      <c r="C45" s="68" t="s">
        <v>53</v>
      </c>
      <c r="D45" s="166">
        <v>139.1353</v>
      </c>
      <c r="E45" s="171">
        <v>4551.2046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192.03</v>
      </c>
      <c r="E47" s="173">
        <v>199.71</v>
      </c>
    </row>
    <row r="48" spans="2:6">
      <c r="B48" s="39" t="s">
        <v>8</v>
      </c>
      <c r="C48" s="67" t="s">
        <v>55</v>
      </c>
      <c r="D48" s="183">
        <v>192.03</v>
      </c>
      <c r="E48" s="177">
        <v>199.8</v>
      </c>
    </row>
    <row r="49" spans="2:5">
      <c r="B49" s="39" t="s">
        <v>10</v>
      </c>
      <c r="C49" s="67" t="s">
        <v>56</v>
      </c>
      <c r="D49" s="183">
        <v>196.73</v>
      </c>
      <c r="E49" s="177">
        <v>202.55</v>
      </c>
    </row>
    <row r="50" spans="2:5" ht="13.5" thickBot="1">
      <c r="B50" s="41" t="s">
        <v>12</v>
      </c>
      <c r="C50" s="68" t="s">
        <v>53</v>
      </c>
      <c r="D50" s="166">
        <v>196.69</v>
      </c>
      <c r="E50" s="175">
        <v>202.15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920026.01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920026.01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920026.01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920026.01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6" right="0.75" top="0.55000000000000004" bottom="0.5" header="0.5" footer="0.5"/>
  <pageSetup paperSize="9" scale="70" orientation="portrait" r:id="rId1"/>
  <headerFooter alignWithMargins="0"/>
</worksheet>
</file>

<file path=xl/worksheets/sheet116.xml><?xml version="1.0" encoding="utf-8"?>
<worksheet xmlns="http://schemas.openxmlformats.org/spreadsheetml/2006/main" xmlns:r="http://schemas.openxmlformats.org/officeDocument/2006/relationships">
  <dimension ref="A1:F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7.8554687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188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137554.53</v>
      </c>
      <c r="E9" s="23">
        <f>E10+E11+E12+E13</f>
        <v>156389.6</v>
      </c>
    </row>
    <row r="10" spans="2:5">
      <c r="B10" s="14" t="s">
        <v>6</v>
      </c>
      <c r="C10" s="115" t="s">
        <v>7</v>
      </c>
      <c r="D10" s="198">
        <v>137554.53</v>
      </c>
      <c r="E10" s="199">
        <v>156389.6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137554.53</v>
      </c>
      <c r="E20" s="205">
        <f>E9-E16</f>
        <v>156389.6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46200.09</v>
      </c>
      <c r="E24" s="23">
        <f>D20</f>
        <v>137554.53</v>
      </c>
    </row>
    <row r="25" spans="2:6">
      <c r="B25" s="21" t="s">
        <v>26</v>
      </c>
      <c r="C25" s="22" t="s">
        <v>27</v>
      </c>
      <c r="D25" s="117">
        <v>22136.37</v>
      </c>
      <c r="E25" s="133">
        <f>E26-E30</f>
        <v>18740.869999999992</v>
      </c>
      <c r="F25" s="70"/>
    </row>
    <row r="26" spans="2:6">
      <c r="B26" s="24" t="s">
        <v>28</v>
      </c>
      <c r="C26" s="25" t="s">
        <v>29</v>
      </c>
      <c r="D26" s="118">
        <v>22656.880000000001</v>
      </c>
      <c r="E26" s="134">
        <f>SUM(E27:E29)</f>
        <v>46348.119999999995</v>
      </c>
    </row>
    <row r="27" spans="2:6">
      <c r="B27" s="26" t="s">
        <v>6</v>
      </c>
      <c r="C27" s="15" t="s">
        <v>30</v>
      </c>
      <c r="D27" s="198">
        <v>22656.880000000001</v>
      </c>
      <c r="E27" s="209">
        <v>18619.21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/>
      <c r="E29" s="209">
        <v>27728.91</v>
      </c>
    </row>
    <row r="30" spans="2:6">
      <c r="B30" s="24" t="s">
        <v>33</v>
      </c>
      <c r="C30" s="27" t="s">
        <v>34</v>
      </c>
      <c r="D30" s="118">
        <v>520.51</v>
      </c>
      <c r="E30" s="134">
        <f>SUM(E31:E37)</f>
        <v>27607.250000000004</v>
      </c>
    </row>
    <row r="31" spans="2:6">
      <c r="B31" s="26" t="s">
        <v>6</v>
      </c>
      <c r="C31" s="15" t="s">
        <v>35</v>
      </c>
      <c r="D31" s="198"/>
      <c r="E31" s="209">
        <v>26267.49</v>
      </c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>
        <v>49.71</v>
      </c>
      <c r="E33" s="209">
        <v>158.33000000000001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>
        <v>251.68</v>
      </c>
      <c r="E35" s="209">
        <v>1134.71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>
        <v>219.12</v>
      </c>
      <c r="E37" s="209">
        <v>46.72</v>
      </c>
    </row>
    <row r="38" spans="2:6">
      <c r="B38" s="21" t="s">
        <v>45</v>
      </c>
      <c r="C38" s="22" t="s">
        <v>46</v>
      </c>
      <c r="D38" s="117">
        <v>8.7799999999999994</v>
      </c>
      <c r="E38" s="23">
        <v>94.2</v>
      </c>
    </row>
    <row r="39" spans="2:6" ht="13.5" thickBot="1">
      <c r="B39" s="30" t="s">
        <v>47</v>
      </c>
      <c r="C39" s="31" t="s">
        <v>48</v>
      </c>
      <c r="D39" s="119">
        <v>68345.239999999991</v>
      </c>
      <c r="E39" s="130">
        <f>E24+E25+E38</f>
        <v>156389.6</v>
      </c>
      <c r="F39" s="121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153.24430000000001</v>
      </c>
      <c r="E44" s="167">
        <v>447.41910000000001</v>
      </c>
    </row>
    <row r="45" spans="2:6" ht="13.5" thickBot="1">
      <c r="B45" s="41" t="s">
        <v>8</v>
      </c>
      <c r="C45" s="68" t="s">
        <v>53</v>
      </c>
      <c r="D45" s="166">
        <v>225.4205</v>
      </c>
      <c r="E45" s="171">
        <v>507.709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301.48</v>
      </c>
      <c r="E47" s="173">
        <v>307.44</v>
      </c>
    </row>
    <row r="48" spans="2:6">
      <c r="B48" s="39" t="s">
        <v>8</v>
      </c>
      <c r="C48" s="67" t="s">
        <v>55</v>
      </c>
      <c r="D48" s="183">
        <v>294.87</v>
      </c>
      <c r="E48" s="177">
        <v>306.75</v>
      </c>
    </row>
    <row r="49" spans="2:5">
      <c r="B49" s="39" t="s">
        <v>10</v>
      </c>
      <c r="C49" s="67" t="s">
        <v>56</v>
      </c>
      <c r="D49" s="183">
        <v>310.3</v>
      </c>
      <c r="E49" s="177">
        <v>324.04000000000002</v>
      </c>
    </row>
    <row r="50" spans="2:5" ht="13.5" thickBot="1">
      <c r="B50" s="41" t="s">
        <v>12</v>
      </c>
      <c r="C50" s="68" t="s">
        <v>53</v>
      </c>
      <c r="D50" s="166">
        <v>303.19</v>
      </c>
      <c r="E50" s="175">
        <v>308.02999999999997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156389.6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156389.6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156389.6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156389.6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4" right="0.75" top="0.55000000000000004" bottom="0.59" header="0.5" footer="0.5"/>
  <pageSetup paperSize="9" scale="70" orientation="portrait" r:id="rId1"/>
  <headerFooter alignWithMargins="0"/>
</worksheet>
</file>

<file path=xl/worksheets/sheet117.xml><?xml version="1.0" encoding="utf-8"?>
<worksheet xmlns="http://schemas.openxmlformats.org/spreadsheetml/2006/main" xmlns:r="http://schemas.openxmlformats.org/officeDocument/2006/relationships">
  <dimension ref="A1:F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9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189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1123440.3899999999</v>
      </c>
      <c r="E9" s="23">
        <f>E10+E11+E12+E13</f>
        <v>1304700.47</v>
      </c>
    </row>
    <row r="10" spans="2:5">
      <c r="B10" s="14" t="s">
        <v>6</v>
      </c>
      <c r="C10" s="115" t="s">
        <v>7</v>
      </c>
      <c r="D10" s="198">
        <v>1123440.3899999999</v>
      </c>
      <c r="E10" s="199">
        <v>1304700.47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1123440.3899999999</v>
      </c>
      <c r="E20" s="205">
        <f>E9-E16</f>
        <v>1304700.47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635517.93000000005</v>
      </c>
      <c r="E24" s="23">
        <f>D20</f>
        <v>1123440.3899999999</v>
      </c>
    </row>
    <row r="25" spans="2:6">
      <c r="B25" s="21" t="s">
        <v>26</v>
      </c>
      <c r="C25" s="22" t="s">
        <v>27</v>
      </c>
      <c r="D25" s="117">
        <v>120820.69</v>
      </c>
      <c r="E25" s="133">
        <f>E26-E30</f>
        <v>196855.31</v>
      </c>
      <c r="F25" s="70"/>
    </row>
    <row r="26" spans="2:6">
      <c r="B26" s="24" t="s">
        <v>28</v>
      </c>
      <c r="C26" s="25" t="s">
        <v>29</v>
      </c>
      <c r="D26" s="118">
        <v>126961.74</v>
      </c>
      <c r="E26" s="134">
        <f>SUM(E27:E29)</f>
        <v>340693.74</v>
      </c>
      <c r="F26"/>
    </row>
    <row r="27" spans="2:6">
      <c r="B27" s="26" t="s">
        <v>6</v>
      </c>
      <c r="C27" s="15" t="s">
        <v>30</v>
      </c>
      <c r="D27" s="198">
        <v>126961.74</v>
      </c>
      <c r="E27" s="209">
        <v>300866.59999999998</v>
      </c>
      <c r="F27"/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/>
      <c r="E29" s="209">
        <v>39827.14</v>
      </c>
    </row>
    <row r="30" spans="2:6">
      <c r="B30" s="24" t="s">
        <v>33</v>
      </c>
      <c r="C30" s="27" t="s">
        <v>34</v>
      </c>
      <c r="D30" s="118">
        <v>6141.05</v>
      </c>
      <c r="E30" s="134">
        <f>SUM(E31:E37)</f>
        <v>143838.43</v>
      </c>
    </row>
    <row r="31" spans="2:6">
      <c r="B31" s="26" t="s">
        <v>6</v>
      </c>
      <c r="C31" s="15" t="s">
        <v>35</v>
      </c>
      <c r="D31" s="198"/>
      <c r="E31" s="209">
        <v>13083.19</v>
      </c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>
        <v>311.56</v>
      </c>
      <c r="E33" s="209">
        <v>867.71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>
        <v>4621.72</v>
      </c>
      <c r="E35" s="209">
        <v>10406.799999999999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>
        <v>1207.77</v>
      </c>
      <c r="E37" s="209">
        <v>119480.73</v>
      </c>
    </row>
    <row r="38" spans="2:6">
      <c r="B38" s="21" t="s">
        <v>45</v>
      </c>
      <c r="C38" s="22" t="s">
        <v>46</v>
      </c>
      <c r="D38" s="117">
        <v>26306.84</v>
      </c>
      <c r="E38" s="23">
        <v>-15595.23</v>
      </c>
    </row>
    <row r="39" spans="2:6" ht="13.5" thickBot="1">
      <c r="B39" s="30" t="s">
        <v>47</v>
      </c>
      <c r="C39" s="31" t="s">
        <v>48</v>
      </c>
      <c r="D39" s="119">
        <v>782645.46000000008</v>
      </c>
      <c r="E39" s="130">
        <f>E24+E25+E38</f>
        <v>1304700.47</v>
      </c>
      <c r="F39" s="121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2035.8072</v>
      </c>
      <c r="E44" s="167">
        <v>3375.6208999999999</v>
      </c>
    </row>
    <row r="45" spans="2:6" ht="13.5" thickBot="1">
      <c r="B45" s="41" t="s">
        <v>8</v>
      </c>
      <c r="C45" s="68" t="s">
        <v>53</v>
      </c>
      <c r="D45" s="166">
        <v>2412.0734000000002</v>
      </c>
      <c r="E45" s="171">
        <v>3959.1565999999998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312.17</v>
      </c>
      <c r="E47" s="173">
        <v>332.81</v>
      </c>
    </row>
    <row r="48" spans="2:6">
      <c r="B48" s="39" t="s">
        <v>8</v>
      </c>
      <c r="C48" s="67" t="s">
        <v>55</v>
      </c>
      <c r="D48" s="183">
        <v>309.45</v>
      </c>
      <c r="E48" s="177">
        <v>328.82</v>
      </c>
    </row>
    <row r="49" spans="2:5">
      <c r="B49" s="39" t="s">
        <v>10</v>
      </c>
      <c r="C49" s="67" t="s">
        <v>56</v>
      </c>
      <c r="D49" s="183">
        <v>324.76</v>
      </c>
      <c r="E49" s="177">
        <v>338.31</v>
      </c>
    </row>
    <row r="50" spans="2:5" ht="13.5" thickBot="1">
      <c r="B50" s="41" t="s">
        <v>12</v>
      </c>
      <c r="C50" s="68" t="s">
        <v>53</v>
      </c>
      <c r="D50" s="166">
        <v>324.47000000000003</v>
      </c>
      <c r="E50" s="175">
        <v>329.54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1304700.47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1304700.47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1304700.47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1304700.47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5000000000000004" right="0.75" top="0.61" bottom="0.6" header="0.5" footer="0.5"/>
  <pageSetup paperSize="9" scale="70" orientation="portrait" r:id="rId1"/>
  <headerFooter alignWithMargins="0"/>
</worksheet>
</file>

<file path=xl/worksheets/sheet118.xml><?xml version="1.0" encoding="utf-8"?>
<worksheet xmlns="http://schemas.openxmlformats.org/spreadsheetml/2006/main" xmlns:r="http://schemas.openxmlformats.org/officeDocument/2006/relationships">
  <dimension ref="A1:F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4" width="17.85546875" style="227" customWidth="1"/>
    <col min="5" max="5" width="16.85546875" style="227" customWidth="1"/>
    <col min="6" max="6" width="7.8554687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245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13983.3</v>
      </c>
      <c r="E9" s="23">
        <f>E10+E11+E12+E13</f>
        <v>15294.76</v>
      </c>
    </row>
    <row r="10" spans="2:5">
      <c r="B10" s="14" t="s">
        <v>6</v>
      </c>
      <c r="C10" s="115" t="s">
        <v>7</v>
      </c>
      <c r="D10" s="198">
        <v>13983.3</v>
      </c>
      <c r="E10" s="199">
        <v>15294.76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13983.3</v>
      </c>
      <c r="E20" s="205">
        <f>E9-E16</f>
        <v>15294.76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8315.75</v>
      </c>
      <c r="E24" s="23">
        <f>D20</f>
        <v>13983.3</v>
      </c>
    </row>
    <row r="25" spans="2:6">
      <c r="B25" s="21" t="s">
        <v>26</v>
      </c>
      <c r="C25" s="22" t="s">
        <v>27</v>
      </c>
      <c r="D25" s="117">
        <v>1814.86</v>
      </c>
      <c r="E25" s="133">
        <f>E26-E30</f>
        <v>1982.4600000000003</v>
      </c>
      <c r="F25" s="70"/>
    </row>
    <row r="26" spans="2:6">
      <c r="B26" s="24" t="s">
        <v>28</v>
      </c>
      <c r="C26" s="25" t="s">
        <v>29</v>
      </c>
      <c r="D26" s="118">
        <v>1932.66</v>
      </c>
      <c r="E26" s="134">
        <f>SUM(E27:E29)</f>
        <v>2220.0700000000002</v>
      </c>
    </row>
    <row r="27" spans="2:6">
      <c r="B27" s="26" t="s">
        <v>6</v>
      </c>
      <c r="C27" s="15" t="s">
        <v>30</v>
      </c>
      <c r="D27" s="198">
        <v>1932.66</v>
      </c>
      <c r="E27" s="209">
        <v>2220.0700000000002</v>
      </c>
      <c r="F27" s="70"/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/>
      <c r="E29" s="209"/>
    </row>
    <row r="30" spans="2:6">
      <c r="B30" s="24" t="s">
        <v>33</v>
      </c>
      <c r="C30" s="27" t="s">
        <v>34</v>
      </c>
      <c r="D30" s="118">
        <v>117.8</v>
      </c>
      <c r="E30" s="134">
        <f>SUM(E31:E37)</f>
        <v>237.60999999999999</v>
      </c>
    </row>
    <row r="31" spans="2:6">
      <c r="B31" s="26" t="s">
        <v>6</v>
      </c>
      <c r="C31" s="15" t="s">
        <v>35</v>
      </c>
      <c r="D31" s="198"/>
      <c r="E31" s="209"/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>
        <v>26.56</v>
      </c>
      <c r="E33" s="209">
        <v>37.479999999999997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>
        <v>91.24</v>
      </c>
      <c r="E35" s="209">
        <v>200.13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/>
    </row>
    <row r="38" spans="2:6">
      <c r="B38" s="21" t="s">
        <v>45</v>
      </c>
      <c r="C38" s="22" t="s">
        <v>46</v>
      </c>
      <c r="D38" s="117">
        <v>846.08</v>
      </c>
      <c r="E38" s="23">
        <v>-671</v>
      </c>
    </row>
    <row r="39" spans="2:6" ht="13.5" thickBot="1">
      <c r="B39" s="30" t="s">
        <v>47</v>
      </c>
      <c r="C39" s="31" t="s">
        <v>48</v>
      </c>
      <c r="D39" s="119">
        <v>10976.69</v>
      </c>
      <c r="E39" s="130">
        <f>E24+E25+E38</f>
        <v>15294.76</v>
      </c>
      <c r="F39" s="121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48.1877</v>
      </c>
      <c r="E44" s="167">
        <v>68.468400000000003</v>
      </c>
    </row>
    <row r="45" spans="2:6" ht="13.5" thickBot="1">
      <c r="B45" s="41" t="s">
        <v>8</v>
      </c>
      <c r="C45" s="68" t="s">
        <v>53</v>
      </c>
      <c r="D45" s="166">
        <v>58.442599999999999</v>
      </c>
      <c r="E45" s="171">
        <v>78.382400000000004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172.57</v>
      </c>
      <c r="E47" s="173">
        <v>204.23</v>
      </c>
    </row>
    <row r="48" spans="2:6">
      <c r="B48" s="39" t="s">
        <v>8</v>
      </c>
      <c r="C48" s="67" t="s">
        <v>55</v>
      </c>
      <c r="D48" s="183">
        <v>168.37</v>
      </c>
      <c r="E48" s="177">
        <v>191.34</v>
      </c>
    </row>
    <row r="49" spans="2:5">
      <c r="B49" s="39" t="s">
        <v>10</v>
      </c>
      <c r="C49" s="67" t="s">
        <v>56</v>
      </c>
      <c r="D49" s="183">
        <v>187.87</v>
      </c>
      <c r="E49" s="177">
        <v>212.6</v>
      </c>
    </row>
    <row r="50" spans="2:5" ht="13.5" thickBot="1">
      <c r="B50" s="41" t="s">
        <v>12</v>
      </c>
      <c r="C50" s="68" t="s">
        <v>53</v>
      </c>
      <c r="D50" s="166">
        <v>187.82</v>
      </c>
      <c r="E50" s="175">
        <v>195.13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15294.76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15294.76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15294.76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15294.76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9" right="0.75" top="0.56999999999999995" bottom="0.49" header="0.5" footer="0.5"/>
  <pageSetup paperSize="9" scale="70" orientation="portrait" r:id="rId1"/>
  <headerFooter alignWithMargins="0"/>
</worksheet>
</file>

<file path=xl/worksheets/sheet119.xml><?xml version="1.0" encoding="utf-8"?>
<worksheet xmlns="http://schemas.openxmlformats.org/spreadsheetml/2006/main" xmlns:r="http://schemas.openxmlformats.org/officeDocument/2006/relationships">
  <dimension ref="A1:F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9.570312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190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39369.730000000003</v>
      </c>
      <c r="E9" s="23">
        <f>E10+E11+E12+E13</f>
        <v>9263.73</v>
      </c>
    </row>
    <row r="10" spans="2:5">
      <c r="B10" s="14" t="s">
        <v>6</v>
      </c>
      <c r="C10" s="115" t="s">
        <v>7</v>
      </c>
      <c r="D10" s="198">
        <v>39369.730000000003</v>
      </c>
      <c r="E10" s="199">
        <v>9263.73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39369.730000000003</v>
      </c>
      <c r="E20" s="205">
        <f>E9-E16</f>
        <v>9263.73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11172.29</v>
      </c>
      <c r="E24" s="23">
        <f>D20</f>
        <v>39369.730000000003</v>
      </c>
    </row>
    <row r="25" spans="2:6">
      <c r="B25" s="21" t="s">
        <v>26</v>
      </c>
      <c r="C25" s="22" t="s">
        <v>27</v>
      </c>
      <c r="D25" s="117">
        <v>11563.01</v>
      </c>
      <c r="E25" s="133">
        <f>E26-E30</f>
        <v>-31353.129999999997</v>
      </c>
      <c r="F25" s="70"/>
    </row>
    <row r="26" spans="2:6">
      <c r="B26" s="24" t="s">
        <v>28</v>
      </c>
      <c r="C26" s="25" t="s">
        <v>29</v>
      </c>
      <c r="D26" s="118">
        <v>11783.74</v>
      </c>
      <c r="E26" s="134">
        <f>SUM(E27:E29)</f>
        <v>-12464.11</v>
      </c>
    </row>
    <row r="27" spans="2:6">
      <c r="B27" s="26" t="s">
        <v>6</v>
      </c>
      <c r="C27" s="15" t="s">
        <v>30</v>
      </c>
      <c r="D27" s="198"/>
      <c r="E27" s="209"/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>
        <v>11783.74</v>
      </c>
      <c r="E29" s="209">
        <v>-12464.11</v>
      </c>
    </row>
    <row r="30" spans="2:6">
      <c r="B30" s="24" t="s">
        <v>33</v>
      </c>
      <c r="C30" s="27" t="s">
        <v>34</v>
      </c>
      <c r="D30" s="118">
        <v>220.73000000000002</v>
      </c>
      <c r="E30" s="134">
        <f>SUM(E31:E37)</f>
        <v>18889.019999999997</v>
      </c>
    </row>
    <row r="31" spans="2:6">
      <c r="B31" s="26" t="s">
        <v>6</v>
      </c>
      <c r="C31" s="15" t="s">
        <v>35</v>
      </c>
      <c r="D31" s="198"/>
      <c r="E31" s="209">
        <v>1888.01</v>
      </c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>
        <v>47.33</v>
      </c>
      <c r="E33" s="209">
        <v>11.51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>
        <v>173.4</v>
      </c>
      <c r="E35" s="209">
        <v>83.31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>
        <v>16906.189999999999</v>
      </c>
    </row>
    <row r="38" spans="2:6">
      <c r="B38" s="21" t="s">
        <v>45</v>
      </c>
      <c r="C38" s="22" t="s">
        <v>46</v>
      </c>
      <c r="D38" s="117">
        <v>-54.23</v>
      </c>
      <c r="E38" s="23">
        <v>1247.1300000000001</v>
      </c>
    </row>
    <row r="39" spans="2:6" ht="13.5" thickBot="1">
      <c r="B39" s="30" t="s">
        <v>47</v>
      </c>
      <c r="C39" s="31" t="s">
        <v>48</v>
      </c>
      <c r="D39" s="119">
        <v>22681.070000000003</v>
      </c>
      <c r="E39" s="130">
        <f>E24+E25+E38</f>
        <v>9263.7300000000068</v>
      </c>
      <c r="F39" s="121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121.06950000000001</v>
      </c>
      <c r="E44" s="167">
        <v>422.19549999999998</v>
      </c>
    </row>
    <row r="45" spans="2:6" ht="13.5" thickBot="1">
      <c r="B45" s="41" t="s">
        <v>8</v>
      </c>
      <c r="C45" s="68" t="s">
        <v>53</v>
      </c>
      <c r="D45" s="166">
        <v>245.83860000000001</v>
      </c>
      <c r="E45" s="171">
        <v>97.185599999999994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92.28</v>
      </c>
      <c r="E47" s="173">
        <v>93.25</v>
      </c>
    </row>
    <row r="48" spans="2:6">
      <c r="B48" s="39" t="s">
        <v>8</v>
      </c>
      <c r="C48" s="67" t="s">
        <v>55</v>
      </c>
      <c r="D48" s="183">
        <v>87.55</v>
      </c>
      <c r="E48" s="177">
        <v>93.16</v>
      </c>
    </row>
    <row r="49" spans="2:5">
      <c r="B49" s="39" t="s">
        <v>10</v>
      </c>
      <c r="C49" s="67" t="s">
        <v>56</v>
      </c>
      <c r="D49" s="183">
        <v>95.88</v>
      </c>
      <c r="E49" s="177">
        <v>103.02</v>
      </c>
    </row>
    <row r="50" spans="2:5" ht="13.5" thickBot="1">
      <c r="B50" s="41" t="s">
        <v>12</v>
      </c>
      <c r="C50" s="68" t="s">
        <v>53</v>
      </c>
      <c r="D50" s="166">
        <v>92.26</v>
      </c>
      <c r="E50" s="175">
        <v>95.32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9263.73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9263.73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9263.73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9263.73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3" right="0.75" top="0.52" bottom="0.68" header="0.5" footer="0.5"/>
  <pageSetup paperSize="9" scale="7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8"/>
  <sheetViews>
    <sheetView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11.140625" style="62" customWidth="1"/>
    <col min="7" max="7" width="15" bestFit="1" customWidth="1"/>
    <col min="8" max="8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132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47183.1</v>
      </c>
      <c r="E9" s="23">
        <f>E10+E11+E12+E13</f>
        <v>89112.739999999991</v>
      </c>
    </row>
    <row r="10" spans="2:5">
      <c r="B10" s="14" t="s">
        <v>6</v>
      </c>
      <c r="C10" s="115" t="s">
        <v>7</v>
      </c>
      <c r="D10" s="198">
        <f>25441.19+21457.98</f>
        <v>46899.17</v>
      </c>
      <c r="E10" s="199">
        <f>80736.72+7996.04</f>
        <v>88732.76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>
        <f>D14</f>
        <v>283.93</v>
      </c>
      <c r="E13" s="199">
        <f>E14</f>
        <v>379.98</v>
      </c>
    </row>
    <row r="14" spans="2:5">
      <c r="B14" s="14" t="s">
        <v>14</v>
      </c>
      <c r="C14" s="115" t="s">
        <v>15</v>
      </c>
      <c r="D14" s="198">
        <v>283.93</v>
      </c>
      <c r="E14" s="199">
        <v>379.98</v>
      </c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>
        <f>D17+D18+D19</f>
        <v>143.29</v>
      </c>
      <c r="E16" s="23">
        <f>E17+E18+E19</f>
        <v>73.16</v>
      </c>
    </row>
    <row r="17" spans="2:7">
      <c r="B17" s="14" t="s">
        <v>6</v>
      </c>
      <c r="C17" s="115" t="s">
        <v>15</v>
      </c>
      <c r="D17" s="200">
        <v>143.29</v>
      </c>
      <c r="E17" s="201">
        <v>73.16</v>
      </c>
    </row>
    <row r="18" spans="2:7" ht="25.5">
      <c r="B18" s="14" t="s">
        <v>8</v>
      </c>
      <c r="C18" s="115" t="s">
        <v>20</v>
      </c>
      <c r="D18" s="198"/>
      <c r="E18" s="199"/>
    </row>
    <row r="19" spans="2:7" ht="13.5" thickBot="1">
      <c r="B19" s="16" t="s">
        <v>10</v>
      </c>
      <c r="C19" s="116" t="s">
        <v>21</v>
      </c>
      <c r="D19" s="202"/>
      <c r="E19" s="203"/>
    </row>
    <row r="20" spans="2:7" ht="13.5" thickBot="1">
      <c r="B20" s="264" t="s">
        <v>22</v>
      </c>
      <c r="C20" s="265"/>
      <c r="D20" s="204">
        <f>D9-D16</f>
        <v>47039.81</v>
      </c>
      <c r="E20" s="205">
        <f>E9-E16</f>
        <v>89039.579999999987</v>
      </c>
      <c r="F20" s="190"/>
      <c r="G20" s="114"/>
    </row>
    <row r="21" spans="2:7" ht="13.5" thickBot="1">
      <c r="B21" s="3"/>
      <c r="C21" s="17"/>
      <c r="D21" s="18"/>
      <c r="E21" s="18"/>
      <c r="G21" s="114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225</v>
      </c>
      <c r="E23" s="11" t="s">
        <v>224</v>
      </c>
    </row>
    <row r="24" spans="2:7" ht="13.5" thickBot="1">
      <c r="B24" s="21" t="s">
        <v>24</v>
      </c>
      <c r="C24" s="22" t="s">
        <v>25</v>
      </c>
      <c r="D24" s="117"/>
      <c r="E24" s="23">
        <f>D20</f>
        <v>47039.81</v>
      </c>
    </row>
    <row r="25" spans="2:7">
      <c r="B25" s="21" t="s">
        <v>26</v>
      </c>
      <c r="C25" s="22" t="s">
        <v>27</v>
      </c>
      <c r="D25" s="117">
        <v>1394.87</v>
      </c>
      <c r="E25" s="133">
        <f>E26-E30</f>
        <v>41098.019999999997</v>
      </c>
      <c r="F25" s="70"/>
    </row>
    <row r="26" spans="2:7">
      <c r="B26" s="24" t="s">
        <v>28</v>
      </c>
      <c r="C26" s="25" t="s">
        <v>29</v>
      </c>
      <c r="D26" s="118">
        <v>1408.33</v>
      </c>
      <c r="E26" s="134">
        <f>SUM(E27:E29)</f>
        <v>46170.89</v>
      </c>
      <c r="F26" s="70"/>
    </row>
    <row r="27" spans="2:7">
      <c r="B27" s="26" t="s">
        <v>6</v>
      </c>
      <c r="C27" s="15" t="s">
        <v>30</v>
      </c>
      <c r="D27" s="198">
        <v>1408.33</v>
      </c>
      <c r="E27" s="209">
        <v>46102.33</v>
      </c>
    </row>
    <row r="28" spans="2:7">
      <c r="B28" s="26" t="s">
        <v>8</v>
      </c>
      <c r="C28" s="15" t="s">
        <v>31</v>
      </c>
      <c r="D28" s="198"/>
      <c r="E28" s="209"/>
    </row>
    <row r="29" spans="2:7">
      <c r="B29" s="26" t="s">
        <v>10</v>
      </c>
      <c r="C29" s="15" t="s">
        <v>32</v>
      </c>
      <c r="D29" s="198"/>
      <c r="E29" s="209">
        <v>68.56</v>
      </c>
      <c r="G29" s="114"/>
    </row>
    <row r="30" spans="2:7">
      <c r="B30" s="24" t="s">
        <v>33</v>
      </c>
      <c r="C30" s="27" t="s">
        <v>34</v>
      </c>
      <c r="D30" s="118">
        <v>13.46</v>
      </c>
      <c r="E30" s="134">
        <f>SUM(E31:E37)</f>
        <v>5072.87</v>
      </c>
    </row>
    <row r="31" spans="2:7">
      <c r="B31" s="26" t="s">
        <v>6</v>
      </c>
      <c r="C31" s="15" t="s">
        <v>35</v>
      </c>
      <c r="D31" s="198"/>
      <c r="E31" s="209">
        <v>578.74</v>
      </c>
    </row>
    <row r="32" spans="2:7">
      <c r="B32" s="26" t="s">
        <v>8</v>
      </c>
      <c r="C32" s="15" t="s">
        <v>36</v>
      </c>
      <c r="D32" s="198"/>
      <c r="E32" s="209"/>
    </row>
    <row r="33" spans="2:8">
      <c r="B33" s="26" t="s">
        <v>10</v>
      </c>
      <c r="C33" s="15" t="s">
        <v>37</v>
      </c>
      <c r="D33" s="198">
        <v>13.46</v>
      </c>
      <c r="E33" s="209">
        <v>2581.89</v>
      </c>
    </row>
    <row r="34" spans="2:8">
      <c r="B34" s="26" t="s">
        <v>12</v>
      </c>
      <c r="C34" s="15" t="s">
        <v>38</v>
      </c>
      <c r="D34" s="198"/>
      <c r="E34" s="209"/>
    </row>
    <row r="35" spans="2:8" ht="25.5">
      <c r="B35" s="26" t="s">
        <v>39</v>
      </c>
      <c r="C35" s="15" t="s">
        <v>40</v>
      </c>
      <c r="D35" s="198"/>
      <c r="E35" s="209"/>
    </row>
    <row r="36" spans="2:8">
      <c r="B36" s="26" t="s">
        <v>41</v>
      </c>
      <c r="C36" s="15" t="s">
        <v>42</v>
      </c>
      <c r="D36" s="198"/>
      <c r="E36" s="209"/>
    </row>
    <row r="37" spans="2:8" ht="13.5" thickBot="1">
      <c r="B37" s="28" t="s">
        <v>43</v>
      </c>
      <c r="C37" s="29" t="s">
        <v>44</v>
      </c>
      <c r="D37" s="198"/>
      <c r="E37" s="209">
        <v>1912.24</v>
      </c>
    </row>
    <row r="38" spans="2:8">
      <c r="B38" s="21" t="s">
        <v>45</v>
      </c>
      <c r="C38" s="22" t="s">
        <v>46</v>
      </c>
      <c r="D38" s="117"/>
      <c r="E38" s="23">
        <v>901.75</v>
      </c>
    </row>
    <row r="39" spans="2:8" ht="13.5" thickBot="1">
      <c r="B39" s="30" t="s">
        <v>47</v>
      </c>
      <c r="C39" s="31" t="s">
        <v>48</v>
      </c>
      <c r="D39" s="119">
        <v>1394.87</v>
      </c>
      <c r="E39" s="130">
        <f>E24+E25+E38</f>
        <v>89039.579999999987</v>
      </c>
      <c r="F39" s="121"/>
    </row>
    <row r="40" spans="2:8" ht="13.5" thickBot="1">
      <c r="B40" s="32"/>
      <c r="C40" s="33"/>
      <c r="D40" s="2"/>
      <c r="E40" s="176"/>
    </row>
    <row r="41" spans="2:8" ht="16.5" thickBot="1">
      <c r="B41" s="4"/>
      <c r="C41" s="34" t="s">
        <v>49</v>
      </c>
      <c r="D41" s="6"/>
      <c r="E41" s="7"/>
    </row>
    <row r="42" spans="2:8" ht="13.5" thickBot="1">
      <c r="B42" s="8"/>
      <c r="C42" s="35" t="s">
        <v>50</v>
      </c>
      <c r="D42" s="10" t="s">
        <v>225</v>
      </c>
      <c r="E42" s="11" t="s">
        <v>224</v>
      </c>
    </row>
    <row r="43" spans="2:8">
      <c r="B43" s="36" t="s">
        <v>28</v>
      </c>
      <c r="C43" s="66" t="s">
        <v>51</v>
      </c>
      <c r="D43" s="38"/>
      <c r="E43" s="63"/>
    </row>
    <row r="44" spans="2:8">
      <c r="B44" s="39" t="s">
        <v>6</v>
      </c>
      <c r="C44" s="67" t="s">
        <v>52</v>
      </c>
      <c r="D44" s="183"/>
      <c r="E44" s="167">
        <v>4699.8921</v>
      </c>
    </row>
    <row r="45" spans="2:8" ht="13.5" thickBot="1">
      <c r="B45" s="41" t="s">
        <v>8</v>
      </c>
      <c r="C45" s="68" t="s">
        <v>53</v>
      </c>
      <c r="D45" s="166">
        <v>139.39330000000001</v>
      </c>
      <c r="E45" s="171">
        <v>8882.7317000000003</v>
      </c>
      <c r="F45" s="168"/>
      <c r="G45" s="114"/>
    </row>
    <row r="46" spans="2:8">
      <c r="B46" s="36" t="s">
        <v>33</v>
      </c>
      <c r="C46" s="66" t="s">
        <v>54</v>
      </c>
      <c r="D46" s="229"/>
      <c r="E46" s="172"/>
    </row>
    <row r="47" spans="2:8">
      <c r="B47" s="39" t="s">
        <v>6</v>
      </c>
      <c r="C47" s="67" t="s">
        <v>52</v>
      </c>
      <c r="D47" s="183"/>
      <c r="E47" s="173">
        <v>10.008699999999999</v>
      </c>
      <c r="H47" s="114"/>
    </row>
    <row r="48" spans="2:8">
      <c r="B48" s="39" t="s">
        <v>8</v>
      </c>
      <c r="C48" s="67" t="s">
        <v>55</v>
      </c>
      <c r="D48" s="183">
        <v>9.9996000000000009</v>
      </c>
      <c r="E48" s="239">
        <v>9.9809999999999999</v>
      </c>
    </row>
    <row r="49" spans="2:8">
      <c r="B49" s="39" t="s">
        <v>10</v>
      </c>
      <c r="C49" s="67" t="s">
        <v>56</v>
      </c>
      <c r="D49" s="183">
        <v>10.0067</v>
      </c>
      <c r="E49" s="239">
        <v>10.1282</v>
      </c>
    </row>
    <row r="50" spans="2:8" ht="13.5" thickBot="1">
      <c r="B50" s="41" t="s">
        <v>12</v>
      </c>
      <c r="C50" s="68" t="s">
        <v>53</v>
      </c>
      <c r="D50" s="166">
        <v>10.006687480995501</v>
      </c>
      <c r="E50" s="175">
        <v>10.0238961399678</v>
      </c>
      <c r="H50" s="114"/>
    </row>
    <row r="51" spans="2:8" ht="13.5" thickBot="1">
      <c r="B51" s="32"/>
      <c r="C51" s="33"/>
      <c r="D51" s="176"/>
      <c r="E51" s="176"/>
    </row>
    <row r="52" spans="2:8" ht="16.5" thickBot="1">
      <c r="B52" s="43"/>
      <c r="C52" s="44" t="s">
        <v>57</v>
      </c>
      <c r="D52" s="45"/>
      <c r="E52" s="7"/>
    </row>
    <row r="53" spans="2:8" ht="23.25" thickBot="1">
      <c r="B53" s="266" t="s">
        <v>58</v>
      </c>
      <c r="C53" s="267"/>
      <c r="D53" s="46" t="s">
        <v>59</v>
      </c>
      <c r="E53" s="47" t="s">
        <v>60</v>
      </c>
    </row>
    <row r="54" spans="2:8" ht="13.5" thickBot="1">
      <c r="B54" s="48" t="s">
        <v>28</v>
      </c>
      <c r="C54" s="37" t="s">
        <v>61</v>
      </c>
      <c r="D54" s="49">
        <f>SUM(D55:D66)</f>
        <v>88732.76</v>
      </c>
      <c r="E54" s="50">
        <f>E60+E65</f>
        <v>0.996554116719778</v>
      </c>
    </row>
    <row r="55" spans="2:8" ht="25.5">
      <c r="B55" s="51" t="s">
        <v>6</v>
      </c>
      <c r="C55" s="52" t="s">
        <v>62</v>
      </c>
      <c r="D55" s="217">
        <v>0</v>
      </c>
      <c r="E55" s="218">
        <v>0</v>
      </c>
    </row>
    <row r="56" spans="2:8" ht="25.5">
      <c r="B56" s="39" t="s">
        <v>8</v>
      </c>
      <c r="C56" s="40" t="s">
        <v>63</v>
      </c>
      <c r="D56" s="219">
        <v>0</v>
      </c>
      <c r="E56" s="220">
        <v>0</v>
      </c>
    </row>
    <row r="57" spans="2:8">
      <c r="B57" s="39" t="s">
        <v>10</v>
      </c>
      <c r="C57" s="40" t="s">
        <v>64</v>
      </c>
      <c r="D57" s="219">
        <v>0</v>
      </c>
      <c r="E57" s="220">
        <v>0</v>
      </c>
    </row>
    <row r="58" spans="2:8">
      <c r="B58" s="39" t="s">
        <v>12</v>
      </c>
      <c r="C58" s="40" t="s">
        <v>65</v>
      </c>
      <c r="D58" s="219">
        <v>0</v>
      </c>
      <c r="E58" s="220">
        <v>0</v>
      </c>
    </row>
    <row r="59" spans="2:8">
      <c r="B59" s="39" t="s">
        <v>39</v>
      </c>
      <c r="C59" s="40" t="s">
        <v>66</v>
      </c>
      <c r="D59" s="219">
        <v>0</v>
      </c>
      <c r="E59" s="220">
        <v>0</v>
      </c>
    </row>
    <row r="60" spans="2:8">
      <c r="B60" s="53" t="s">
        <v>41</v>
      </c>
      <c r="C60" s="54" t="s">
        <v>67</v>
      </c>
      <c r="D60" s="221">
        <v>80736.72</v>
      </c>
      <c r="E60" s="222">
        <f>D60/E20</f>
        <v>0.90675090785468682</v>
      </c>
    </row>
    <row r="61" spans="2:8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8">
      <c r="B62" s="53" t="s">
        <v>69</v>
      </c>
      <c r="C62" s="54" t="s">
        <v>70</v>
      </c>
      <c r="D62" s="221">
        <v>0</v>
      </c>
      <c r="E62" s="222">
        <v>0</v>
      </c>
    </row>
    <row r="63" spans="2:8">
      <c r="B63" s="39" t="s">
        <v>71</v>
      </c>
      <c r="C63" s="40" t="s">
        <v>72</v>
      </c>
      <c r="D63" s="219">
        <v>0</v>
      </c>
      <c r="E63" s="220">
        <v>0</v>
      </c>
    </row>
    <row r="64" spans="2:8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7996.04</v>
      </c>
      <c r="E65" s="222">
        <f>D65/E20</f>
        <v>8.9803208865091244E-2</v>
      </c>
    </row>
    <row r="66" spans="2:5" ht="13.5" thickBot="1">
      <c r="B66" s="55" t="s">
        <v>77</v>
      </c>
      <c r="C66" s="56" t="s">
        <v>78</v>
      </c>
      <c r="D66" s="223">
        <v>0</v>
      </c>
      <c r="E66" s="226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379.98</v>
      </c>
      <c r="E69" s="50">
        <f>D69/E20</f>
        <v>4.2675403455407143E-3</v>
      </c>
    </row>
    <row r="70" spans="2:5" ht="13.5" thickBot="1">
      <c r="B70" s="36" t="s">
        <v>84</v>
      </c>
      <c r="C70" s="37" t="s">
        <v>85</v>
      </c>
      <c r="D70" s="38">
        <f>E16</f>
        <v>73.16</v>
      </c>
      <c r="E70" s="50">
        <f>D70/E20</f>
        <v>8.2165706531859206E-4</v>
      </c>
    </row>
    <row r="71" spans="2:5">
      <c r="B71" s="36" t="s">
        <v>86</v>
      </c>
      <c r="C71" s="37" t="s">
        <v>87</v>
      </c>
      <c r="D71" s="38">
        <f>D54+D69-D70</f>
        <v>89039.579999999987</v>
      </c>
      <c r="E71" s="61">
        <f>E54+E69-E70</f>
        <v>1.0000000000000002</v>
      </c>
    </row>
    <row r="72" spans="2:5">
      <c r="B72" s="39" t="s">
        <v>6</v>
      </c>
      <c r="C72" s="40" t="s">
        <v>88</v>
      </c>
      <c r="D72" s="219">
        <f>D71</f>
        <v>89039.579999999987</v>
      </c>
      <c r="E72" s="220">
        <f>E71</f>
        <v>1.0000000000000002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20.xml><?xml version="1.0" encoding="utf-8"?>
<worksheet xmlns="http://schemas.openxmlformats.org/spreadsheetml/2006/main" xmlns:r="http://schemas.openxmlformats.org/officeDocument/2006/relationships">
  <dimension ref="B1:F78"/>
  <sheetViews>
    <sheetView zoomScaleNormal="100" workbookViewId="0">
      <selection activeCell="B3" sqref="B3:E3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7" customWidth="1"/>
    <col min="6" max="6" width="7.8554687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customHeight="1" thickBot="1">
      <c r="B5" s="277" t="s">
        <v>191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7158.52</v>
      </c>
      <c r="E9" s="23">
        <f>E10+E11+E12+E13</f>
        <v>7129.8</v>
      </c>
    </row>
    <row r="10" spans="2:5">
      <c r="B10" s="14" t="s">
        <v>6</v>
      </c>
      <c r="C10" s="115" t="s">
        <v>7</v>
      </c>
      <c r="D10" s="198">
        <v>7158.52</v>
      </c>
      <c r="E10" s="199">
        <v>7129.8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7158.52</v>
      </c>
      <c r="E20" s="205">
        <f>E9-E16</f>
        <v>7129.8</v>
      </c>
      <c r="F20" s="191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2056.2800000000002</v>
      </c>
      <c r="E24" s="23">
        <f>D20</f>
        <v>7158.52</v>
      </c>
    </row>
    <row r="25" spans="2:6">
      <c r="B25" s="21" t="s">
        <v>26</v>
      </c>
      <c r="C25" s="22" t="s">
        <v>27</v>
      </c>
      <c r="D25" s="117"/>
      <c r="E25" s="133">
        <f>E26-E30</f>
        <v>-115.3</v>
      </c>
    </row>
    <row r="26" spans="2:6">
      <c r="B26" s="24" t="s">
        <v>28</v>
      </c>
      <c r="C26" s="25" t="s">
        <v>29</v>
      </c>
      <c r="D26" s="118"/>
      <c r="E26" s="134">
        <f>SUM(E27:E29)</f>
        <v>0</v>
      </c>
    </row>
    <row r="27" spans="2:6">
      <c r="B27" s="26" t="s">
        <v>6</v>
      </c>
      <c r="C27" s="15" t="s">
        <v>30</v>
      </c>
      <c r="D27" s="198"/>
      <c r="E27" s="209"/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/>
      <c r="E29" s="209"/>
    </row>
    <row r="30" spans="2:6">
      <c r="B30" s="24" t="s">
        <v>33</v>
      </c>
      <c r="C30" s="27" t="s">
        <v>34</v>
      </c>
      <c r="D30" s="118"/>
      <c r="E30" s="134">
        <f>SUM(E31:E37)</f>
        <v>115.3</v>
      </c>
    </row>
    <row r="31" spans="2:6">
      <c r="B31" s="26" t="s">
        <v>6</v>
      </c>
      <c r="C31" s="15" t="s">
        <v>35</v>
      </c>
      <c r="D31" s="198"/>
      <c r="E31" s="209"/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/>
      <c r="E33" s="209">
        <v>24.64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/>
      <c r="E35" s="209">
        <v>90.66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/>
    </row>
    <row r="38" spans="2:6">
      <c r="B38" s="21" t="s">
        <v>45</v>
      </c>
      <c r="C38" s="22" t="s">
        <v>46</v>
      </c>
      <c r="D38" s="117">
        <v>30.8</v>
      </c>
      <c r="E38" s="23">
        <v>86.58</v>
      </c>
    </row>
    <row r="39" spans="2:6" ht="13.5" thickBot="1">
      <c r="B39" s="30" t="s">
        <v>47</v>
      </c>
      <c r="C39" s="31" t="s">
        <v>48</v>
      </c>
      <c r="D39" s="119">
        <v>2087.0800000000004</v>
      </c>
      <c r="E39" s="130">
        <f>E24+E25+E38</f>
        <v>7129.8</v>
      </c>
      <c r="F39" s="127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18.7788</v>
      </c>
      <c r="E44" s="167">
        <v>63.377800000000001</v>
      </c>
    </row>
    <row r="45" spans="2:6" ht="13.5" thickBot="1">
      <c r="B45" s="41" t="s">
        <v>8</v>
      </c>
      <c r="C45" s="68" t="s">
        <v>53</v>
      </c>
      <c r="D45" s="166">
        <v>18.7788</v>
      </c>
      <c r="E45" s="171">
        <v>62.361600000000003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109.5</v>
      </c>
      <c r="E47" s="173">
        <v>112.95</v>
      </c>
    </row>
    <row r="48" spans="2:6">
      <c r="B48" s="39" t="s">
        <v>8</v>
      </c>
      <c r="C48" s="67" t="s">
        <v>55</v>
      </c>
      <c r="D48" s="183">
        <v>109.53</v>
      </c>
      <c r="E48" s="177">
        <v>112.98</v>
      </c>
    </row>
    <row r="49" spans="2:5">
      <c r="B49" s="39" t="s">
        <v>10</v>
      </c>
      <c r="C49" s="67" t="s">
        <v>56</v>
      </c>
      <c r="D49" s="183">
        <v>111.15</v>
      </c>
      <c r="E49" s="177">
        <v>114.38</v>
      </c>
    </row>
    <row r="50" spans="2:5" ht="13.5" thickBot="1">
      <c r="B50" s="41" t="s">
        <v>12</v>
      </c>
      <c r="C50" s="68" t="s">
        <v>53</v>
      </c>
      <c r="D50" s="166">
        <v>111.14</v>
      </c>
      <c r="E50" s="175">
        <v>114.33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7129.8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7129.8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7129.8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7129.8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21.xml><?xml version="1.0" encoding="utf-8"?>
<worksheet xmlns="http://schemas.openxmlformats.org/spreadsheetml/2006/main" xmlns:r="http://schemas.openxmlformats.org/officeDocument/2006/relationships">
  <dimension ref="B1:F78"/>
  <sheetViews>
    <sheetView workbookViewId="0">
      <selection activeCell="B3" sqref="B3:E3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7" customWidth="1"/>
    <col min="6" max="6" width="7.8554687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246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194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/>
      <c r="E9" s="23">
        <f>E10+E11+E12+E13</f>
        <v>14477.53</v>
      </c>
    </row>
    <row r="10" spans="2:5">
      <c r="B10" s="14" t="s">
        <v>6</v>
      </c>
      <c r="C10" s="115" t="s">
        <v>7</v>
      </c>
      <c r="D10" s="198"/>
      <c r="E10" s="199">
        <v>14477.53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/>
      <c r="E20" s="205">
        <f>E9-E16</f>
        <v>14477.53</v>
      </c>
      <c r="F20" s="191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194"/>
      <c r="C23" s="9" t="s">
        <v>3</v>
      </c>
      <c r="D23" s="10" t="s">
        <v>126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/>
      <c r="E24" s="23">
        <f>D20</f>
        <v>0</v>
      </c>
    </row>
    <row r="25" spans="2:6">
      <c r="B25" s="21" t="s">
        <v>26</v>
      </c>
      <c r="C25" s="22" t="s">
        <v>27</v>
      </c>
      <c r="D25" s="117"/>
      <c r="E25" s="133">
        <f>E26-E30</f>
        <v>15138.72</v>
      </c>
    </row>
    <row r="26" spans="2:6">
      <c r="B26" s="24" t="s">
        <v>28</v>
      </c>
      <c r="C26" s="25" t="s">
        <v>29</v>
      </c>
      <c r="D26" s="118"/>
      <c r="E26" s="134">
        <f>SUM(E27:E29)</f>
        <v>15138.72</v>
      </c>
    </row>
    <row r="27" spans="2:6">
      <c r="B27" s="26" t="s">
        <v>6</v>
      </c>
      <c r="C27" s="15" t="s">
        <v>30</v>
      </c>
      <c r="D27" s="198"/>
      <c r="E27" s="209">
        <v>15138.72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/>
      <c r="E29" s="209"/>
    </row>
    <row r="30" spans="2:6">
      <c r="B30" s="24" t="s">
        <v>33</v>
      </c>
      <c r="C30" s="27" t="s">
        <v>34</v>
      </c>
      <c r="D30" s="118"/>
      <c r="E30" s="134">
        <f>SUM(E31:E37)</f>
        <v>0</v>
      </c>
    </row>
    <row r="31" spans="2:6">
      <c r="B31" s="26" t="s">
        <v>6</v>
      </c>
      <c r="C31" s="15" t="s">
        <v>35</v>
      </c>
      <c r="D31" s="198"/>
      <c r="E31" s="209"/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/>
      <c r="E33" s="209"/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/>
      <c r="E35" s="209"/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/>
    </row>
    <row r="38" spans="2:6">
      <c r="B38" s="21" t="s">
        <v>45</v>
      </c>
      <c r="C38" s="22" t="s">
        <v>46</v>
      </c>
      <c r="D38" s="117"/>
      <c r="E38" s="23">
        <v>-661.19</v>
      </c>
    </row>
    <row r="39" spans="2:6" ht="13.5" thickBot="1">
      <c r="B39" s="30" t="s">
        <v>47</v>
      </c>
      <c r="C39" s="31" t="s">
        <v>48</v>
      </c>
      <c r="D39" s="119"/>
      <c r="E39" s="130">
        <f>E24+E25+E38</f>
        <v>14477.529999999999</v>
      </c>
      <c r="F39" s="127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94"/>
      <c r="C42" s="35" t="s">
        <v>50</v>
      </c>
      <c r="D42" s="1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/>
      <c r="E44" s="167"/>
    </row>
    <row r="45" spans="2:6" ht="13.5" thickBot="1">
      <c r="B45" s="41" t="s">
        <v>8</v>
      </c>
      <c r="C45" s="68" t="s">
        <v>53</v>
      </c>
      <c r="D45" s="166"/>
      <c r="E45" s="171">
        <v>119.02930000000001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/>
      <c r="E47" s="173"/>
    </row>
    <row r="48" spans="2:6">
      <c r="B48" s="39" t="s">
        <v>8</v>
      </c>
      <c r="C48" s="67" t="s">
        <v>55</v>
      </c>
      <c r="D48" s="183"/>
      <c r="E48" s="177">
        <v>119.36</v>
      </c>
    </row>
    <row r="49" spans="2:5">
      <c r="B49" s="39" t="s">
        <v>10</v>
      </c>
      <c r="C49" s="67" t="s">
        <v>56</v>
      </c>
      <c r="D49" s="183"/>
      <c r="E49" s="177">
        <v>129.35</v>
      </c>
    </row>
    <row r="50" spans="2:5" ht="13.5" thickBot="1">
      <c r="B50" s="41" t="s">
        <v>12</v>
      </c>
      <c r="C50" s="68" t="s">
        <v>53</v>
      </c>
      <c r="D50" s="166"/>
      <c r="E50" s="175">
        <v>121.63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14477.53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14477.53</v>
      </c>
      <c r="E60" s="222">
        <f>D60/E20</f>
        <v>1</v>
      </c>
    </row>
    <row r="61" spans="2:5" ht="25.5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14477.53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14477.53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122.xml><?xml version="1.0" encoding="utf-8"?>
<worksheet xmlns="http://schemas.openxmlformats.org/spreadsheetml/2006/main" xmlns:r="http://schemas.openxmlformats.org/officeDocument/2006/relationships">
  <dimension ref="B1:F78"/>
  <sheetViews>
    <sheetView workbookViewId="0">
      <selection activeCell="B3" sqref="B3:E3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7" customWidth="1"/>
    <col min="6" max="6" width="7.8554687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250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194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/>
      <c r="E9" s="23">
        <f>E10+E11+E12+E13</f>
        <v>2908.81</v>
      </c>
    </row>
    <row r="10" spans="2:5">
      <c r="B10" s="14" t="s">
        <v>6</v>
      </c>
      <c r="C10" s="115" t="s">
        <v>7</v>
      </c>
      <c r="D10" s="198"/>
      <c r="E10" s="199">
        <v>2908.81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/>
      <c r="E20" s="205">
        <f>E9-E16</f>
        <v>2908.81</v>
      </c>
      <c r="F20" s="191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194"/>
      <c r="C23" s="9" t="s">
        <v>3</v>
      </c>
      <c r="D23" s="10" t="s">
        <v>126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/>
      <c r="E24" s="23">
        <f>D20</f>
        <v>0</v>
      </c>
    </row>
    <row r="25" spans="2:6">
      <c r="B25" s="21" t="s">
        <v>26</v>
      </c>
      <c r="C25" s="22" t="s">
        <v>27</v>
      </c>
      <c r="D25" s="117"/>
      <c r="E25" s="133">
        <f>E26-E30</f>
        <v>2925.79</v>
      </c>
    </row>
    <row r="26" spans="2:6">
      <c r="B26" s="24" t="s">
        <v>28</v>
      </c>
      <c r="C26" s="25" t="s">
        <v>29</v>
      </c>
      <c r="D26" s="118"/>
      <c r="E26" s="134">
        <f>SUM(E27:E29)</f>
        <v>2925.79</v>
      </c>
    </row>
    <row r="27" spans="2:6">
      <c r="B27" s="26" t="s">
        <v>6</v>
      </c>
      <c r="C27" s="15" t="s">
        <v>30</v>
      </c>
      <c r="D27" s="198"/>
      <c r="E27" s="209">
        <v>2925.79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/>
      <c r="E29" s="209"/>
    </row>
    <row r="30" spans="2:6">
      <c r="B30" s="24" t="s">
        <v>33</v>
      </c>
      <c r="C30" s="27" t="s">
        <v>34</v>
      </c>
      <c r="D30" s="118"/>
      <c r="E30" s="134">
        <f>SUM(E31:E37)</f>
        <v>0</v>
      </c>
    </row>
    <row r="31" spans="2:6">
      <c r="B31" s="26" t="s">
        <v>6</v>
      </c>
      <c r="C31" s="15" t="s">
        <v>35</v>
      </c>
      <c r="D31" s="198"/>
      <c r="E31" s="209"/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/>
      <c r="E33" s="209"/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/>
      <c r="E35" s="209"/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/>
    </row>
    <row r="38" spans="2:6">
      <c r="B38" s="21" t="s">
        <v>45</v>
      </c>
      <c r="C38" s="22" t="s">
        <v>46</v>
      </c>
      <c r="D38" s="117"/>
      <c r="E38" s="23">
        <v>-16.98</v>
      </c>
    </row>
    <row r="39" spans="2:6" ht="13.5" thickBot="1">
      <c r="B39" s="30" t="s">
        <v>47</v>
      </c>
      <c r="C39" s="31" t="s">
        <v>48</v>
      </c>
      <c r="D39" s="119"/>
      <c r="E39" s="130">
        <f>E24+E25+E38</f>
        <v>2908.81</v>
      </c>
      <c r="F39" s="127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94"/>
      <c r="C42" s="35" t="s">
        <v>50</v>
      </c>
      <c r="D42" s="1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/>
      <c r="E44" s="167"/>
    </row>
    <row r="45" spans="2:6" ht="13.5" thickBot="1">
      <c r="B45" s="41" t="s">
        <v>8</v>
      </c>
      <c r="C45" s="68" t="s">
        <v>53</v>
      </c>
      <c r="D45" s="166"/>
      <c r="E45" s="171">
        <v>19.7408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/>
      <c r="E47" s="173"/>
    </row>
    <row r="48" spans="2:6">
      <c r="B48" s="39" t="s">
        <v>8</v>
      </c>
      <c r="C48" s="67" t="s">
        <v>55</v>
      </c>
      <c r="D48" s="183"/>
      <c r="E48" s="177">
        <v>146.32</v>
      </c>
    </row>
    <row r="49" spans="2:5">
      <c r="B49" s="39" t="s">
        <v>10</v>
      </c>
      <c r="C49" s="67" t="s">
        <v>56</v>
      </c>
      <c r="D49" s="183"/>
      <c r="E49" s="177">
        <v>152.46</v>
      </c>
    </row>
    <row r="50" spans="2:5" ht="13.5" thickBot="1">
      <c r="B50" s="41" t="s">
        <v>12</v>
      </c>
      <c r="C50" s="68" t="s">
        <v>53</v>
      </c>
      <c r="D50" s="166"/>
      <c r="E50" s="175">
        <v>147.35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2908.81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2908.81</v>
      </c>
      <c r="E60" s="222">
        <f>D60/E20</f>
        <v>1</v>
      </c>
    </row>
    <row r="61" spans="2:5" ht="25.5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2908.81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2908.81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12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78"/>
  <sheetViews>
    <sheetView workbookViewId="0">
      <selection activeCell="B3" sqref="B3:E3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7" customWidth="1"/>
    <col min="6" max="6" width="7.8554687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customHeight="1" thickBot="1">
      <c r="B5" s="277" t="s">
        <v>192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1854334.79</v>
      </c>
      <c r="E9" s="23">
        <f>E10+E11+E12+E13</f>
        <v>3061777.44</v>
      </c>
    </row>
    <row r="10" spans="2:5">
      <c r="B10" s="14" t="s">
        <v>6</v>
      </c>
      <c r="C10" s="115" t="s">
        <v>7</v>
      </c>
      <c r="D10" s="198">
        <v>1854334.79</v>
      </c>
      <c r="E10" s="199">
        <v>3061777.44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1854334.79</v>
      </c>
      <c r="E20" s="205">
        <f>E9-E16</f>
        <v>3061777.44</v>
      </c>
      <c r="F20" s="191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/>
      <c r="E24" s="23">
        <f>D20</f>
        <v>1854334.79</v>
      </c>
    </row>
    <row r="25" spans="2:6">
      <c r="B25" s="21" t="s">
        <v>26</v>
      </c>
      <c r="C25" s="22" t="s">
        <v>27</v>
      </c>
      <c r="D25" s="117">
        <v>3021928.07</v>
      </c>
      <c r="E25" s="133">
        <f>E26-E30</f>
        <v>944947.55</v>
      </c>
      <c r="F25" s="114"/>
    </row>
    <row r="26" spans="2:6">
      <c r="B26" s="24" t="s">
        <v>28</v>
      </c>
      <c r="C26" s="25" t="s">
        <v>29</v>
      </c>
      <c r="D26" s="118">
        <v>3033261.11</v>
      </c>
      <c r="E26" s="134">
        <f>SUM(E27:E29)</f>
        <v>1961509.46</v>
      </c>
    </row>
    <row r="27" spans="2:6">
      <c r="B27" s="26" t="s">
        <v>6</v>
      </c>
      <c r="C27" s="15" t="s">
        <v>30</v>
      </c>
      <c r="D27" s="198">
        <v>2987881.48</v>
      </c>
      <c r="E27" s="209">
        <v>877746.59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>
        <v>45379.63</v>
      </c>
      <c r="E29" s="209">
        <v>1083762.8700000001</v>
      </c>
      <c r="F29" s="114"/>
    </row>
    <row r="30" spans="2:6">
      <c r="B30" s="24" t="s">
        <v>33</v>
      </c>
      <c r="C30" s="27" t="s">
        <v>34</v>
      </c>
      <c r="D30" s="118">
        <v>11333.04</v>
      </c>
      <c r="E30" s="134">
        <f>SUM(E31:E37)</f>
        <v>1016561.9099999999</v>
      </c>
    </row>
    <row r="31" spans="2:6">
      <c r="B31" s="26" t="s">
        <v>6</v>
      </c>
      <c r="C31" s="15" t="s">
        <v>35</v>
      </c>
      <c r="D31" s="198"/>
      <c r="E31" s="209">
        <v>1000246.73</v>
      </c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>
        <v>80.62</v>
      </c>
      <c r="E33" s="209">
        <v>187.44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>
        <v>11252.42</v>
      </c>
      <c r="E35" s="209">
        <v>16127.74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/>
    </row>
    <row r="38" spans="2:6">
      <c r="B38" s="21" t="s">
        <v>45</v>
      </c>
      <c r="C38" s="22" t="s">
        <v>46</v>
      </c>
      <c r="D38" s="117">
        <v>61274.22</v>
      </c>
      <c r="E38" s="23">
        <v>262495.09999999998</v>
      </c>
    </row>
    <row r="39" spans="2:6" ht="13.5" thickBot="1">
      <c r="B39" s="30" t="s">
        <v>47</v>
      </c>
      <c r="C39" s="31" t="s">
        <v>48</v>
      </c>
      <c r="D39" s="119">
        <v>3083202.29</v>
      </c>
      <c r="E39" s="130">
        <f>E24+E25+E38</f>
        <v>3061777.44</v>
      </c>
      <c r="F39" s="127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/>
      <c r="E44" s="167">
        <v>20755.93</v>
      </c>
    </row>
    <row r="45" spans="2:6" ht="13.5" thickBot="1">
      <c r="B45" s="41" t="s">
        <v>8</v>
      </c>
      <c r="C45" s="68" t="s">
        <v>53</v>
      </c>
      <c r="D45" s="166">
        <v>35378.11</v>
      </c>
      <c r="E45" s="171">
        <v>29522.49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/>
      <c r="E47" s="173">
        <v>89.34</v>
      </c>
    </row>
    <row r="48" spans="2:6">
      <c r="B48" s="39" t="s">
        <v>8</v>
      </c>
      <c r="C48" s="67" t="s">
        <v>55</v>
      </c>
      <c r="D48" s="183">
        <v>88.6</v>
      </c>
      <c r="E48" s="177">
        <v>87.28</v>
      </c>
    </row>
    <row r="49" spans="2:5">
      <c r="B49" s="39" t="s">
        <v>10</v>
      </c>
      <c r="C49" s="67" t="s">
        <v>56</v>
      </c>
      <c r="D49" s="183">
        <v>89.5</v>
      </c>
      <c r="E49" s="177">
        <v>110.32</v>
      </c>
    </row>
    <row r="50" spans="2:5" ht="13.5" thickBot="1">
      <c r="B50" s="41" t="s">
        <v>12</v>
      </c>
      <c r="C50" s="68" t="s">
        <v>53</v>
      </c>
      <c r="D50" s="166">
        <v>87.15</v>
      </c>
      <c r="E50" s="175">
        <v>103.71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3061777.44</v>
      </c>
      <c r="E54" s="50">
        <f>E60+E65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3061777.44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f>D65/E20</f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f>D68/E20</f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f>D69/E20</f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f>D70/E20</f>
        <v>0</v>
      </c>
    </row>
    <row r="71" spans="2:5">
      <c r="B71" s="36" t="s">
        <v>86</v>
      </c>
      <c r="C71" s="37" t="s">
        <v>87</v>
      </c>
      <c r="D71" s="38">
        <f>D54+D69+D68-D70</f>
        <v>3061777.44</v>
      </c>
      <c r="E71" s="61">
        <f>E54+E69+E68-E70</f>
        <v>1</v>
      </c>
    </row>
    <row r="72" spans="2:5">
      <c r="B72" s="39" t="s">
        <v>6</v>
      </c>
      <c r="C72" s="40" t="s">
        <v>88</v>
      </c>
      <c r="D72" s="219">
        <v>0</v>
      </c>
      <c r="E72" s="220">
        <v>0</v>
      </c>
    </row>
    <row r="73" spans="2:5">
      <c r="B73" s="39" t="s">
        <v>8</v>
      </c>
      <c r="C73" s="40" t="s">
        <v>89</v>
      </c>
      <c r="D73" s="219">
        <f>D71</f>
        <v>3061777.44</v>
      </c>
      <c r="E73" s="220">
        <f>E71</f>
        <v>1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2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78"/>
  <sheetViews>
    <sheetView workbookViewId="0">
      <selection activeCell="B3" sqref="B3:E3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7" customWidth="1"/>
    <col min="6" max="6" width="7.8554687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customHeight="1" thickBot="1">
      <c r="B5" s="277" t="s">
        <v>193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3231858.82</v>
      </c>
      <c r="E9" s="23">
        <f>E10+E11+E12+E13</f>
        <v>2846689</v>
      </c>
    </row>
    <row r="10" spans="2:5">
      <c r="B10" s="14" t="s">
        <v>6</v>
      </c>
      <c r="C10" s="115" t="s">
        <v>7</v>
      </c>
      <c r="D10" s="198">
        <v>3231858.82</v>
      </c>
      <c r="E10" s="199">
        <v>2846689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3231858.82</v>
      </c>
      <c r="E20" s="205">
        <f>E9-E16</f>
        <v>2846689</v>
      </c>
      <c r="F20" s="191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/>
      <c r="E24" s="23">
        <f>D20</f>
        <v>3231858.82</v>
      </c>
    </row>
    <row r="25" spans="2:6">
      <c r="B25" s="21" t="s">
        <v>26</v>
      </c>
      <c r="C25" s="22" t="s">
        <v>27</v>
      </c>
      <c r="D25" s="117">
        <v>2908029.43</v>
      </c>
      <c r="E25" s="133">
        <f>E26-E30</f>
        <v>-337286.08999999997</v>
      </c>
      <c r="F25" s="114"/>
    </row>
    <row r="26" spans="2:6">
      <c r="B26" s="24" t="s">
        <v>28</v>
      </c>
      <c r="C26" s="25" t="s">
        <v>29</v>
      </c>
      <c r="D26" s="118">
        <v>2965269.74</v>
      </c>
      <c r="E26" s="134">
        <f>SUM(E27:E29)</f>
        <v>606030.4</v>
      </c>
      <c r="F26" s="114"/>
    </row>
    <row r="27" spans="2:6">
      <c r="B27" s="26" t="s">
        <v>6</v>
      </c>
      <c r="C27" s="15" t="s">
        <v>30</v>
      </c>
      <c r="D27" s="198">
        <v>2677834.48</v>
      </c>
      <c r="E27" s="209">
        <v>255307.31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>
        <v>287435.26</v>
      </c>
      <c r="E29" s="209">
        <v>350723.09</v>
      </c>
      <c r="F29" s="114"/>
    </row>
    <row r="30" spans="2:6">
      <c r="B30" s="24" t="s">
        <v>33</v>
      </c>
      <c r="C30" s="27" t="s">
        <v>34</v>
      </c>
      <c r="D30" s="118">
        <v>57240.310000000005</v>
      </c>
      <c r="E30" s="134">
        <f>SUM(E31:E37)</f>
        <v>943316.49</v>
      </c>
    </row>
    <row r="31" spans="2:6">
      <c r="B31" s="26" t="s">
        <v>6</v>
      </c>
      <c r="C31" s="15" t="s">
        <v>35</v>
      </c>
      <c r="D31" s="198"/>
      <c r="E31" s="209">
        <v>10416.51</v>
      </c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>
        <v>63.1</v>
      </c>
      <c r="E33" s="209">
        <v>249.98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>
        <v>8568.27</v>
      </c>
      <c r="E35" s="209">
        <v>24155.51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>
        <v>48608.94</v>
      </c>
      <c r="E37" s="209">
        <v>908494.49</v>
      </c>
    </row>
    <row r="38" spans="2:6">
      <c r="B38" s="21" t="s">
        <v>45</v>
      </c>
      <c r="C38" s="22" t="s">
        <v>46</v>
      </c>
      <c r="D38" s="117">
        <v>95415.87</v>
      </c>
      <c r="E38" s="23">
        <v>-47883.73</v>
      </c>
    </row>
    <row r="39" spans="2:6" ht="13.5" thickBot="1">
      <c r="B39" s="30" t="s">
        <v>47</v>
      </c>
      <c r="C39" s="31" t="s">
        <v>48</v>
      </c>
      <c r="D39" s="119">
        <v>3003445.3000000003</v>
      </c>
      <c r="E39" s="130">
        <f>E24+E25+E38</f>
        <v>2846689</v>
      </c>
      <c r="F39" s="127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/>
      <c r="E44" s="167">
        <v>7788.55</v>
      </c>
    </row>
    <row r="45" spans="2:6" ht="13.5" thickBot="1">
      <c r="B45" s="41" t="s">
        <v>8</v>
      </c>
      <c r="C45" s="68" t="s">
        <v>53</v>
      </c>
      <c r="D45" s="166">
        <v>6524.69</v>
      </c>
      <c r="E45" s="171">
        <v>6952.81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/>
      <c r="E47" s="173">
        <v>414.95</v>
      </c>
    </row>
    <row r="48" spans="2:6">
      <c r="B48" s="39" t="s">
        <v>8</v>
      </c>
      <c r="C48" s="67" t="s">
        <v>55</v>
      </c>
      <c r="D48" s="183">
        <v>397.49</v>
      </c>
      <c r="E48" s="177">
        <v>394.42</v>
      </c>
    </row>
    <row r="49" spans="2:5">
      <c r="B49" s="39" t="s">
        <v>10</v>
      </c>
      <c r="C49" s="67" t="s">
        <v>56</v>
      </c>
      <c r="D49" s="183">
        <v>478.67</v>
      </c>
      <c r="E49" s="177">
        <v>427.58</v>
      </c>
    </row>
    <row r="50" spans="2:5" ht="13.5" thickBot="1">
      <c r="B50" s="41" t="s">
        <v>12</v>
      </c>
      <c r="C50" s="68" t="s">
        <v>53</v>
      </c>
      <c r="D50" s="166">
        <v>460.32</v>
      </c>
      <c r="E50" s="175">
        <v>409.43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2846689</v>
      </c>
      <c r="E54" s="50">
        <f>E60+E65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2846689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f>D65/E20</f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f>D68/E20</f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f>D69/E20</f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f>D70/E20</f>
        <v>0</v>
      </c>
    </row>
    <row r="71" spans="2:5">
      <c r="B71" s="36" t="s">
        <v>86</v>
      </c>
      <c r="C71" s="37" t="s">
        <v>87</v>
      </c>
      <c r="D71" s="38">
        <f>D54+D69+D68-D70</f>
        <v>2846689</v>
      </c>
      <c r="E71" s="61">
        <f>E54+E69+E68-E70</f>
        <v>1</v>
      </c>
    </row>
    <row r="72" spans="2:5">
      <c r="B72" s="39" t="s">
        <v>6</v>
      </c>
      <c r="C72" s="40" t="s">
        <v>88</v>
      </c>
      <c r="D72" s="219">
        <v>0</v>
      </c>
      <c r="E72" s="220">
        <v>0</v>
      </c>
    </row>
    <row r="73" spans="2:5">
      <c r="B73" s="39" t="s">
        <v>8</v>
      </c>
      <c r="C73" s="40" t="s">
        <v>89</v>
      </c>
      <c r="D73" s="219">
        <f>D71</f>
        <v>2846689</v>
      </c>
      <c r="E73" s="220">
        <f>E71</f>
        <v>1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25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78"/>
  <sheetViews>
    <sheetView workbookViewId="0">
      <selection activeCell="B3" sqref="B3:E3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7" customWidth="1"/>
    <col min="6" max="6" width="7.8554687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customHeight="1" thickBot="1">
      <c r="B5" s="277" t="s">
        <v>194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1026358.69</v>
      </c>
      <c r="E9" s="23">
        <f>E10+E11+E12+E13</f>
        <v>2727603.15</v>
      </c>
    </row>
    <row r="10" spans="2:5">
      <c r="B10" s="14" t="s">
        <v>6</v>
      </c>
      <c r="C10" s="115" t="s">
        <v>7</v>
      </c>
      <c r="D10" s="198">
        <v>1026358.69</v>
      </c>
      <c r="E10" s="199">
        <v>2727603.15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1026358.69</v>
      </c>
      <c r="E20" s="205">
        <f>E9-E16</f>
        <v>2727603.15</v>
      </c>
      <c r="F20" s="191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/>
      <c r="E24" s="23">
        <f>D20</f>
        <v>1026358.69</v>
      </c>
    </row>
    <row r="25" spans="2:6">
      <c r="B25" s="21" t="s">
        <v>26</v>
      </c>
      <c r="C25" s="22" t="s">
        <v>27</v>
      </c>
      <c r="D25" s="117">
        <v>365267.51</v>
      </c>
      <c r="E25" s="133">
        <f>E26-E30</f>
        <v>1687054.57</v>
      </c>
      <c r="F25" s="114"/>
    </row>
    <row r="26" spans="2:6">
      <c r="B26" s="24" t="s">
        <v>28</v>
      </c>
      <c r="C26" s="25" t="s">
        <v>29</v>
      </c>
      <c r="D26" s="118">
        <v>367000</v>
      </c>
      <c r="E26" s="134">
        <f>SUM(E27:E29)</f>
        <v>2759446.02</v>
      </c>
    </row>
    <row r="27" spans="2:6">
      <c r="B27" s="26" t="s">
        <v>6</v>
      </c>
      <c r="C27" s="15" t="s">
        <v>30</v>
      </c>
      <c r="D27" s="198">
        <v>367000</v>
      </c>
      <c r="E27" s="209">
        <v>2325604.9500000002</v>
      </c>
      <c r="F27" s="114"/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/>
      <c r="E29" s="209">
        <v>433841.07</v>
      </c>
    </row>
    <row r="30" spans="2:6">
      <c r="B30" s="24" t="s">
        <v>33</v>
      </c>
      <c r="C30" s="27" t="s">
        <v>34</v>
      </c>
      <c r="D30" s="118">
        <v>1732.49</v>
      </c>
      <c r="E30" s="134">
        <f>SUM(E31:E37)</f>
        <v>1072391.45</v>
      </c>
    </row>
    <row r="31" spans="2:6">
      <c r="B31" s="26" t="s">
        <v>6</v>
      </c>
      <c r="C31" s="15" t="s">
        <v>35</v>
      </c>
      <c r="D31" s="198"/>
      <c r="E31" s="209">
        <v>822724.97</v>
      </c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/>
      <c r="E33" s="209">
        <v>106.59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>
        <v>1732.49</v>
      </c>
      <c r="E35" s="209">
        <v>15672.41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>
        <v>233887.48</v>
      </c>
    </row>
    <row r="38" spans="2:6">
      <c r="B38" s="21" t="s">
        <v>45</v>
      </c>
      <c r="C38" s="22" t="s">
        <v>46</v>
      </c>
      <c r="D38" s="117">
        <v>14030.9</v>
      </c>
      <c r="E38" s="23">
        <v>14189.89</v>
      </c>
    </row>
    <row r="39" spans="2:6" ht="13.5" thickBot="1">
      <c r="B39" s="30" t="s">
        <v>47</v>
      </c>
      <c r="C39" s="31" t="s">
        <v>48</v>
      </c>
      <c r="D39" s="119">
        <v>379298.41000000003</v>
      </c>
      <c r="E39" s="130">
        <f>E24+E25+E38</f>
        <v>2727603.15</v>
      </c>
      <c r="F39" s="127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/>
      <c r="E44" s="167">
        <v>1880.57</v>
      </c>
    </row>
    <row r="45" spans="2:6" ht="13.5" thickBot="1">
      <c r="B45" s="41" t="s">
        <v>8</v>
      </c>
      <c r="C45" s="68" t="s">
        <v>53</v>
      </c>
      <c r="D45" s="166">
        <v>723.7</v>
      </c>
      <c r="E45" s="171">
        <v>4876.38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/>
      <c r="E47" s="173">
        <v>545.77</v>
      </c>
    </row>
    <row r="48" spans="2:6">
      <c r="B48" s="39" t="s">
        <v>8</v>
      </c>
      <c r="C48" s="67" t="s">
        <v>55</v>
      </c>
      <c r="D48" s="183">
        <v>492</v>
      </c>
      <c r="E48" s="177">
        <v>541.55999999999995</v>
      </c>
    </row>
    <row r="49" spans="2:5">
      <c r="B49" s="39" t="s">
        <v>10</v>
      </c>
      <c r="C49" s="67" t="s">
        <v>56</v>
      </c>
      <c r="D49" s="183">
        <v>525.36</v>
      </c>
      <c r="E49" s="177">
        <v>581.75</v>
      </c>
    </row>
    <row r="50" spans="2:5" ht="13.5" thickBot="1">
      <c r="B50" s="41" t="s">
        <v>12</v>
      </c>
      <c r="C50" s="68" t="s">
        <v>53</v>
      </c>
      <c r="D50" s="166">
        <v>524.11</v>
      </c>
      <c r="E50" s="175">
        <v>559.35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2727603.15</v>
      </c>
      <c r="E54" s="50">
        <f>E60+E65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2727603.15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f>D65/E20</f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f>D68/E20</f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f>D69/E20</f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f>D70/E20</f>
        <v>0</v>
      </c>
    </row>
    <row r="71" spans="2:5">
      <c r="B71" s="36" t="s">
        <v>86</v>
      </c>
      <c r="C71" s="37" t="s">
        <v>87</v>
      </c>
      <c r="D71" s="38">
        <f>D54+D69+D68-D70</f>
        <v>2727603.15</v>
      </c>
      <c r="E71" s="61">
        <f>E54+E69+E68-E70</f>
        <v>1</v>
      </c>
    </row>
    <row r="72" spans="2:5">
      <c r="B72" s="39" t="s">
        <v>6</v>
      </c>
      <c r="C72" s="40" t="s">
        <v>88</v>
      </c>
      <c r="D72" s="219">
        <v>0</v>
      </c>
      <c r="E72" s="220">
        <v>0</v>
      </c>
    </row>
    <row r="73" spans="2:5">
      <c r="B73" s="39" t="s">
        <v>8</v>
      </c>
      <c r="C73" s="40" t="s">
        <v>89</v>
      </c>
      <c r="D73" s="219">
        <f>D71</f>
        <v>2727603.15</v>
      </c>
      <c r="E73" s="220">
        <f>E71</f>
        <v>1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26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78"/>
  <sheetViews>
    <sheetView workbookViewId="0">
      <selection activeCell="B3" sqref="B3:E3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7" customWidth="1"/>
    <col min="6" max="6" width="7.8554687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customHeight="1" thickBot="1">
      <c r="B5" s="277" t="s">
        <v>195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1891185.77</v>
      </c>
      <c r="E9" s="23">
        <f>E10+E11+E12+E13</f>
        <v>630756.53</v>
      </c>
    </row>
    <row r="10" spans="2:5">
      <c r="B10" s="14" t="s">
        <v>6</v>
      </c>
      <c r="C10" s="115" t="s">
        <v>7</v>
      </c>
      <c r="D10" s="198">
        <v>1891185.77</v>
      </c>
      <c r="E10" s="199">
        <v>630756.53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1891185.77</v>
      </c>
      <c r="E20" s="205">
        <f>E9-E16</f>
        <v>630756.53</v>
      </c>
      <c r="F20" s="191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/>
      <c r="E24" s="23">
        <f>D20</f>
        <v>1891185.77</v>
      </c>
    </row>
    <row r="25" spans="2:6">
      <c r="B25" s="21" t="s">
        <v>26</v>
      </c>
      <c r="C25" s="22" t="s">
        <v>27</v>
      </c>
      <c r="D25" s="117">
        <v>1712472.94</v>
      </c>
      <c r="E25" s="133">
        <f>E26-E30</f>
        <v>-1288898.3700000001</v>
      </c>
      <c r="F25" s="114"/>
    </row>
    <row r="26" spans="2:6">
      <c r="B26" s="24" t="s">
        <v>28</v>
      </c>
      <c r="C26" s="25" t="s">
        <v>29</v>
      </c>
      <c r="D26" s="118">
        <v>2516733.2400000002</v>
      </c>
      <c r="E26" s="134">
        <f>SUM(E27:E29)</f>
        <v>0</v>
      </c>
    </row>
    <row r="27" spans="2:6">
      <c r="B27" s="26" t="s">
        <v>6</v>
      </c>
      <c r="C27" s="15" t="s">
        <v>30</v>
      </c>
      <c r="D27" s="198">
        <v>2516733.2400000002</v>
      </c>
      <c r="E27" s="209"/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/>
      <c r="E29" s="209"/>
    </row>
    <row r="30" spans="2:6">
      <c r="B30" s="24" t="s">
        <v>33</v>
      </c>
      <c r="C30" s="27" t="s">
        <v>34</v>
      </c>
      <c r="D30" s="118">
        <v>804260.3</v>
      </c>
      <c r="E30" s="134">
        <f>SUM(E31:E37)</f>
        <v>1288898.3700000001</v>
      </c>
    </row>
    <row r="31" spans="2:6">
      <c r="B31" s="26" t="s">
        <v>6</v>
      </c>
      <c r="C31" s="15" t="s">
        <v>35</v>
      </c>
      <c r="D31" s="198"/>
      <c r="E31" s="209">
        <v>505174.25</v>
      </c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>
        <v>39.619999999999997</v>
      </c>
      <c r="E33" s="209">
        <v>258.67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>
        <v>11638.94</v>
      </c>
      <c r="E35" s="209">
        <v>9398.39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>
        <v>792581.74</v>
      </c>
      <c r="E37" s="209">
        <v>774067.06</v>
      </c>
      <c r="F37" s="114"/>
    </row>
    <row r="38" spans="2:6">
      <c r="B38" s="21" t="s">
        <v>45</v>
      </c>
      <c r="C38" s="22" t="s">
        <v>46</v>
      </c>
      <c r="D38" s="117">
        <v>132396.72</v>
      </c>
      <c r="E38" s="23">
        <v>28469.13</v>
      </c>
    </row>
    <row r="39" spans="2:6" ht="13.5" thickBot="1">
      <c r="B39" s="30" t="s">
        <v>47</v>
      </c>
      <c r="C39" s="31" t="s">
        <v>48</v>
      </c>
      <c r="D39" s="119">
        <v>1844869.66</v>
      </c>
      <c r="E39" s="130">
        <f>E24+E25+E38</f>
        <v>630756.52999999991</v>
      </c>
      <c r="F39" s="127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/>
      <c r="E44" s="167">
        <v>5847.28</v>
      </c>
    </row>
    <row r="45" spans="2:6" ht="13.5" thickBot="1">
      <c r="B45" s="41" t="s">
        <v>8</v>
      </c>
      <c r="C45" s="68" t="s">
        <v>53</v>
      </c>
      <c r="D45" s="166">
        <v>5277.54</v>
      </c>
      <c r="E45" s="171">
        <v>1883.53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/>
      <c r="E47" s="173">
        <v>323.43</v>
      </c>
    </row>
    <row r="48" spans="2:6">
      <c r="B48" s="39" t="s">
        <v>8</v>
      </c>
      <c r="C48" s="67" t="s">
        <v>55</v>
      </c>
      <c r="D48" s="183">
        <v>316.83</v>
      </c>
      <c r="E48" s="177">
        <v>316.70999999999998</v>
      </c>
    </row>
    <row r="49" spans="2:5">
      <c r="B49" s="39" t="s">
        <v>10</v>
      </c>
      <c r="C49" s="67" t="s">
        <v>56</v>
      </c>
      <c r="D49" s="183">
        <v>350.89</v>
      </c>
      <c r="E49" s="177">
        <v>345.6</v>
      </c>
    </row>
    <row r="50" spans="2:5" ht="13.5" thickBot="1">
      <c r="B50" s="41" t="s">
        <v>12</v>
      </c>
      <c r="C50" s="68" t="s">
        <v>53</v>
      </c>
      <c r="D50" s="166">
        <v>349.57</v>
      </c>
      <c r="E50" s="175">
        <v>334.88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630756.53</v>
      </c>
      <c r="E54" s="50">
        <f>E60+E65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630756.53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f>D65/E20</f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f>D68/E20</f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f>D69/E20</f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f>D70/E20</f>
        <v>0</v>
      </c>
    </row>
    <row r="71" spans="2:5">
      <c r="B71" s="36" t="s">
        <v>86</v>
      </c>
      <c r="C71" s="37" t="s">
        <v>87</v>
      </c>
      <c r="D71" s="38">
        <f>D54+D69+D68-D70</f>
        <v>630756.53</v>
      </c>
      <c r="E71" s="61">
        <f>E54+E69+E68-E70</f>
        <v>1</v>
      </c>
    </row>
    <row r="72" spans="2:5">
      <c r="B72" s="39" t="s">
        <v>6</v>
      </c>
      <c r="C72" s="40" t="s">
        <v>88</v>
      </c>
      <c r="D72" s="219">
        <v>0</v>
      </c>
      <c r="E72" s="220">
        <v>0</v>
      </c>
    </row>
    <row r="73" spans="2:5">
      <c r="B73" s="39" t="s">
        <v>8</v>
      </c>
      <c r="C73" s="40" t="s">
        <v>89</v>
      </c>
      <c r="D73" s="219">
        <f>D71</f>
        <v>630756.53</v>
      </c>
      <c r="E73" s="220">
        <f>E71</f>
        <v>1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27.xml><?xml version="1.0" encoding="utf-8"?>
<worksheet xmlns="http://schemas.openxmlformats.org/spreadsheetml/2006/main" xmlns:r="http://schemas.openxmlformats.org/officeDocument/2006/relationships">
  <dimension ref="B1:F78"/>
  <sheetViews>
    <sheetView workbookViewId="0">
      <selection activeCell="B3" sqref="B3:E3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7" customWidth="1"/>
    <col min="6" max="6" width="7.8554687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196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161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2007862.68</v>
      </c>
      <c r="E9" s="23">
        <f>E10+E11+E12+E13</f>
        <v>4080917.25</v>
      </c>
    </row>
    <row r="10" spans="2:5">
      <c r="B10" s="14" t="s">
        <v>6</v>
      </c>
      <c r="C10" s="115" t="s">
        <v>7</v>
      </c>
      <c r="D10" s="198">
        <v>2007862.68</v>
      </c>
      <c r="E10" s="199">
        <v>4080917.25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2007862.68</v>
      </c>
      <c r="E20" s="205">
        <f>E9-E16</f>
        <v>4080917.25</v>
      </c>
      <c r="F20" s="191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161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/>
      <c r="E24" s="23">
        <f>D20</f>
        <v>2007862.68</v>
      </c>
    </row>
    <row r="25" spans="2:6">
      <c r="B25" s="21" t="s">
        <v>26</v>
      </c>
      <c r="C25" s="22" t="s">
        <v>27</v>
      </c>
      <c r="D25" s="117"/>
      <c r="E25" s="133">
        <f>E26-E30</f>
        <v>1840579.7299999995</v>
      </c>
      <c r="F25" s="114"/>
    </row>
    <row r="26" spans="2:6">
      <c r="B26" s="24" t="s">
        <v>28</v>
      </c>
      <c r="C26" s="25" t="s">
        <v>29</v>
      </c>
      <c r="D26" s="118"/>
      <c r="E26" s="134">
        <f>SUM(E27:E29)</f>
        <v>2558667.8499999996</v>
      </c>
    </row>
    <row r="27" spans="2:6">
      <c r="B27" s="26" t="s">
        <v>6</v>
      </c>
      <c r="C27" s="15" t="s">
        <v>30</v>
      </c>
      <c r="D27" s="198"/>
      <c r="E27" s="209">
        <v>2522690.5099999998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/>
      <c r="E29" s="209">
        <v>35977.339999999997</v>
      </c>
    </row>
    <row r="30" spans="2:6">
      <c r="B30" s="24" t="s">
        <v>33</v>
      </c>
      <c r="C30" s="27" t="s">
        <v>34</v>
      </c>
      <c r="D30" s="118"/>
      <c r="E30" s="134">
        <f>SUM(E31:E37)</f>
        <v>718088.12</v>
      </c>
    </row>
    <row r="31" spans="2:6">
      <c r="B31" s="26" t="s">
        <v>6</v>
      </c>
      <c r="C31" s="15" t="s">
        <v>35</v>
      </c>
      <c r="D31" s="198"/>
      <c r="E31" s="209">
        <v>400676.27</v>
      </c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/>
      <c r="E33" s="209">
        <v>44.66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/>
      <c r="E35" s="209">
        <v>22287.8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>
        <v>295079.39</v>
      </c>
      <c r="F37" s="114"/>
    </row>
    <row r="38" spans="2:6">
      <c r="B38" s="21" t="s">
        <v>45</v>
      </c>
      <c r="C38" s="22" t="s">
        <v>46</v>
      </c>
      <c r="D38" s="117"/>
      <c r="E38" s="23">
        <v>232474.84</v>
      </c>
    </row>
    <row r="39" spans="2:6" ht="13.5" thickBot="1">
      <c r="B39" s="30" t="s">
        <v>47</v>
      </c>
      <c r="C39" s="31" t="s">
        <v>48</v>
      </c>
      <c r="D39" s="119"/>
      <c r="E39" s="130">
        <f>E24+E25+E38</f>
        <v>4080917.2499999991</v>
      </c>
      <c r="F39" s="127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61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/>
      <c r="E44" s="167">
        <v>4261.4399999999996</v>
      </c>
    </row>
    <row r="45" spans="2:6" ht="13.5" thickBot="1">
      <c r="B45" s="41" t="s">
        <v>8</v>
      </c>
      <c r="C45" s="68" t="s">
        <v>53</v>
      </c>
      <c r="D45" s="166"/>
      <c r="E45" s="171">
        <v>7962.61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/>
      <c r="E47" s="173">
        <v>471.17</v>
      </c>
    </row>
    <row r="48" spans="2:6">
      <c r="B48" s="39" t="s">
        <v>8</v>
      </c>
      <c r="C48" s="67" t="s">
        <v>55</v>
      </c>
      <c r="D48" s="183"/>
      <c r="E48" s="177">
        <v>471.89</v>
      </c>
    </row>
    <row r="49" spans="2:5">
      <c r="B49" s="39" t="s">
        <v>10</v>
      </c>
      <c r="C49" s="67" t="s">
        <v>56</v>
      </c>
      <c r="D49" s="183"/>
      <c r="E49" s="177">
        <v>538.11</v>
      </c>
    </row>
    <row r="50" spans="2:5" ht="13.5" thickBot="1">
      <c r="B50" s="41" t="s">
        <v>12</v>
      </c>
      <c r="C50" s="68" t="s">
        <v>53</v>
      </c>
      <c r="D50" s="166"/>
      <c r="E50" s="175">
        <v>512.51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4080917.25</v>
      </c>
      <c r="E54" s="50">
        <f>E60+E65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4080917.25</v>
      </c>
      <c r="E60" s="222">
        <f>D60/E20</f>
        <v>1</v>
      </c>
    </row>
    <row r="61" spans="2:5" ht="25.5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f>D65/E20</f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f>D68/E20</f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f>D69/E20</f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f>D70/E20</f>
        <v>0</v>
      </c>
    </row>
    <row r="71" spans="2:5">
      <c r="B71" s="36" t="s">
        <v>86</v>
      </c>
      <c r="C71" s="37" t="s">
        <v>87</v>
      </c>
      <c r="D71" s="38">
        <f>D54+D69+D68-D70</f>
        <v>4080917.25</v>
      </c>
      <c r="E71" s="61">
        <f>E54+E69+E68-E70</f>
        <v>1</v>
      </c>
    </row>
    <row r="72" spans="2:5">
      <c r="B72" s="39" t="s">
        <v>6</v>
      </c>
      <c r="C72" s="40" t="s">
        <v>88</v>
      </c>
      <c r="D72" s="219">
        <v>0</v>
      </c>
      <c r="E72" s="220">
        <v>0</v>
      </c>
    </row>
    <row r="73" spans="2:5">
      <c r="B73" s="39" t="s">
        <v>8</v>
      </c>
      <c r="C73" s="40" t="s">
        <v>89</v>
      </c>
      <c r="D73" s="219">
        <f>D71</f>
        <v>4080917.25</v>
      </c>
      <c r="E73" s="220">
        <f>E71</f>
        <v>1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128.xml><?xml version="1.0" encoding="utf-8"?>
<worksheet xmlns="http://schemas.openxmlformats.org/spreadsheetml/2006/main" xmlns:r="http://schemas.openxmlformats.org/officeDocument/2006/relationships">
  <dimension ref="B1:F78"/>
  <sheetViews>
    <sheetView workbookViewId="0">
      <selection activeCell="B3" sqref="B3:E3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7" customWidth="1"/>
    <col min="6" max="6" width="7.8554687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197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161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784364.35</v>
      </c>
      <c r="E9" s="23">
        <f>E10+E11+E12+E13</f>
        <v>760092.6</v>
      </c>
    </row>
    <row r="10" spans="2:5">
      <c r="B10" s="14" t="s">
        <v>6</v>
      </c>
      <c r="C10" s="115" t="s">
        <v>7</v>
      </c>
      <c r="D10" s="198">
        <v>784364.35</v>
      </c>
      <c r="E10" s="199">
        <v>760092.6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784364.35</v>
      </c>
      <c r="E20" s="205">
        <f>E9-E16</f>
        <v>760092.6</v>
      </c>
      <c r="F20" s="191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161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/>
      <c r="E24" s="23">
        <f>D20</f>
        <v>784364.35</v>
      </c>
    </row>
    <row r="25" spans="2:6">
      <c r="B25" s="21" t="s">
        <v>26</v>
      </c>
      <c r="C25" s="22" t="s">
        <v>27</v>
      </c>
      <c r="D25" s="117"/>
      <c r="E25" s="133">
        <f>E26-E30</f>
        <v>-5536.38</v>
      </c>
      <c r="F25" s="114"/>
    </row>
    <row r="26" spans="2:6">
      <c r="B26" s="24" t="s">
        <v>28</v>
      </c>
      <c r="C26" s="25" t="s">
        <v>29</v>
      </c>
      <c r="D26" s="118"/>
      <c r="E26" s="134">
        <f>SUM(E27:E29)</f>
        <v>0</v>
      </c>
    </row>
    <row r="27" spans="2:6">
      <c r="B27" s="26" t="s">
        <v>6</v>
      </c>
      <c r="C27" s="15" t="s">
        <v>30</v>
      </c>
      <c r="D27" s="198"/>
      <c r="E27" s="209"/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/>
      <c r="E29" s="209"/>
    </row>
    <row r="30" spans="2:6">
      <c r="B30" s="24" t="s">
        <v>33</v>
      </c>
      <c r="C30" s="27" t="s">
        <v>34</v>
      </c>
      <c r="D30" s="118"/>
      <c r="E30" s="134">
        <f>SUM(E31:E37)</f>
        <v>5536.38</v>
      </c>
    </row>
    <row r="31" spans="2:6">
      <c r="B31" s="26" t="s">
        <v>6</v>
      </c>
      <c r="C31" s="15" t="s">
        <v>35</v>
      </c>
      <c r="D31" s="198"/>
      <c r="E31" s="209"/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/>
      <c r="E33" s="209"/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/>
      <c r="E35" s="209">
        <v>5536.38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/>
      <c r="F37" s="114"/>
    </row>
    <row r="38" spans="2:6">
      <c r="B38" s="21" t="s">
        <v>45</v>
      </c>
      <c r="C38" s="22" t="s">
        <v>46</v>
      </c>
      <c r="D38" s="117"/>
      <c r="E38" s="23">
        <v>-18735.37</v>
      </c>
    </row>
    <row r="39" spans="2:6" ht="13.5" thickBot="1">
      <c r="B39" s="30" t="s">
        <v>47</v>
      </c>
      <c r="C39" s="31" t="s">
        <v>48</v>
      </c>
      <c r="D39" s="119"/>
      <c r="E39" s="130">
        <f>E24+E25+E38</f>
        <v>760092.6</v>
      </c>
      <c r="F39" s="127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61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/>
      <c r="E44" s="167">
        <v>6997.63</v>
      </c>
    </row>
    <row r="45" spans="2:6" ht="13.5" thickBot="1">
      <c r="B45" s="41" t="s">
        <v>8</v>
      </c>
      <c r="C45" s="68" t="s">
        <v>53</v>
      </c>
      <c r="D45" s="166"/>
      <c r="E45" s="171">
        <v>6947.83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/>
      <c r="E47" s="173">
        <v>112.09</v>
      </c>
    </row>
    <row r="48" spans="2:6">
      <c r="B48" s="39" t="s">
        <v>8</v>
      </c>
      <c r="C48" s="67" t="s">
        <v>55</v>
      </c>
      <c r="D48" s="183"/>
      <c r="E48" s="177">
        <v>109.29</v>
      </c>
    </row>
    <row r="49" spans="2:5">
      <c r="B49" s="39" t="s">
        <v>10</v>
      </c>
      <c r="C49" s="67" t="s">
        <v>56</v>
      </c>
      <c r="D49" s="183"/>
      <c r="E49" s="177">
        <v>114.11</v>
      </c>
    </row>
    <row r="50" spans="2:5" ht="13.5" thickBot="1">
      <c r="B50" s="41" t="s">
        <v>12</v>
      </c>
      <c r="C50" s="68" t="s">
        <v>53</v>
      </c>
      <c r="D50" s="166"/>
      <c r="E50" s="175">
        <v>109.4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760092.6</v>
      </c>
      <c r="E54" s="50">
        <f>E60+E65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760092.6</v>
      </c>
      <c r="E60" s="222">
        <f>D60/E20</f>
        <v>1</v>
      </c>
    </row>
    <row r="61" spans="2:5" ht="25.5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f>D65/E20</f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f>D68/E20</f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f>D69/E20</f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f>D70/E20</f>
        <v>0</v>
      </c>
    </row>
    <row r="71" spans="2:5">
      <c r="B71" s="36" t="s">
        <v>86</v>
      </c>
      <c r="C71" s="37" t="s">
        <v>87</v>
      </c>
      <c r="D71" s="38">
        <f>D54+D69+D68-D70</f>
        <v>760092.6</v>
      </c>
      <c r="E71" s="61">
        <f>E54+E69+E68-E70</f>
        <v>1</v>
      </c>
    </row>
    <row r="72" spans="2:5">
      <c r="B72" s="39" t="s">
        <v>6</v>
      </c>
      <c r="C72" s="40" t="s">
        <v>88</v>
      </c>
      <c r="D72" s="219">
        <v>0</v>
      </c>
      <c r="E72" s="220">
        <v>0</v>
      </c>
    </row>
    <row r="73" spans="2:5">
      <c r="B73" s="39" t="s">
        <v>8</v>
      </c>
      <c r="C73" s="40" t="s">
        <v>89</v>
      </c>
      <c r="D73" s="219">
        <f>D71</f>
        <v>760092.6</v>
      </c>
      <c r="E73" s="220">
        <f>E71</f>
        <v>1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129.xml><?xml version="1.0" encoding="utf-8"?>
<worksheet xmlns="http://schemas.openxmlformats.org/spreadsheetml/2006/main" xmlns:r="http://schemas.openxmlformats.org/officeDocument/2006/relationships">
  <dimension ref="B1:F78"/>
  <sheetViews>
    <sheetView workbookViewId="0">
      <selection activeCell="B3" sqref="B3:E3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7" customWidth="1"/>
    <col min="6" max="6" width="8.4257812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customHeight="1" thickBot="1">
      <c r="B5" s="277" t="s">
        <v>247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194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/>
      <c r="E9" s="23">
        <f>E10+E11+E12+E13</f>
        <v>33106.19</v>
      </c>
    </row>
    <row r="10" spans="2:5">
      <c r="B10" s="14" t="s">
        <v>6</v>
      </c>
      <c r="C10" s="115" t="s">
        <v>7</v>
      </c>
      <c r="D10" s="198"/>
      <c r="E10" s="199">
        <v>33106.19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/>
      <c r="E20" s="205">
        <f>E9-E16</f>
        <v>33106.19</v>
      </c>
      <c r="F20" s="191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194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/>
      <c r="E24" s="23"/>
    </row>
    <row r="25" spans="2:6">
      <c r="B25" s="21" t="s">
        <v>26</v>
      </c>
      <c r="C25" s="22" t="s">
        <v>27</v>
      </c>
      <c r="D25" s="117"/>
      <c r="E25" s="133">
        <f>E26-E30</f>
        <v>33540.449999999997</v>
      </c>
      <c r="F25" s="114"/>
    </row>
    <row r="26" spans="2:6">
      <c r="B26" s="24" t="s">
        <v>28</v>
      </c>
      <c r="C26" s="25" t="s">
        <v>29</v>
      </c>
      <c r="D26" s="118"/>
      <c r="E26" s="134">
        <f>SUM(E27:E29)</f>
        <v>33540.449999999997</v>
      </c>
    </row>
    <row r="27" spans="2:6">
      <c r="B27" s="26" t="s">
        <v>6</v>
      </c>
      <c r="C27" s="15" t="s">
        <v>30</v>
      </c>
      <c r="D27" s="198"/>
      <c r="E27" s="209">
        <v>33540.449999999997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/>
      <c r="E29" s="209"/>
    </row>
    <row r="30" spans="2:6">
      <c r="B30" s="24" t="s">
        <v>33</v>
      </c>
      <c r="C30" s="27" t="s">
        <v>34</v>
      </c>
      <c r="D30" s="118"/>
      <c r="E30" s="134">
        <f>SUM(E31:E37)</f>
        <v>0</v>
      </c>
    </row>
    <row r="31" spans="2:6">
      <c r="B31" s="26" t="s">
        <v>6</v>
      </c>
      <c r="C31" s="15" t="s">
        <v>35</v>
      </c>
      <c r="D31" s="198"/>
      <c r="E31" s="209"/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/>
      <c r="E33" s="209"/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/>
      <c r="E35" s="209"/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/>
      <c r="F37" s="114"/>
    </row>
    <row r="38" spans="2:6">
      <c r="B38" s="21" t="s">
        <v>45</v>
      </c>
      <c r="C38" s="22" t="s">
        <v>46</v>
      </c>
      <c r="D38" s="117"/>
      <c r="E38" s="23">
        <v>-434.26</v>
      </c>
    </row>
    <row r="39" spans="2:6" ht="13.5" thickBot="1">
      <c r="B39" s="30" t="s">
        <v>47</v>
      </c>
      <c r="C39" s="31" t="s">
        <v>48</v>
      </c>
      <c r="D39" s="119"/>
      <c r="E39" s="130">
        <f>E24+E25+E38</f>
        <v>33106.189999999995</v>
      </c>
      <c r="F39" s="127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94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/>
      <c r="E44" s="167"/>
    </row>
    <row r="45" spans="2:6" ht="13.5" thickBot="1">
      <c r="B45" s="41" t="s">
        <v>8</v>
      </c>
      <c r="C45" s="68" t="s">
        <v>53</v>
      </c>
      <c r="D45" s="166"/>
      <c r="E45" s="171">
        <v>741.46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/>
      <c r="E47" s="173"/>
    </row>
    <row r="48" spans="2:6">
      <c r="B48" s="39" t="s">
        <v>8</v>
      </c>
      <c r="C48" s="67" t="s">
        <v>55</v>
      </c>
      <c r="D48" s="183"/>
      <c r="E48" s="177">
        <v>44.28</v>
      </c>
    </row>
    <row r="49" spans="2:5">
      <c r="B49" s="39" t="s">
        <v>10</v>
      </c>
      <c r="C49" s="67" t="s">
        <v>56</v>
      </c>
      <c r="D49" s="183"/>
      <c r="E49" s="177">
        <v>47.18</v>
      </c>
    </row>
    <row r="50" spans="2:5" ht="13.5" thickBot="1">
      <c r="B50" s="41" t="s">
        <v>12</v>
      </c>
      <c r="C50" s="68" t="s">
        <v>53</v>
      </c>
      <c r="D50" s="166"/>
      <c r="E50" s="175">
        <v>44.65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customHeight="1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33106.19</v>
      </c>
      <c r="E54" s="50">
        <f>E60+E65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33106.19</v>
      </c>
      <c r="E60" s="222">
        <f>D60/E20</f>
        <v>1</v>
      </c>
    </row>
    <row r="61" spans="2:5" ht="25.5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f>D65/E20</f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f>D68/E20</f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f>D69/E20</f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f>D70/E20</f>
        <v>0</v>
      </c>
    </row>
    <row r="71" spans="2:5">
      <c r="B71" s="36" t="s">
        <v>86</v>
      </c>
      <c r="C71" s="37" t="s">
        <v>87</v>
      </c>
      <c r="D71" s="38">
        <f>D54+D69+D68-D70</f>
        <v>33106.19</v>
      </c>
      <c r="E71" s="61">
        <f>E54+E69+E68-E70</f>
        <v>1</v>
      </c>
    </row>
    <row r="72" spans="2:5">
      <c r="B72" s="39" t="s">
        <v>6</v>
      </c>
      <c r="C72" s="40" t="s">
        <v>88</v>
      </c>
      <c r="D72" s="219">
        <v>0</v>
      </c>
      <c r="E72" s="220">
        <v>0</v>
      </c>
    </row>
    <row r="73" spans="2:5">
      <c r="B73" s="39" t="s">
        <v>8</v>
      </c>
      <c r="C73" s="40" t="s">
        <v>89</v>
      </c>
      <c r="D73" s="219">
        <f>D71</f>
        <v>33106.19</v>
      </c>
      <c r="E73" s="220">
        <f>E71</f>
        <v>1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8"/>
  <sheetViews>
    <sheetView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9.42578125" style="62" customWidth="1"/>
    <col min="7" max="7" width="15" bestFit="1" customWidth="1"/>
    <col min="8" max="8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133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78373.219999999987</v>
      </c>
      <c r="E9" s="23">
        <f>E10+E11+E12+E13</f>
        <v>103897.5</v>
      </c>
    </row>
    <row r="10" spans="2:5">
      <c r="B10" s="14" t="s">
        <v>6</v>
      </c>
      <c r="C10" s="115" t="s">
        <v>7</v>
      </c>
      <c r="D10" s="198">
        <f>38004.49+39715.25</f>
        <v>77719.739999999991</v>
      </c>
      <c r="E10" s="199">
        <f>81782.72+21571.03</f>
        <v>103353.75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>
        <f>D14</f>
        <v>653.48</v>
      </c>
      <c r="E13" s="199">
        <f>E14</f>
        <v>543.75</v>
      </c>
    </row>
    <row r="14" spans="2:5">
      <c r="B14" s="14" t="s">
        <v>14</v>
      </c>
      <c r="C14" s="115" t="s">
        <v>15</v>
      </c>
      <c r="D14" s="198">
        <v>653.48</v>
      </c>
      <c r="E14" s="199">
        <v>543.75</v>
      </c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>
        <f>D17+D18+D19</f>
        <v>444.44</v>
      </c>
      <c r="E16" s="23">
        <f>E17+E18+E19</f>
        <v>5344.36</v>
      </c>
    </row>
    <row r="17" spans="2:7">
      <c r="B17" s="14" t="s">
        <v>6</v>
      </c>
      <c r="C17" s="115" t="s">
        <v>15</v>
      </c>
      <c r="D17" s="200">
        <v>444.44</v>
      </c>
      <c r="E17" s="201">
        <v>5344.36</v>
      </c>
    </row>
    <row r="18" spans="2:7" ht="25.5">
      <c r="B18" s="14" t="s">
        <v>8</v>
      </c>
      <c r="C18" s="115" t="s">
        <v>20</v>
      </c>
      <c r="D18" s="198"/>
      <c r="E18" s="199"/>
    </row>
    <row r="19" spans="2:7" ht="13.5" thickBot="1">
      <c r="B19" s="16" t="s">
        <v>10</v>
      </c>
      <c r="C19" s="116" t="s">
        <v>21</v>
      </c>
      <c r="D19" s="202"/>
      <c r="E19" s="203"/>
    </row>
    <row r="20" spans="2:7" ht="13.5" thickBot="1">
      <c r="B20" s="264" t="s">
        <v>22</v>
      </c>
      <c r="C20" s="265"/>
      <c r="D20" s="204">
        <f>D9-D16</f>
        <v>77928.779999999984</v>
      </c>
      <c r="E20" s="205">
        <f>E9-E16</f>
        <v>98553.14</v>
      </c>
      <c r="F20" s="190"/>
      <c r="G20" s="114"/>
    </row>
    <row r="21" spans="2:7" ht="13.5" thickBot="1">
      <c r="B21" s="3"/>
      <c r="C21" s="17"/>
      <c r="D21" s="18"/>
      <c r="E21" s="18"/>
      <c r="G21" s="114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225</v>
      </c>
      <c r="E23" s="11" t="s">
        <v>224</v>
      </c>
    </row>
    <row r="24" spans="2:7" ht="13.5" thickBot="1">
      <c r="B24" s="21" t="s">
        <v>24</v>
      </c>
      <c r="C24" s="22" t="s">
        <v>25</v>
      </c>
      <c r="D24" s="117"/>
      <c r="E24" s="23">
        <f>D20</f>
        <v>77928.779999999984</v>
      </c>
    </row>
    <row r="25" spans="2:7">
      <c r="B25" s="21" t="s">
        <v>26</v>
      </c>
      <c r="C25" s="22" t="s">
        <v>27</v>
      </c>
      <c r="D25" s="117">
        <v>3873.02</v>
      </c>
      <c r="E25" s="133">
        <f>E26-E30</f>
        <v>25091.069999999996</v>
      </c>
      <c r="F25" s="70"/>
    </row>
    <row r="26" spans="2:7">
      <c r="B26" s="24" t="s">
        <v>28</v>
      </c>
      <c r="C26" s="25" t="s">
        <v>29</v>
      </c>
      <c r="D26" s="118">
        <v>3947.4</v>
      </c>
      <c r="E26" s="134">
        <f>SUM(E27:E29)</f>
        <v>41712.839999999997</v>
      </c>
      <c r="F26" s="70"/>
    </row>
    <row r="27" spans="2:7">
      <c r="B27" s="26" t="s">
        <v>6</v>
      </c>
      <c r="C27" s="15" t="s">
        <v>30</v>
      </c>
      <c r="D27" s="198">
        <v>3947.4</v>
      </c>
      <c r="E27" s="209">
        <v>41712.839999999997</v>
      </c>
    </row>
    <row r="28" spans="2:7">
      <c r="B28" s="26" t="s">
        <v>8</v>
      </c>
      <c r="C28" s="15" t="s">
        <v>31</v>
      </c>
      <c r="D28" s="198"/>
      <c r="E28" s="209"/>
    </row>
    <row r="29" spans="2:7">
      <c r="B29" s="26" t="s">
        <v>10</v>
      </c>
      <c r="C29" s="15" t="s">
        <v>32</v>
      </c>
      <c r="D29" s="198"/>
      <c r="E29" s="209"/>
    </row>
    <row r="30" spans="2:7">
      <c r="B30" s="24" t="s">
        <v>33</v>
      </c>
      <c r="C30" s="27" t="s">
        <v>34</v>
      </c>
      <c r="D30" s="118">
        <v>74.38</v>
      </c>
      <c r="E30" s="134">
        <f>SUM(E31:E37)</f>
        <v>16621.77</v>
      </c>
    </row>
    <row r="31" spans="2:7">
      <c r="B31" s="26" t="s">
        <v>6</v>
      </c>
      <c r="C31" s="15" t="s">
        <v>35</v>
      </c>
      <c r="D31" s="198"/>
      <c r="E31" s="209">
        <v>5650.48</v>
      </c>
    </row>
    <row r="32" spans="2:7">
      <c r="B32" s="26" t="s">
        <v>8</v>
      </c>
      <c r="C32" s="15" t="s">
        <v>36</v>
      </c>
      <c r="D32" s="198"/>
      <c r="E32" s="209"/>
    </row>
    <row r="33" spans="2:8">
      <c r="B33" s="26" t="s">
        <v>10</v>
      </c>
      <c r="C33" s="15" t="s">
        <v>37</v>
      </c>
      <c r="D33" s="198">
        <v>74.38</v>
      </c>
      <c r="E33" s="209">
        <v>2880.63</v>
      </c>
    </row>
    <row r="34" spans="2:8">
      <c r="B34" s="26" t="s">
        <v>12</v>
      </c>
      <c r="C34" s="15" t="s">
        <v>38</v>
      </c>
      <c r="D34" s="198"/>
      <c r="E34" s="209"/>
    </row>
    <row r="35" spans="2:8" ht="25.5">
      <c r="B35" s="26" t="s">
        <v>39</v>
      </c>
      <c r="C35" s="15" t="s">
        <v>40</v>
      </c>
      <c r="D35" s="198"/>
      <c r="E35" s="209"/>
    </row>
    <row r="36" spans="2:8">
      <c r="B36" s="26" t="s">
        <v>41</v>
      </c>
      <c r="C36" s="15" t="s">
        <v>42</v>
      </c>
      <c r="D36" s="198"/>
      <c r="E36" s="209"/>
    </row>
    <row r="37" spans="2:8" ht="13.5" thickBot="1">
      <c r="B37" s="28" t="s">
        <v>43</v>
      </c>
      <c r="C37" s="29" t="s">
        <v>44</v>
      </c>
      <c r="D37" s="198"/>
      <c r="E37" s="209">
        <v>8090.66</v>
      </c>
    </row>
    <row r="38" spans="2:8">
      <c r="B38" s="21" t="s">
        <v>45</v>
      </c>
      <c r="C38" s="22" t="s">
        <v>46</v>
      </c>
      <c r="D38" s="117"/>
      <c r="E38" s="23">
        <v>-4466.71</v>
      </c>
    </row>
    <row r="39" spans="2:8" ht="13.5" thickBot="1">
      <c r="B39" s="30" t="s">
        <v>47</v>
      </c>
      <c r="C39" s="31" t="s">
        <v>48</v>
      </c>
      <c r="D39" s="119">
        <v>3873.02</v>
      </c>
      <c r="E39" s="130">
        <f>E24+E25+E38</f>
        <v>98553.13999999997</v>
      </c>
      <c r="F39" s="121"/>
    </row>
    <row r="40" spans="2:8" ht="13.5" thickBot="1">
      <c r="B40" s="32"/>
      <c r="C40" s="33"/>
      <c r="D40" s="2"/>
      <c r="E40" s="176"/>
    </row>
    <row r="41" spans="2:8" ht="16.5" thickBot="1">
      <c r="B41" s="4"/>
      <c r="C41" s="34" t="s">
        <v>49</v>
      </c>
      <c r="D41" s="6"/>
      <c r="E41" s="7"/>
    </row>
    <row r="42" spans="2:8" ht="13.5" thickBot="1">
      <c r="B42" s="8"/>
      <c r="C42" s="35" t="s">
        <v>50</v>
      </c>
      <c r="D42" s="10" t="s">
        <v>225</v>
      </c>
      <c r="E42" s="169" t="s">
        <v>224</v>
      </c>
    </row>
    <row r="43" spans="2:8">
      <c r="B43" s="36" t="s">
        <v>28</v>
      </c>
      <c r="C43" s="66" t="s">
        <v>51</v>
      </c>
      <c r="D43" s="38"/>
      <c r="E43" s="63"/>
    </row>
    <row r="44" spans="2:8">
      <c r="B44" s="39" t="s">
        <v>6</v>
      </c>
      <c r="C44" s="67" t="s">
        <v>52</v>
      </c>
      <c r="D44" s="183"/>
      <c r="E44" s="167">
        <v>7998.9304000000002</v>
      </c>
    </row>
    <row r="45" spans="2:8" ht="13.5" thickBot="1">
      <c r="B45" s="41" t="s">
        <v>8</v>
      </c>
      <c r="C45" s="68" t="s">
        <v>53</v>
      </c>
      <c r="D45" s="166">
        <v>387.66230000000002</v>
      </c>
      <c r="E45" s="171">
        <v>10581.657300000001</v>
      </c>
      <c r="F45" s="168"/>
      <c r="G45" s="114"/>
    </row>
    <row r="46" spans="2:8">
      <c r="B46" s="36" t="s">
        <v>33</v>
      </c>
      <c r="C46" s="66" t="s">
        <v>54</v>
      </c>
      <c r="D46" s="229"/>
      <c r="E46" s="172"/>
    </row>
    <row r="47" spans="2:8">
      <c r="B47" s="39" t="s">
        <v>6</v>
      </c>
      <c r="C47" s="67" t="s">
        <v>52</v>
      </c>
      <c r="D47" s="183"/>
      <c r="E47" s="173">
        <v>9.7423999999999999</v>
      </c>
      <c r="H47" s="114"/>
    </row>
    <row r="48" spans="2:8">
      <c r="B48" s="39" t="s">
        <v>8</v>
      </c>
      <c r="C48" s="67" t="s">
        <v>55</v>
      </c>
      <c r="D48" s="183">
        <v>9.9907000000000004</v>
      </c>
      <c r="E48" s="177">
        <v>9.2927999999999997</v>
      </c>
    </row>
    <row r="49" spans="2:8">
      <c r="B49" s="39" t="s">
        <v>10</v>
      </c>
      <c r="C49" s="67" t="s">
        <v>56</v>
      </c>
      <c r="D49" s="183">
        <v>10</v>
      </c>
      <c r="E49" s="177">
        <v>9.8177000000000003</v>
      </c>
    </row>
    <row r="50" spans="2:8" ht="13.5" thickBot="1">
      <c r="B50" s="41" t="s">
        <v>12</v>
      </c>
      <c r="C50" s="68" t="s">
        <v>53</v>
      </c>
      <c r="D50" s="166">
        <v>9.9906982922145993</v>
      </c>
      <c r="E50" s="175">
        <v>9.3135826653543194</v>
      </c>
      <c r="H50" s="114"/>
    </row>
    <row r="51" spans="2:8" ht="13.5" thickBot="1">
      <c r="B51" s="32"/>
      <c r="C51" s="33"/>
      <c r="D51" s="176"/>
      <c r="E51" s="176"/>
    </row>
    <row r="52" spans="2:8" ht="16.5" thickBot="1">
      <c r="B52" s="43"/>
      <c r="C52" s="44" t="s">
        <v>57</v>
      </c>
      <c r="D52" s="45"/>
      <c r="E52" s="7"/>
    </row>
    <row r="53" spans="2:8" ht="23.25" thickBot="1">
      <c r="B53" s="266" t="s">
        <v>58</v>
      </c>
      <c r="C53" s="267"/>
      <c r="D53" s="46" t="s">
        <v>59</v>
      </c>
      <c r="E53" s="47" t="s">
        <v>60</v>
      </c>
    </row>
    <row r="54" spans="2:8" ht="13.5" thickBot="1">
      <c r="B54" s="48" t="s">
        <v>28</v>
      </c>
      <c r="C54" s="37" t="s">
        <v>61</v>
      </c>
      <c r="D54" s="49">
        <f>SUM(D55:D66)</f>
        <v>103353.75</v>
      </c>
      <c r="E54" s="50">
        <f>E60+E65</f>
        <v>1.0487108782125054</v>
      </c>
    </row>
    <row r="55" spans="2:8" ht="25.5">
      <c r="B55" s="51" t="s">
        <v>6</v>
      </c>
      <c r="C55" s="52" t="s">
        <v>62</v>
      </c>
      <c r="D55" s="217">
        <v>0</v>
      </c>
      <c r="E55" s="218">
        <v>0</v>
      </c>
    </row>
    <row r="56" spans="2:8" ht="25.5">
      <c r="B56" s="39" t="s">
        <v>8</v>
      </c>
      <c r="C56" s="40" t="s">
        <v>63</v>
      </c>
      <c r="D56" s="219">
        <v>0</v>
      </c>
      <c r="E56" s="220">
        <v>0</v>
      </c>
    </row>
    <row r="57" spans="2:8">
      <c r="B57" s="39" t="s">
        <v>10</v>
      </c>
      <c r="C57" s="40" t="s">
        <v>64</v>
      </c>
      <c r="D57" s="219">
        <v>0</v>
      </c>
      <c r="E57" s="220">
        <v>0</v>
      </c>
    </row>
    <row r="58" spans="2:8">
      <c r="B58" s="39" t="s">
        <v>12</v>
      </c>
      <c r="C58" s="40" t="s">
        <v>65</v>
      </c>
      <c r="D58" s="219">
        <v>0</v>
      </c>
      <c r="E58" s="220">
        <v>0</v>
      </c>
    </row>
    <row r="59" spans="2:8">
      <c r="B59" s="39" t="s">
        <v>39</v>
      </c>
      <c r="C59" s="40" t="s">
        <v>66</v>
      </c>
      <c r="D59" s="219">
        <v>0</v>
      </c>
      <c r="E59" s="220">
        <v>0</v>
      </c>
    </row>
    <row r="60" spans="2:8">
      <c r="B60" s="53" t="s">
        <v>41</v>
      </c>
      <c r="C60" s="54" t="s">
        <v>67</v>
      </c>
      <c r="D60" s="221">
        <v>81782.720000000001</v>
      </c>
      <c r="E60" s="222">
        <f>D60/E20</f>
        <v>0.82983373233973068</v>
      </c>
    </row>
    <row r="61" spans="2:8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8">
      <c r="B62" s="53" t="s">
        <v>69</v>
      </c>
      <c r="C62" s="54" t="s">
        <v>70</v>
      </c>
      <c r="D62" s="221">
        <v>0</v>
      </c>
      <c r="E62" s="222">
        <v>0</v>
      </c>
    </row>
    <row r="63" spans="2:8">
      <c r="B63" s="39" t="s">
        <v>71</v>
      </c>
      <c r="C63" s="40" t="s">
        <v>72</v>
      </c>
      <c r="D63" s="219">
        <v>0</v>
      </c>
      <c r="E63" s="220">
        <v>0</v>
      </c>
    </row>
    <row r="64" spans="2:8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21571.03</v>
      </c>
      <c r="E65" s="222">
        <f>D65/E20</f>
        <v>0.21887714587277482</v>
      </c>
    </row>
    <row r="66" spans="2:5" ht="13.5" thickBot="1">
      <c r="B66" s="55" t="s">
        <v>77</v>
      </c>
      <c r="C66" s="56" t="s">
        <v>78</v>
      </c>
      <c r="D66" s="223">
        <v>0</v>
      </c>
      <c r="E66" s="226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543.75</v>
      </c>
      <c r="E69" s="50">
        <f>D69/E20</f>
        <v>5.5173280120755161E-3</v>
      </c>
    </row>
    <row r="70" spans="2:5" ht="13.5" thickBot="1">
      <c r="B70" s="36" t="s">
        <v>84</v>
      </c>
      <c r="C70" s="37" t="s">
        <v>85</v>
      </c>
      <c r="D70" s="38">
        <f>E16</f>
        <v>5344.36</v>
      </c>
      <c r="E70" s="50">
        <f>D70/E20</f>
        <v>5.4228206224580966E-2</v>
      </c>
    </row>
    <row r="71" spans="2:5">
      <c r="B71" s="36" t="s">
        <v>86</v>
      </c>
      <c r="C71" s="37" t="s">
        <v>87</v>
      </c>
      <c r="D71" s="38">
        <f>D54+D69-D70</f>
        <v>98553.14</v>
      </c>
      <c r="E71" s="61">
        <f>E54+E69-E70</f>
        <v>1</v>
      </c>
    </row>
    <row r="72" spans="2:5">
      <c r="B72" s="39" t="s">
        <v>6</v>
      </c>
      <c r="C72" s="40" t="s">
        <v>88</v>
      </c>
      <c r="D72" s="219">
        <f>D71</f>
        <v>98553.14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30.xml><?xml version="1.0" encoding="utf-8"?>
<worksheet xmlns="http://schemas.openxmlformats.org/spreadsheetml/2006/main" xmlns:r="http://schemas.openxmlformats.org/officeDocument/2006/relationships">
  <dimension ref="B1:F78"/>
  <sheetViews>
    <sheetView workbookViewId="0">
      <selection activeCell="B3" sqref="B3:E3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7" customWidth="1"/>
    <col min="6" max="6" width="7.8554687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customHeight="1" thickBot="1">
      <c r="B5" s="277" t="s">
        <v>198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3411871.72</v>
      </c>
      <c r="E9" s="23">
        <f>E10+E11+E12+E13</f>
        <v>3641023.37</v>
      </c>
    </row>
    <row r="10" spans="2:5">
      <c r="B10" s="14" t="s">
        <v>6</v>
      </c>
      <c r="C10" s="115" t="s">
        <v>7</v>
      </c>
      <c r="D10" s="198">
        <v>3411871.72</v>
      </c>
      <c r="E10" s="199">
        <v>3641023.37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3411871.72</v>
      </c>
      <c r="E20" s="205">
        <f>E9-E16</f>
        <v>3641023.37</v>
      </c>
      <c r="F20" s="191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101839.45</v>
      </c>
      <c r="E24" s="23">
        <f>D20</f>
        <v>3411871.72</v>
      </c>
    </row>
    <row r="25" spans="2:6">
      <c r="B25" s="21" t="s">
        <v>26</v>
      </c>
      <c r="C25" s="22" t="s">
        <v>27</v>
      </c>
      <c r="D25" s="117">
        <v>1011010.85</v>
      </c>
      <c r="E25" s="133">
        <f>E26-E30</f>
        <v>-57872.920000000042</v>
      </c>
      <c r="F25" s="114"/>
    </row>
    <row r="26" spans="2:6">
      <c r="B26" s="24" t="s">
        <v>28</v>
      </c>
      <c r="C26" s="25" t="s">
        <v>29</v>
      </c>
      <c r="D26" s="118">
        <v>1293532.1499999999</v>
      </c>
      <c r="E26" s="134">
        <f>SUM(E27:E29)</f>
        <v>315667.39</v>
      </c>
      <c r="F26" s="114"/>
    </row>
    <row r="27" spans="2:6">
      <c r="B27" s="26" t="s">
        <v>6</v>
      </c>
      <c r="C27" s="15" t="s">
        <v>30</v>
      </c>
      <c r="D27" s="198">
        <v>425304.04</v>
      </c>
      <c r="E27" s="209">
        <v>202582.48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>
        <v>868228.11</v>
      </c>
      <c r="E29" s="209">
        <v>113084.91</v>
      </c>
      <c r="F29" s="114"/>
    </row>
    <row r="30" spans="2:6">
      <c r="B30" s="24" t="s">
        <v>33</v>
      </c>
      <c r="C30" s="27" t="s">
        <v>34</v>
      </c>
      <c r="D30" s="118">
        <v>282521.3</v>
      </c>
      <c r="E30" s="134">
        <f>SUM(E31:E37)</f>
        <v>373540.31000000006</v>
      </c>
    </row>
    <row r="31" spans="2:6">
      <c r="B31" s="26" t="s">
        <v>6</v>
      </c>
      <c r="C31" s="15" t="s">
        <v>35</v>
      </c>
      <c r="D31" s="198"/>
      <c r="E31" s="209">
        <v>289297.77</v>
      </c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>
        <v>131.61000000000001</v>
      </c>
      <c r="E33" s="209">
        <v>770.84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>
        <v>4929.37</v>
      </c>
      <c r="E35" s="209">
        <v>27860.52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>
        <v>277460.32</v>
      </c>
      <c r="E37" s="209">
        <v>55611.18</v>
      </c>
    </row>
    <row r="38" spans="2:6">
      <c r="B38" s="21" t="s">
        <v>45</v>
      </c>
      <c r="C38" s="22" t="s">
        <v>46</v>
      </c>
      <c r="D38" s="117">
        <v>-16668.439999999999</v>
      </c>
      <c r="E38" s="23">
        <v>287024.57</v>
      </c>
    </row>
    <row r="39" spans="2:6" ht="13.5" thickBot="1">
      <c r="B39" s="30" t="s">
        <v>47</v>
      </c>
      <c r="C39" s="31" t="s">
        <v>48</v>
      </c>
      <c r="D39" s="119">
        <v>1096181.8600000001</v>
      </c>
      <c r="E39" s="130">
        <f>E24+E25+E38</f>
        <v>3641023.37</v>
      </c>
      <c r="F39" s="127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5271.1930000000002</v>
      </c>
      <c r="E44" s="167">
        <v>162470.08199999999</v>
      </c>
    </row>
    <row r="45" spans="2:6" ht="13.5" thickBot="1">
      <c r="B45" s="41" t="s">
        <v>8</v>
      </c>
      <c r="C45" s="68" t="s">
        <v>53</v>
      </c>
      <c r="D45" s="166">
        <v>54672.411999999997</v>
      </c>
      <c r="E45" s="171">
        <v>160468.196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19.32</v>
      </c>
      <c r="E47" s="173">
        <v>21</v>
      </c>
    </row>
    <row r="48" spans="2:6">
      <c r="B48" s="39" t="s">
        <v>8</v>
      </c>
      <c r="C48" s="67" t="s">
        <v>55</v>
      </c>
      <c r="D48" s="183">
        <v>18.04</v>
      </c>
      <c r="E48" s="177">
        <v>20.309999999999999</v>
      </c>
    </row>
    <row r="49" spans="2:5">
      <c r="B49" s="39" t="s">
        <v>10</v>
      </c>
      <c r="C49" s="67" t="s">
        <v>56</v>
      </c>
      <c r="D49" s="183">
        <v>20.399999999999999</v>
      </c>
      <c r="E49" s="177">
        <v>23.43</v>
      </c>
    </row>
    <row r="50" spans="2:5" ht="13.5" thickBot="1">
      <c r="B50" s="41" t="s">
        <v>12</v>
      </c>
      <c r="C50" s="68" t="s">
        <v>53</v>
      </c>
      <c r="D50" s="166">
        <v>20.05</v>
      </c>
      <c r="E50" s="175">
        <v>22.69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3641023.37</v>
      </c>
      <c r="E54" s="50">
        <f>E60+E65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3641023.37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f>D65/E20</f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f>D68/E20</f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f>D69/E20</f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f>D70/E20</f>
        <v>0</v>
      </c>
    </row>
    <row r="71" spans="2:5">
      <c r="B71" s="36" t="s">
        <v>86</v>
      </c>
      <c r="C71" s="37" t="s">
        <v>87</v>
      </c>
      <c r="D71" s="38">
        <f>D54+D69+D68-D70</f>
        <v>3641023.37</v>
      </c>
      <c r="E71" s="61">
        <f>E54+E69+E68-E70</f>
        <v>1</v>
      </c>
    </row>
    <row r="72" spans="2:5">
      <c r="B72" s="39" t="s">
        <v>6</v>
      </c>
      <c r="C72" s="40" t="s">
        <v>88</v>
      </c>
      <c r="D72" s="219">
        <v>0</v>
      </c>
      <c r="E72" s="220">
        <v>0</v>
      </c>
    </row>
    <row r="73" spans="2:5">
      <c r="B73" s="39" t="s">
        <v>8</v>
      </c>
      <c r="C73" s="40" t="s">
        <v>89</v>
      </c>
      <c r="D73" s="219">
        <f>D71</f>
        <v>3641023.37</v>
      </c>
      <c r="E73" s="220">
        <f>E71</f>
        <v>1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31.xml><?xml version="1.0" encoding="utf-8"?>
<worksheet xmlns="http://schemas.openxmlformats.org/spreadsheetml/2006/main" xmlns:r="http://schemas.openxmlformats.org/officeDocument/2006/relationships">
  <dimension ref="B1:F78"/>
  <sheetViews>
    <sheetView workbookViewId="0">
      <selection activeCell="B3" sqref="B3:E3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7" customWidth="1"/>
    <col min="6" max="6" width="7.8554687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customHeight="1" thickBot="1">
      <c r="B5" s="277" t="s">
        <v>199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7409642.6799999997</v>
      </c>
      <c r="E9" s="23">
        <f>E10+E11+E12+E13</f>
        <v>4913119.22</v>
      </c>
    </row>
    <row r="10" spans="2:5">
      <c r="B10" s="14" t="s">
        <v>6</v>
      </c>
      <c r="C10" s="115" t="s">
        <v>7</v>
      </c>
      <c r="D10" s="198">
        <v>7409642.6799999997</v>
      </c>
      <c r="E10" s="199">
        <v>4913119.22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7409642.6799999997</v>
      </c>
      <c r="E20" s="205">
        <f>E9-E16</f>
        <v>4913119.22</v>
      </c>
      <c r="F20" s="191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379952.2</v>
      </c>
      <c r="E24" s="23">
        <f>D20</f>
        <v>7409642.6799999997</v>
      </c>
    </row>
    <row r="25" spans="2:6">
      <c r="B25" s="21" t="s">
        <v>26</v>
      </c>
      <c r="C25" s="22" t="s">
        <v>27</v>
      </c>
      <c r="D25" s="117">
        <v>5525610.6600000001</v>
      </c>
      <c r="E25" s="133">
        <f>E26-E30</f>
        <v>-2546304.3299999996</v>
      </c>
      <c r="F25" s="114"/>
    </row>
    <row r="26" spans="2:6">
      <c r="B26" s="24" t="s">
        <v>28</v>
      </c>
      <c r="C26" s="25" t="s">
        <v>29</v>
      </c>
      <c r="D26" s="118">
        <v>5551417.79</v>
      </c>
      <c r="E26" s="134">
        <f>SUM(E27:E29)</f>
        <v>400350.06</v>
      </c>
      <c r="F26" s="131"/>
    </row>
    <row r="27" spans="2:6">
      <c r="B27" s="26" t="s">
        <v>6</v>
      </c>
      <c r="C27" s="15" t="s">
        <v>30</v>
      </c>
      <c r="D27" s="198">
        <v>5469932.1799999997</v>
      </c>
      <c r="E27" s="209">
        <v>397506.26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>
        <v>81485.61</v>
      </c>
      <c r="E29" s="209">
        <v>2843.8</v>
      </c>
      <c r="F29" s="114"/>
    </row>
    <row r="30" spans="2:6">
      <c r="B30" s="24" t="s">
        <v>33</v>
      </c>
      <c r="C30" s="27" t="s">
        <v>34</v>
      </c>
      <c r="D30" s="118">
        <v>25807.13</v>
      </c>
      <c r="E30" s="134">
        <f>SUM(E31:E37)</f>
        <v>2946654.3899999997</v>
      </c>
    </row>
    <row r="31" spans="2:6">
      <c r="B31" s="26" t="s">
        <v>6</v>
      </c>
      <c r="C31" s="15" t="s">
        <v>35</v>
      </c>
      <c r="D31" s="198"/>
      <c r="E31" s="209">
        <v>666958.48</v>
      </c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>
        <v>319.91000000000003</v>
      </c>
      <c r="E33" s="209">
        <v>630.71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>
        <v>25487.22</v>
      </c>
      <c r="E35" s="209">
        <v>46945.55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>
        <v>2232119.65</v>
      </c>
    </row>
    <row r="38" spans="2:6">
      <c r="B38" s="21" t="s">
        <v>45</v>
      </c>
      <c r="C38" s="22" t="s">
        <v>46</v>
      </c>
      <c r="D38" s="117">
        <v>221621.74</v>
      </c>
      <c r="E38" s="23">
        <v>49780.87</v>
      </c>
    </row>
    <row r="39" spans="2:6" ht="13.5" thickBot="1">
      <c r="B39" s="30" t="s">
        <v>47</v>
      </c>
      <c r="C39" s="31" t="s">
        <v>48</v>
      </c>
      <c r="D39" s="119">
        <v>6127184.6000000006</v>
      </c>
      <c r="E39" s="130">
        <f>E24+E25+E38</f>
        <v>4913119.22</v>
      </c>
      <c r="F39" s="127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25112.505000000001</v>
      </c>
      <c r="E44" s="167">
        <v>490704.81300000002</v>
      </c>
    </row>
    <row r="45" spans="2:6" ht="13.5" thickBot="1">
      <c r="B45" s="41" t="s">
        <v>8</v>
      </c>
      <c r="C45" s="68" t="s">
        <v>53</v>
      </c>
      <c r="D45" s="166">
        <v>389770.01299999998</v>
      </c>
      <c r="E45" s="171">
        <v>322383.15100000001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15.13</v>
      </c>
      <c r="E47" s="173">
        <v>15.1</v>
      </c>
    </row>
    <row r="48" spans="2:6">
      <c r="B48" s="39" t="s">
        <v>8</v>
      </c>
      <c r="C48" s="67" t="s">
        <v>55</v>
      </c>
      <c r="D48" s="183">
        <v>14.52</v>
      </c>
      <c r="E48" s="177">
        <v>14.7</v>
      </c>
    </row>
    <row r="49" spans="2:5">
      <c r="B49" s="39" t="s">
        <v>10</v>
      </c>
      <c r="C49" s="67" t="s">
        <v>56</v>
      </c>
      <c r="D49" s="183">
        <v>15.82</v>
      </c>
      <c r="E49" s="177">
        <v>15.85</v>
      </c>
    </row>
    <row r="50" spans="2:5" ht="13.5" thickBot="1">
      <c r="B50" s="41" t="s">
        <v>12</v>
      </c>
      <c r="C50" s="68" t="s">
        <v>53</v>
      </c>
      <c r="D50" s="166">
        <v>15.72</v>
      </c>
      <c r="E50" s="175">
        <v>15.24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4913119.22</v>
      </c>
      <c r="E54" s="50">
        <f>E60+E65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4913119.22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f>D65/E20</f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f>D68/E20</f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f>D69/E20</f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f>D70/E20</f>
        <v>0</v>
      </c>
    </row>
    <row r="71" spans="2:5">
      <c r="B71" s="36" t="s">
        <v>86</v>
      </c>
      <c r="C71" s="37" t="s">
        <v>87</v>
      </c>
      <c r="D71" s="38">
        <f>D54+D69+D68-D70</f>
        <v>4913119.22</v>
      </c>
      <c r="E71" s="61">
        <f>E54+E69+E68-E70</f>
        <v>1</v>
      </c>
    </row>
    <row r="72" spans="2:5">
      <c r="B72" s="39" t="s">
        <v>6</v>
      </c>
      <c r="C72" s="40" t="s">
        <v>88</v>
      </c>
      <c r="D72" s="219">
        <v>0</v>
      </c>
      <c r="E72" s="220">
        <v>0</v>
      </c>
    </row>
    <row r="73" spans="2:5">
      <c r="B73" s="39" t="s">
        <v>8</v>
      </c>
      <c r="C73" s="40" t="s">
        <v>89</v>
      </c>
      <c r="D73" s="219">
        <f>D71</f>
        <v>4913119.22</v>
      </c>
      <c r="E73" s="220">
        <f>E71</f>
        <v>1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32.xml><?xml version="1.0" encoding="utf-8"?>
<worksheet xmlns="http://schemas.openxmlformats.org/spreadsheetml/2006/main" xmlns:r="http://schemas.openxmlformats.org/officeDocument/2006/relationships">
  <dimension ref="B1:F78"/>
  <sheetViews>
    <sheetView workbookViewId="0">
      <selection activeCell="B3" sqref="B3:E3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7" customWidth="1"/>
    <col min="6" max="6" width="7.8554687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200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162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242365.17</v>
      </c>
      <c r="E9" s="23">
        <f>E10+E11+E12+E13</f>
        <v>1528030.34</v>
      </c>
    </row>
    <row r="10" spans="2:5">
      <c r="B10" s="14" t="s">
        <v>6</v>
      </c>
      <c r="C10" s="115" t="s">
        <v>7</v>
      </c>
      <c r="D10" s="198">
        <v>242365.17</v>
      </c>
      <c r="E10" s="199">
        <v>1528030.34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242365.17</v>
      </c>
      <c r="E20" s="205">
        <f>E9-E16</f>
        <v>1528030.34</v>
      </c>
      <c r="F20" s="191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162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/>
      <c r="E24" s="23">
        <f>D20</f>
        <v>242365.17</v>
      </c>
    </row>
    <row r="25" spans="2:6">
      <c r="B25" s="21" t="s">
        <v>26</v>
      </c>
      <c r="C25" s="22" t="s">
        <v>27</v>
      </c>
      <c r="D25" s="117"/>
      <c r="E25" s="133">
        <f>E26-E30</f>
        <v>1314976.52</v>
      </c>
      <c r="F25" s="114"/>
    </row>
    <row r="26" spans="2:6">
      <c r="B26" s="24" t="s">
        <v>28</v>
      </c>
      <c r="C26" s="25" t="s">
        <v>29</v>
      </c>
      <c r="D26" s="118"/>
      <c r="E26" s="134">
        <f>SUM(E27:E29)</f>
        <v>1340000</v>
      </c>
      <c r="F26" s="131"/>
    </row>
    <row r="27" spans="2:6">
      <c r="B27" s="26" t="s">
        <v>6</v>
      </c>
      <c r="C27" s="15" t="s">
        <v>30</v>
      </c>
      <c r="D27" s="198"/>
      <c r="E27" s="209">
        <v>1340000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/>
      <c r="E29" s="209"/>
      <c r="F29" s="114"/>
    </row>
    <row r="30" spans="2:6">
      <c r="B30" s="24" t="s">
        <v>33</v>
      </c>
      <c r="C30" s="27" t="s">
        <v>34</v>
      </c>
      <c r="D30" s="118"/>
      <c r="E30" s="134">
        <f>SUM(E31:E37)</f>
        <v>25023.48</v>
      </c>
    </row>
    <row r="31" spans="2:6">
      <c r="B31" s="26" t="s">
        <v>6</v>
      </c>
      <c r="C31" s="15" t="s">
        <v>35</v>
      </c>
      <c r="D31" s="198"/>
      <c r="E31" s="209"/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/>
      <c r="E33" s="209">
        <v>29.67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/>
      <c r="E35" s="209">
        <v>8427.3700000000008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>
        <v>16566.439999999999</v>
      </c>
    </row>
    <row r="38" spans="2:6">
      <c r="B38" s="21" t="s">
        <v>45</v>
      </c>
      <c r="C38" s="22" t="s">
        <v>46</v>
      </c>
      <c r="D38" s="117"/>
      <c r="E38" s="23">
        <v>-29311.35</v>
      </c>
    </row>
    <row r="39" spans="2:6" ht="13.5" thickBot="1">
      <c r="B39" s="30" t="s">
        <v>47</v>
      </c>
      <c r="C39" s="31" t="s">
        <v>48</v>
      </c>
      <c r="D39" s="119"/>
      <c r="E39" s="130">
        <f>E24+E25+E38</f>
        <v>1528030.3399999999</v>
      </c>
      <c r="F39" s="127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62"/>
      <c r="C42" s="35" t="s">
        <v>50</v>
      </c>
      <c r="D42" s="1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/>
      <c r="E44" s="167">
        <v>28480.044000000002</v>
      </c>
    </row>
    <row r="45" spans="2:6" ht="13.5" thickBot="1">
      <c r="B45" s="41" t="s">
        <v>8</v>
      </c>
      <c r="C45" s="68" t="s">
        <v>53</v>
      </c>
      <c r="D45" s="166"/>
      <c r="E45" s="171">
        <v>184100.041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/>
      <c r="E47" s="173">
        <v>8.51</v>
      </c>
    </row>
    <row r="48" spans="2:6">
      <c r="B48" s="39" t="s">
        <v>8</v>
      </c>
      <c r="C48" s="67" t="s">
        <v>55</v>
      </c>
      <c r="D48" s="183"/>
      <c r="E48" s="177">
        <v>7.8</v>
      </c>
    </row>
    <row r="49" spans="2:5">
      <c r="B49" s="39" t="s">
        <v>10</v>
      </c>
      <c r="C49" s="67" t="s">
        <v>56</v>
      </c>
      <c r="D49" s="183"/>
      <c r="E49" s="177">
        <v>9.27</v>
      </c>
    </row>
    <row r="50" spans="2:5" ht="13.5" thickBot="1">
      <c r="B50" s="41" t="s">
        <v>12</v>
      </c>
      <c r="C50" s="68" t="s">
        <v>53</v>
      </c>
      <c r="D50" s="166"/>
      <c r="E50" s="175">
        <v>8.3000000000000007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1528030.34</v>
      </c>
      <c r="E54" s="50">
        <f>E60+E65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1528030.34</v>
      </c>
      <c r="E60" s="222">
        <f>D60/E20</f>
        <v>1</v>
      </c>
    </row>
    <row r="61" spans="2:5" ht="25.5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f>D65/E20</f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f>D68/E20</f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f>D69/E20</f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f>D70/E20</f>
        <v>0</v>
      </c>
    </row>
    <row r="71" spans="2:5">
      <c r="B71" s="36" t="s">
        <v>86</v>
      </c>
      <c r="C71" s="37" t="s">
        <v>87</v>
      </c>
      <c r="D71" s="38">
        <f>D54+D69+D68-D70</f>
        <v>1528030.34</v>
      </c>
      <c r="E71" s="61">
        <f>E54+E69+E68-E70</f>
        <v>1</v>
      </c>
    </row>
    <row r="72" spans="2:5">
      <c r="B72" s="39" t="s">
        <v>6</v>
      </c>
      <c r="C72" s="40" t="s">
        <v>88</v>
      </c>
      <c r="D72" s="219">
        <v>0</v>
      </c>
      <c r="E72" s="220">
        <v>0</v>
      </c>
    </row>
    <row r="73" spans="2:5">
      <c r="B73" s="39" t="s">
        <v>8</v>
      </c>
      <c r="C73" s="40" t="s">
        <v>89</v>
      </c>
      <c r="D73" s="219">
        <f>D71</f>
        <v>1528030.34</v>
      </c>
      <c r="E73" s="220">
        <f>E71</f>
        <v>1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133.xml><?xml version="1.0" encoding="utf-8"?>
<worksheet xmlns="http://schemas.openxmlformats.org/spreadsheetml/2006/main" xmlns:r="http://schemas.openxmlformats.org/officeDocument/2006/relationships">
  <dimension ref="B1:F78"/>
  <sheetViews>
    <sheetView workbookViewId="0">
      <selection activeCell="B3" sqref="B3:E3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7" customWidth="1"/>
    <col min="6" max="6" width="7.8554687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201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162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1006243.25</v>
      </c>
      <c r="E9" s="23">
        <f>E10+E11+E12+E13</f>
        <v>2913497.85</v>
      </c>
    </row>
    <row r="10" spans="2:5">
      <c r="B10" s="14" t="s">
        <v>6</v>
      </c>
      <c r="C10" s="115" t="s">
        <v>7</v>
      </c>
      <c r="D10" s="198">
        <v>1006243.25</v>
      </c>
      <c r="E10" s="199">
        <v>2913497.85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1006243.25</v>
      </c>
      <c r="E20" s="205">
        <f>E9-E16</f>
        <v>2913497.85</v>
      </c>
      <c r="F20" s="191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162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/>
      <c r="E24" s="23">
        <f>D20</f>
        <v>1006243.25</v>
      </c>
    </row>
    <row r="25" spans="2:6">
      <c r="B25" s="21" t="s">
        <v>26</v>
      </c>
      <c r="C25" s="22" t="s">
        <v>27</v>
      </c>
      <c r="D25" s="117"/>
      <c r="E25" s="133">
        <f>E26-E30</f>
        <v>1719769.84</v>
      </c>
      <c r="F25" s="114"/>
    </row>
    <row r="26" spans="2:6">
      <c r="B26" s="24" t="s">
        <v>28</v>
      </c>
      <c r="C26" s="25" t="s">
        <v>29</v>
      </c>
      <c r="D26" s="118"/>
      <c r="E26" s="134">
        <f>SUM(E27:E29)</f>
        <v>2804155.04</v>
      </c>
      <c r="F26" s="131"/>
    </row>
    <row r="27" spans="2:6">
      <c r="B27" s="26" t="s">
        <v>6</v>
      </c>
      <c r="C27" s="15" t="s">
        <v>30</v>
      </c>
      <c r="D27" s="198"/>
      <c r="E27" s="209">
        <v>2579043.41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/>
      <c r="E29" s="209">
        <v>225111.63</v>
      </c>
      <c r="F29" s="114"/>
    </row>
    <row r="30" spans="2:6">
      <c r="B30" s="24" t="s">
        <v>33</v>
      </c>
      <c r="C30" s="27" t="s">
        <v>34</v>
      </c>
      <c r="D30" s="118"/>
      <c r="E30" s="134">
        <f>SUM(E31:E37)</f>
        <v>1084385.2</v>
      </c>
    </row>
    <row r="31" spans="2:6">
      <c r="B31" s="26" t="s">
        <v>6</v>
      </c>
      <c r="C31" s="15" t="s">
        <v>35</v>
      </c>
      <c r="D31" s="198"/>
      <c r="E31" s="209">
        <v>557861.65</v>
      </c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/>
      <c r="E33" s="209">
        <v>538.94000000000005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/>
      <c r="E35" s="209">
        <v>19447.68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>
        <v>506536.93</v>
      </c>
    </row>
    <row r="38" spans="2:6">
      <c r="B38" s="21" t="s">
        <v>45</v>
      </c>
      <c r="C38" s="22" t="s">
        <v>46</v>
      </c>
      <c r="D38" s="117"/>
      <c r="E38" s="23">
        <v>187484.76</v>
      </c>
    </row>
    <row r="39" spans="2:6" ht="13.5" thickBot="1">
      <c r="B39" s="30" t="s">
        <v>47</v>
      </c>
      <c r="C39" s="31" t="s">
        <v>48</v>
      </c>
      <c r="D39" s="119"/>
      <c r="E39" s="130">
        <f>E24+E25+E38</f>
        <v>2913497.8499999996</v>
      </c>
      <c r="F39" s="127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62"/>
      <c r="C42" s="35" t="s">
        <v>50</v>
      </c>
      <c r="D42" s="1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/>
      <c r="E44" s="167">
        <v>101640.732</v>
      </c>
    </row>
    <row r="45" spans="2:6" ht="13.5" thickBot="1">
      <c r="B45" s="41" t="s">
        <v>8</v>
      </c>
      <c r="C45" s="68" t="s">
        <v>53</v>
      </c>
      <c r="D45" s="166"/>
      <c r="E45" s="171">
        <v>259670.04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/>
      <c r="E47" s="173">
        <v>9.9</v>
      </c>
    </row>
    <row r="48" spans="2:6">
      <c r="B48" s="39" t="s">
        <v>8</v>
      </c>
      <c r="C48" s="67" t="s">
        <v>55</v>
      </c>
      <c r="D48" s="183"/>
      <c r="E48" s="177">
        <v>9.59</v>
      </c>
    </row>
    <row r="49" spans="2:5">
      <c r="B49" s="39" t="s">
        <v>10</v>
      </c>
      <c r="C49" s="67" t="s">
        <v>56</v>
      </c>
      <c r="D49" s="183"/>
      <c r="E49" s="177">
        <v>11.9</v>
      </c>
    </row>
    <row r="50" spans="2:5" ht="13.5" thickBot="1">
      <c r="B50" s="41" t="s">
        <v>12</v>
      </c>
      <c r="C50" s="68" t="s">
        <v>53</v>
      </c>
      <c r="D50" s="166"/>
      <c r="E50" s="175">
        <v>11.22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2913497.85</v>
      </c>
      <c r="E54" s="50">
        <f>E60+E65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2913497.85</v>
      </c>
      <c r="E60" s="222">
        <f>D60/E20</f>
        <v>1</v>
      </c>
    </row>
    <row r="61" spans="2:5" ht="25.5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f>D65/E20</f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f>D68/E20</f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f>D69/E20</f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f>D70/E20</f>
        <v>0</v>
      </c>
    </row>
    <row r="71" spans="2:5">
      <c r="B71" s="36" t="s">
        <v>86</v>
      </c>
      <c r="C71" s="37" t="s">
        <v>87</v>
      </c>
      <c r="D71" s="38">
        <f>D54+D69+D68-D70</f>
        <v>2913497.85</v>
      </c>
      <c r="E71" s="61">
        <f>E54+E69+E68-E70</f>
        <v>1</v>
      </c>
    </row>
    <row r="72" spans="2:5">
      <c r="B72" s="39" t="s">
        <v>6</v>
      </c>
      <c r="C72" s="40" t="s">
        <v>88</v>
      </c>
      <c r="D72" s="219">
        <v>0</v>
      </c>
      <c r="E72" s="220">
        <v>0</v>
      </c>
    </row>
    <row r="73" spans="2:5">
      <c r="B73" s="39" t="s">
        <v>8</v>
      </c>
      <c r="C73" s="40" t="s">
        <v>89</v>
      </c>
      <c r="D73" s="219">
        <f>D71</f>
        <v>2913497.85</v>
      </c>
      <c r="E73" s="220">
        <f>E71</f>
        <v>1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134.xml><?xml version="1.0" encoding="utf-8"?>
<worksheet xmlns="http://schemas.openxmlformats.org/spreadsheetml/2006/main" xmlns:r="http://schemas.openxmlformats.org/officeDocument/2006/relationships">
  <dimension ref="B1:F78"/>
  <sheetViews>
    <sheetView workbookViewId="0">
      <selection activeCell="B3" sqref="B3:E3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7" customWidth="1"/>
    <col min="6" max="6" width="7.8554687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220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161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28862.15</v>
      </c>
      <c r="E9" s="23">
        <f>E10+E11+E12+E13</f>
        <v>2116028.5299999998</v>
      </c>
    </row>
    <row r="10" spans="2:5">
      <c r="B10" s="14" t="s">
        <v>6</v>
      </c>
      <c r="C10" s="115" t="s">
        <v>7</v>
      </c>
      <c r="D10" s="198">
        <v>28862.15</v>
      </c>
      <c r="E10" s="199">
        <v>2116028.5299999998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28862.15</v>
      </c>
      <c r="E20" s="205">
        <f>E9-E16</f>
        <v>2116028.5299999998</v>
      </c>
      <c r="F20" s="191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161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/>
      <c r="E24" s="23">
        <f>D20</f>
        <v>28862.15</v>
      </c>
    </row>
    <row r="25" spans="2:6">
      <c r="B25" s="21" t="s">
        <v>26</v>
      </c>
      <c r="C25" s="22" t="s">
        <v>27</v>
      </c>
      <c r="D25" s="117"/>
      <c r="E25" s="133">
        <f>E26-E30</f>
        <v>2129668.38</v>
      </c>
      <c r="F25" s="114"/>
    </row>
    <row r="26" spans="2:6">
      <c r="B26" s="24" t="s">
        <v>28</v>
      </c>
      <c r="C26" s="25" t="s">
        <v>29</v>
      </c>
      <c r="D26" s="118"/>
      <c r="E26" s="134">
        <f>SUM(E27:E29)</f>
        <v>2418973.87</v>
      </c>
      <c r="F26" s="131"/>
    </row>
    <row r="27" spans="2:6">
      <c r="B27" s="26" t="s">
        <v>6</v>
      </c>
      <c r="C27" s="15" t="s">
        <v>30</v>
      </c>
      <c r="D27" s="198"/>
      <c r="E27" s="209">
        <v>2364103.7400000002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/>
      <c r="E29" s="209">
        <v>54870.13</v>
      </c>
      <c r="F29" s="114"/>
    </row>
    <row r="30" spans="2:6">
      <c r="B30" s="24" t="s">
        <v>33</v>
      </c>
      <c r="C30" s="27" t="s">
        <v>34</v>
      </c>
      <c r="D30" s="118"/>
      <c r="E30" s="134">
        <f>SUM(E31:E37)</f>
        <v>289305.49</v>
      </c>
    </row>
    <row r="31" spans="2:6">
      <c r="B31" s="26" t="s">
        <v>6</v>
      </c>
      <c r="C31" s="15" t="s">
        <v>35</v>
      </c>
      <c r="D31" s="198"/>
      <c r="E31" s="209"/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/>
      <c r="E33" s="209">
        <v>509.42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/>
      <c r="E35" s="209">
        <v>12208.09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>
        <v>276587.98</v>
      </c>
    </row>
    <row r="38" spans="2:6">
      <c r="B38" s="21" t="s">
        <v>45</v>
      </c>
      <c r="C38" s="22" t="s">
        <v>46</v>
      </c>
      <c r="D38" s="117"/>
      <c r="E38" s="23">
        <v>-42502</v>
      </c>
    </row>
    <row r="39" spans="2:6" ht="13.5" thickBot="1">
      <c r="B39" s="30" t="s">
        <v>47</v>
      </c>
      <c r="C39" s="31" t="s">
        <v>48</v>
      </c>
      <c r="D39" s="119"/>
      <c r="E39" s="130">
        <f>E24+E25+E38</f>
        <v>2116028.5299999998</v>
      </c>
      <c r="F39" s="127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61"/>
      <c r="C42" s="35" t="s">
        <v>50</v>
      </c>
      <c r="D42" s="1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/>
      <c r="E44" s="167">
        <v>73.551000000000002</v>
      </c>
    </row>
    <row r="45" spans="2:6" ht="13.5" thickBot="1">
      <c r="B45" s="41" t="s">
        <v>8</v>
      </c>
      <c r="C45" s="68" t="s">
        <v>53</v>
      </c>
      <c r="D45" s="166"/>
      <c r="E45" s="171">
        <v>5163.5640000000003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/>
      <c r="E47" s="173">
        <v>392.41</v>
      </c>
    </row>
    <row r="48" spans="2:6">
      <c r="B48" s="39" t="s">
        <v>8</v>
      </c>
      <c r="C48" s="67" t="s">
        <v>55</v>
      </c>
      <c r="D48" s="183"/>
      <c r="E48" s="177">
        <v>391.93</v>
      </c>
    </row>
    <row r="49" spans="2:5">
      <c r="B49" s="39" t="s">
        <v>10</v>
      </c>
      <c r="C49" s="67" t="s">
        <v>56</v>
      </c>
      <c r="D49" s="183"/>
      <c r="E49" s="177">
        <v>450.56</v>
      </c>
    </row>
    <row r="50" spans="2:5" ht="13.5" thickBot="1">
      <c r="B50" s="41" t="s">
        <v>12</v>
      </c>
      <c r="C50" s="68" t="s">
        <v>53</v>
      </c>
      <c r="D50" s="166"/>
      <c r="E50" s="175">
        <v>409.8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2116028.5299999998</v>
      </c>
      <c r="E54" s="50">
        <f>E60+E65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2116028.5299999998</v>
      </c>
      <c r="E60" s="222">
        <f>D60/E20</f>
        <v>1</v>
      </c>
    </row>
    <row r="61" spans="2:5" ht="25.5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f>D65/E20</f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f>D68/E20</f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f>D69/E20</f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f>D70/E20</f>
        <v>0</v>
      </c>
    </row>
    <row r="71" spans="2:5">
      <c r="B71" s="36" t="s">
        <v>86</v>
      </c>
      <c r="C71" s="37" t="s">
        <v>87</v>
      </c>
      <c r="D71" s="38">
        <f>D54+D69+D68-D70</f>
        <v>2116028.5299999998</v>
      </c>
      <c r="E71" s="61">
        <f>E54+E69+E68-E70</f>
        <v>1</v>
      </c>
    </row>
    <row r="72" spans="2:5">
      <c r="B72" s="39" t="s">
        <v>6</v>
      </c>
      <c r="C72" s="40" t="s">
        <v>88</v>
      </c>
      <c r="D72" s="219">
        <v>0</v>
      </c>
      <c r="E72" s="220">
        <v>0</v>
      </c>
    </row>
    <row r="73" spans="2:5">
      <c r="B73" s="39" t="s">
        <v>8</v>
      </c>
      <c r="C73" s="40" t="s">
        <v>89</v>
      </c>
      <c r="D73" s="219">
        <f>D71</f>
        <v>2116028.5299999998</v>
      </c>
      <c r="E73" s="220">
        <f>E71</f>
        <v>1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135.xml><?xml version="1.0" encoding="utf-8"?>
<worksheet xmlns="http://schemas.openxmlformats.org/spreadsheetml/2006/main" xmlns:r="http://schemas.openxmlformats.org/officeDocument/2006/relationships">
  <dimension ref="B1:F78"/>
  <sheetViews>
    <sheetView workbookViewId="0">
      <selection activeCell="B3" sqref="B3:E3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7" customWidth="1"/>
    <col min="6" max="6" width="7.8554687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customHeight="1" thickBot="1">
      <c r="B5" s="277" t="s">
        <v>221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161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4058452.43</v>
      </c>
      <c r="E9" s="23">
        <f>E10+E11+E12+E13</f>
        <v>35968484.659999996</v>
      </c>
    </row>
    <row r="10" spans="2:5">
      <c r="B10" s="14" t="s">
        <v>6</v>
      </c>
      <c r="C10" s="115" t="s">
        <v>7</v>
      </c>
      <c r="D10" s="198">
        <v>4058452.43</v>
      </c>
      <c r="E10" s="199">
        <v>35968484.659999996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4058452.43</v>
      </c>
      <c r="E20" s="205">
        <f>E9-E16</f>
        <v>35968484.659999996</v>
      </c>
      <c r="F20" s="191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161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/>
      <c r="E24" s="23">
        <f>D20</f>
        <v>4058452.43</v>
      </c>
    </row>
    <row r="25" spans="2:6">
      <c r="B25" s="21" t="s">
        <v>26</v>
      </c>
      <c r="C25" s="22" t="s">
        <v>27</v>
      </c>
      <c r="D25" s="117"/>
      <c r="E25" s="133">
        <f>E26-E30</f>
        <v>30606870.970000003</v>
      </c>
      <c r="F25" s="114"/>
    </row>
    <row r="26" spans="2:6">
      <c r="B26" s="24" t="s">
        <v>28</v>
      </c>
      <c r="C26" s="25" t="s">
        <v>29</v>
      </c>
      <c r="D26" s="118"/>
      <c r="E26" s="134">
        <f>SUM(E27:E29)</f>
        <v>32578945.020000003</v>
      </c>
      <c r="F26" s="131"/>
    </row>
    <row r="27" spans="2:6">
      <c r="B27" s="26" t="s">
        <v>6</v>
      </c>
      <c r="C27" s="15" t="s">
        <v>30</v>
      </c>
      <c r="D27" s="198"/>
      <c r="E27" s="209">
        <v>29475859.170000002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/>
      <c r="E29" s="209">
        <v>3103085.85</v>
      </c>
      <c r="F29" s="114"/>
    </row>
    <row r="30" spans="2:6">
      <c r="B30" s="24" t="s">
        <v>33</v>
      </c>
      <c r="C30" s="27" t="s">
        <v>34</v>
      </c>
      <c r="D30" s="118"/>
      <c r="E30" s="134">
        <f>SUM(E31:E37)</f>
        <v>1972074.05</v>
      </c>
    </row>
    <row r="31" spans="2:6">
      <c r="B31" s="26" t="s">
        <v>6</v>
      </c>
      <c r="C31" s="15" t="s">
        <v>35</v>
      </c>
      <c r="D31" s="198"/>
      <c r="E31" s="209">
        <v>77120.89</v>
      </c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/>
      <c r="E33" s="209">
        <v>738.62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/>
      <c r="E35" s="209">
        <v>146102.25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>
        <v>1748112.29</v>
      </c>
    </row>
    <row r="38" spans="2:6">
      <c r="B38" s="21" t="s">
        <v>45</v>
      </c>
      <c r="C38" s="22" t="s">
        <v>46</v>
      </c>
      <c r="D38" s="117"/>
      <c r="E38" s="23">
        <v>1303161.26</v>
      </c>
    </row>
    <row r="39" spans="2:6" ht="13.5" thickBot="1">
      <c r="B39" s="30" t="s">
        <v>47</v>
      </c>
      <c r="C39" s="31" t="s">
        <v>48</v>
      </c>
      <c r="D39" s="119"/>
      <c r="E39" s="130">
        <f>E24+E25+E38</f>
        <v>35968484.660000004</v>
      </c>
      <c r="F39" s="127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61"/>
      <c r="C42" s="35" t="s">
        <v>50</v>
      </c>
      <c r="D42" s="1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/>
      <c r="E44" s="167">
        <v>11368.851000000001</v>
      </c>
    </row>
    <row r="45" spans="2:6" ht="13.5" thickBot="1">
      <c r="B45" s="41" t="s">
        <v>8</v>
      </c>
      <c r="C45" s="68" t="s">
        <v>53</v>
      </c>
      <c r="D45" s="166"/>
      <c r="E45" s="171">
        <v>90942.035999999993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/>
      <c r="E47" s="173">
        <v>356.98</v>
      </c>
    </row>
    <row r="48" spans="2:6">
      <c r="B48" s="39" t="s">
        <v>8</v>
      </c>
      <c r="C48" s="67" t="s">
        <v>55</v>
      </c>
      <c r="D48" s="183"/>
      <c r="E48" s="177">
        <v>355.52</v>
      </c>
    </row>
    <row r="49" spans="2:5">
      <c r="B49" s="39" t="s">
        <v>10</v>
      </c>
      <c r="C49" s="67" t="s">
        <v>56</v>
      </c>
      <c r="D49" s="183"/>
      <c r="E49" s="177">
        <v>409.22</v>
      </c>
    </row>
    <row r="50" spans="2:5" ht="13.5" thickBot="1">
      <c r="B50" s="41" t="s">
        <v>12</v>
      </c>
      <c r="C50" s="68" t="s">
        <v>53</v>
      </c>
      <c r="D50" s="166"/>
      <c r="E50" s="175">
        <v>395.51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35968484.659999996</v>
      </c>
      <c r="E54" s="50">
        <f>E60+E65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35968484.659999996</v>
      </c>
      <c r="E60" s="222">
        <f>D60/E20</f>
        <v>1</v>
      </c>
    </row>
    <row r="61" spans="2:5" ht="25.5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f>D65/E20</f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f>D68/E20</f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f>D69/E20</f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f>D70/E20</f>
        <v>0</v>
      </c>
    </row>
    <row r="71" spans="2:5">
      <c r="B71" s="36" t="s">
        <v>86</v>
      </c>
      <c r="C71" s="37" t="s">
        <v>87</v>
      </c>
      <c r="D71" s="38">
        <f>D54+D69+D68-D70</f>
        <v>35968484.659999996</v>
      </c>
      <c r="E71" s="61">
        <f>E54+E69+E68-E70</f>
        <v>1</v>
      </c>
    </row>
    <row r="72" spans="2:5">
      <c r="B72" s="39" t="s">
        <v>6</v>
      </c>
      <c r="C72" s="40" t="s">
        <v>88</v>
      </c>
      <c r="D72" s="219">
        <v>0</v>
      </c>
      <c r="E72" s="220">
        <v>0</v>
      </c>
    </row>
    <row r="73" spans="2:5">
      <c r="B73" s="39" t="s">
        <v>8</v>
      </c>
      <c r="C73" s="40" t="s">
        <v>89</v>
      </c>
      <c r="D73" s="219">
        <f>D71</f>
        <v>35968484.659999996</v>
      </c>
      <c r="E73" s="220">
        <f>E71</f>
        <v>1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136.xml><?xml version="1.0" encoding="utf-8"?>
<worksheet xmlns="http://schemas.openxmlformats.org/spreadsheetml/2006/main" xmlns:r="http://schemas.openxmlformats.org/officeDocument/2006/relationships">
  <dimension ref="B1:F78"/>
  <sheetViews>
    <sheetView workbookViewId="0">
      <selection activeCell="B3" sqref="B3:E3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7" customWidth="1"/>
    <col min="6" max="6" width="7.8554687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248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194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/>
      <c r="E9" s="23">
        <f>E10+E11+E12+E13</f>
        <v>999787.79</v>
      </c>
    </row>
    <row r="10" spans="2:5">
      <c r="B10" s="14" t="s">
        <v>6</v>
      </c>
      <c r="C10" s="115" t="s">
        <v>7</v>
      </c>
      <c r="D10" s="198"/>
      <c r="E10" s="199">
        <v>999787.79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/>
      <c r="E20" s="205">
        <f>E9-E16</f>
        <v>999787.79</v>
      </c>
      <c r="F20" s="191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194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/>
      <c r="E24" s="23">
        <f>D20</f>
        <v>0</v>
      </c>
    </row>
    <row r="25" spans="2:6">
      <c r="B25" s="21" t="s">
        <v>26</v>
      </c>
      <c r="C25" s="22" t="s">
        <v>27</v>
      </c>
      <c r="D25" s="117"/>
      <c r="E25" s="133">
        <f>E26-E30</f>
        <v>996784.47</v>
      </c>
      <c r="F25" s="114"/>
    </row>
    <row r="26" spans="2:6">
      <c r="B26" s="24" t="s">
        <v>28</v>
      </c>
      <c r="C26" s="25" t="s">
        <v>29</v>
      </c>
      <c r="D26" s="118"/>
      <c r="E26" s="134">
        <f>SUM(E27:E29)</f>
        <v>1000490.2999999999</v>
      </c>
      <c r="F26" s="131"/>
    </row>
    <row r="27" spans="2:6">
      <c r="B27" s="26" t="s">
        <v>6</v>
      </c>
      <c r="C27" s="15" t="s">
        <v>30</v>
      </c>
      <c r="D27" s="198"/>
      <c r="E27" s="209">
        <v>874599.72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/>
      <c r="E29" s="209">
        <v>125890.58</v>
      </c>
      <c r="F29" s="114"/>
    </row>
    <row r="30" spans="2:6">
      <c r="B30" s="24" t="s">
        <v>33</v>
      </c>
      <c r="C30" s="27" t="s">
        <v>34</v>
      </c>
      <c r="D30" s="118"/>
      <c r="E30" s="134">
        <f>SUM(E31:E37)</f>
        <v>3705.83</v>
      </c>
    </row>
    <row r="31" spans="2:6">
      <c r="B31" s="26" t="s">
        <v>6</v>
      </c>
      <c r="C31" s="15" t="s">
        <v>35</v>
      </c>
      <c r="D31" s="198"/>
      <c r="E31" s="209"/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/>
      <c r="E33" s="209">
        <v>2.4300000000000002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/>
      <c r="E35" s="209">
        <v>3703.4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/>
    </row>
    <row r="38" spans="2:6">
      <c r="B38" s="21" t="s">
        <v>45</v>
      </c>
      <c r="C38" s="22" t="s">
        <v>46</v>
      </c>
      <c r="D38" s="117"/>
      <c r="E38" s="23">
        <v>3003.32</v>
      </c>
    </row>
    <row r="39" spans="2:6" ht="13.5" thickBot="1">
      <c r="B39" s="30" t="s">
        <v>47</v>
      </c>
      <c r="C39" s="31" t="s">
        <v>48</v>
      </c>
      <c r="D39" s="119"/>
      <c r="E39" s="130">
        <f>E24+E25+E38</f>
        <v>999787.78999999992</v>
      </c>
      <c r="F39" s="127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94"/>
      <c r="C42" s="35" t="s">
        <v>50</v>
      </c>
      <c r="D42" s="1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/>
      <c r="E44" s="167"/>
    </row>
    <row r="45" spans="2:6" ht="13.5" thickBot="1">
      <c r="B45" s="41" t="s">
        <v>8</v>
      </c>
      <c r="C45" s="68" t="s">
        <v>53</v>
      </c>
      <c r="D45" s="166"/>
      <c r="E45" s="171">
        <v>2479.2020000000002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/>
      <c r="E47" s="173"/>
    </row>
    <row r="48" spans="2:6">
      <c r="B48" s="39" t="s">
        <v>8</v>
      </c>
      <c r="C48" s="67" t="s">
        <v>55</v>
      </c>
      <c r="D48" s="183"/>
      <c r="E48" s="177">
        <v>397.5</v>
      </c>
    </row>
    <row r="49" spans="2:5">
      <c r="B49" s="39" t="s">
        <v>10</v>
      </c>
      <c r="C49" s="67" t="s">
        <v>56</v>
      </c>
      <c r="D49" s="183"/>
      <c r="E49" s="177">
        <v>407.21</v>
      </c>
    </row>
    <row r="50" spans="2:5" ht="13.5" thickBot="1">
      <c r="B50" s="41" t="s">
        <v>12</v>
      </c>
      <c r="C50" s="68" t="s">
        <v>53</v>
      </c>
      <c r="D50" s="166"/>
      <c r="E50" s="175">
        <v>403.27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999787.79</v>
      </c>
      <c r="E54" s="50">
        <f>E60+E65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999787.79</v>
      </c>
      <c r="E60" s="222">
        <f>D60/E20</f>
        <v>1</v>
      </c>
    </row>
    <row r="61" spans="2:5" ht="25.5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f>D65/E20</f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f>D68/E20</f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f>D69/E20</f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f>D70/E20</f>
        <v>0</v>
      </c>
    </row>
    <row r="71" spans="2:5">
      <c r="B71" s="36" t="s">
        <v>86</v>
      </c>
      <c r="C71" s="37" t="s">
        <v>87</v>
      </c>
      <c r="D71" s="38">
        <f>D54+D69+D68-D70</f>
        <v>999787.79</v>
      </c>
      <c r="E71" s="61">
        <f>E54+E69+E68-E70</f>
        <v>1</v>
      </c>
    </row>
    <row r="72" spans="2:5">
      <c r="B72" s="39" t="s">
        <v>6</v>
      </c>
      <c r="C72" s="40" t="s">
        <v>88</v>
      </c>
      <c r="D72" s="219">
        <v>0</v>
      </c>
      <c r="E72" s="220">
        <v>0</v>
      </c>
    </row>
    <row r="73" spans="2:5">
      <c r="B73" s="39" t="s">
        <v>8</v>
      </c>
      <c r="C73" s="40" t="s">
        <v>89</v>
      </c>
      <c r="D73" s="219">
        <f>D71</f>
        <v>999787.79</v>
      </c>
      <c r="E73" s="220">
        <f>E71</f>
        <v>1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137.xml><?xml version="1.0" encoding="utf-8"?>
<worksheet xmlns="http://schemas.openxmlformats.org/spreadsheetml/2006/main" xmlns:r="http://schemas.openxmlformats.org/officeDocument/2006/relationships">
  <dimension ref="B1:F78"/>
  <sheetViews>
    <sheetView workbookViewId="0">
      <selection activeCell="B3" sqref="B3:E3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7" customWidth="1"/>
    <col min="6" max="6" width="7.8554687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customHeight="1" thickBot="1">
      <c r="B5" s="277" t="s">
        <v>202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13565108.82</v>
      </c>
      <c r="E9" s="23">
        <f>E10+E11+E12+E13</f>
        <v>12450210.859999999</v>
      </c>
    </row>
    <row r="10" spans="2:5">
      <c r="B10" s="14" t="s">
        <v>6</v>
      </c>
      <c r="C10" s="115" t="s">
        <v>7</v>
      </c>
      <c r="D10" s="198">
        <v>13565108.82</v>
      </c>
      <c r="E10" s="199">
        <v>12450210.859999999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13565108.82</v>
      </c>
      <c r="E20" s="205">
        <f>E9-E16</f>
        <v>12450210.859999999</v>
      </c>
      <c r="F20" s="191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1462570.22</v>
      </c>
      <c r="E24" s="23">
        <f>D20</f>
        <v>13565108.82</v>
      </c>
    </row>
    <row r="25" spans="2:6">
      <c r="B25" s="21" t="s">
        <v>26</v>
      </c>
      <c r="C25" s="22" t="s">
        <v>27</v>
      </c>
      <c r="D25" s="117">
        <v>2631703.9500000002</v>
      </c>
      <c r="E25" s="133">
        <f>E26-E30</f>
        <v>-1151726.6999999993</v>
      </c>
      <c r="F25" s="114"/>
    </row>
    <row r="26" spans="2:6">
      <c r="B26" s="24" t="s">
        <v>28</v>
      </c>
      <c r="C26" s="25" t="s">
        <v>29</v>
      </c>
      <c r="D26" s="118">
        <v>2673721.37</v>
      </c>
      <c r="E26" s="134">
        <f>SUM(E27:E29)</f>
        <v>3537190.16</v>
      </c>
      <c r="F26" s="114"/>
    </row>
    <row r="27" spans="2:6">
      <c r="B27" s="26" t="s">
        <v>6</v>
      </c>
      <c r="C27" s="15" t="s">
        <v>30</v>
      </c>
      <c r="D27" s="198">
        <v>2645657.66</v>
      </c>
      <c r="E27" s="209">
        <v>846300.92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>
        <v>28063.71</v>
      </c>
      <c r="E29" s="209">
        <v>2690889.24</v>
      </c>
      <c r="F29" s="114"/>
    </row>
    <row r="30" spans="2:6">
      <c r="B30" s="24" t="s">
        <v>33</v>
      </c>
      <c r="C30" s="27" t="s">
        <v>34</v>
      </c>
      <c r="D30" s="118">
        <v>42017.42</v>
      </c>
      <c r="E30" s="134">
        <f>SUM(E31:E37)</f>
        <v>4688916.8599999994</v>
      </c>
    </row>
    <row r="31" spans="2:6">
      <c r="B31" s="26" t="s">
        <v>6</v>
      </c>
      <c r="C31" s="15" t="s">
        <v>35</v>
      </c>
      <c r="D31" s="198">
        <v>24890.98</v>
      </c>
      <c r="E31" s="209">
        <v>1325150.45</v>
      </c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>
        <v>119.32</v>
      </c>
      <c r="E33" s="209">
        <v>1772.72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>
        <v>17007.12</v>
      </c>
      <c r="E35" s="209">
        <v>114929.88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>
        <v>3247063.81</v>
      </c>
    </row>
    <row r="38" spans="2:6">
      <c r="B38" s="21" t="s">
        <v>45</v>
      </c>
      <c r="C38" s="22" t="s">
        <v>46</v>
      </c>
      <c r="D38" s="117">
        <v>103787.99</v>
      </c>
      <c r="E38" s="23">
        <v>36828.74</v>
      </c>
    </row>
    <row r="39" spans="2:6" ht="13.5" thickBot="1">
      <c r="B39" s="30" t="s">
        <v>47</v>
      </c>
      <c r="C39" s="31" t="s">
        <v>48</v>
      </c>
      <c r="D39" s="119">
        <v>4198062.16</v>
      </c>
      <c r="E39" s="130">
        <f>E24+E25+E38</f>
        <v>12450210.860000001</v>
      </c>
      <c r="F39" s="127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107305.22500000001</v>
      </c>
      <c r="E44" s="167">
        <v>964801.48100000003</v>
      </c>
    </row>
    <row r="45" spans="2:6" ht="13.5" thickBot="1">
      <c r="B45" s="41" t="s">
        <v>8</v>
      </c>
      <c r="C45" s="68" t="s">
        <v>53</v>
      </c>
      <c r="D45" s="166">
        <v>296892.65600000002</v>
      </c>
      <c r="E45" s="171">
        <v>884876.39399999997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13.63</v>
      </c>
      <c r="E47" s="173">
        <v>14.06</v>
      </c>
    </row>
    <row r="48" spans="2:6">
      <c r="B48" s="39" t="s">
        <v>8</v>
      </c>
      <c r="C48" s="67" t="s">
        <v>55</v>
      </c>
      <c r="D48" s="183">
        <v>13.22</v>
      </c>
      <c r="E48" s="177">
        <v>13.89</v>
      </c>
    </row>
    <row r="49" spans="2:5">
      <c r="B49" s="39" t="s">
        <v>10</v>
      </c>
      <c r="C49" s="67" t="s">
        <v>56</v>
      </c>
      <c r="D49" s="183">
        <v>14.22</v>
      </c>
      <c r="E49" s="177">
        <v>14.46</v>
      </c>
    </row>
    <row r="50" spans="2:5" ht="13.5" thickBot="1">
      <c r="B50" s="41" t="s">
        <v>12</v>
      </c>
      <c r="C50" s="68" t="s">
        <v>53</v>
      </c>
      <c r="D50" s="166">
        <v>14.14</v>
      </c>
      <c r="E50" s="175">
        <v>14.07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12450210.859999999</v>
      </c>
      <c r="E54" s="50">
        <f>E60+E65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12450210.859999999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f>D65/E20</f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f>D68/E20</f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f>D69/E20</f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f>D70/E20</f>
        <v>0</v>
      </c>
    </row>
    <row r="71" spans="2:5">
      <c r="B71" s="36" t="s">
        <v>86</v>
      </c>
      <c r="C71" s="37" t="s">
        <v>87</v>
      </c>
      <c r="D71" s="38">
        <f>D54+D69+D68-D70</f>
        <v>12450210.859999999</v>
      </c>
      <c r="E71" s="61">
        <f>E54+E69+E68-E70</f>
        <v>1</v>
      </c>
    </row>
    <row r="72" spans="2:5">
      <c r="B72" s="39" t="s">
        <v>6</v>
      </c>
      <c r="C72" s="40" t="s">
        <v>88</v>
      </c>
      <c r="D72" s="219">
        <v>0</v>
      </c>
      <c r="E72" s="220">
        <v>0</v>
      </c>
    </row>
    <row r="73" spans="2:5">
      <c r="B73" s="39" t="s">
        <v>8</v>
      </c>
      <c r="C73" s="40" t="s">
        <v>89</v>
      </c>
      <c r="D73" s="219">
        <f>D71</f>
        <v>12450210.859999999</v>
      </c>
      <c r="E73" s="220">
        <f>E71</f>
        <v>1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38.xml><?xml version="1.0" encoding="utf-8"?>
<worksheet xmlns="http://schemas.openxmlformats.org/spreadsheetml/2006/main" xmlns:r="http://schemas.openxmlformats.org/officeDocument/2006/relationships">
  <dimension ref="B1:F78"/>
  <sheetViews>
    <sheetView workbookViewId="0">
      <selection activeCell="B3" sqref="B3:E3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7" customWidth="1"/>
    <col min="6" max="6" width="7.8554687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customHeight="1" thickBot="1">
      <c r="B5" s="277" t="s">
        <v>203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19854111.859999999</v>
      </c>
      <c r="E9" s="23">
        <f>E10+E11+E12+E13</f>
        <v>12996314.310000001</v>
      </c>
    </row>
    <row r="10" spans="2:5">
      <c r="B10" s="14" t="s">
        <v>6</v>
      </c>
      <c r="C10" s="115" t="s">
        <v>7</v>
      </c>
      <c r="D10" s="198">
        <v>19854111.859999999</v>
      </c>
      <c r="E10" s="199">
        <v>12996314.310000001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19854111.859999999</v>
      </c>
      <c r="E20" s="205">
        <f>E9-E16</f>
        <v>12996314.310000001</v>
      </c>
      <c r="F20" s="191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3373302.43</v>
      </c>
      <c r="E24" s="23">
        <f>D20</f>
        <v>19854111.859999999</v>
      </c>
    </row>
    <row r="25" spans="2:6">
      <c r="B25" s="21" t="s">
        <v>26</v>
      </c>
      <c r="C25" s="22" t="s">
        <v>27</v>
      </c>
      <c r="D25" s="117">
        <v>7739896.9800000004</v>
      </c>
      <c r="E25" s="133">
        <f>E26-E30</f>
        <v>-6890149.1799999988</v>
      </c>
      <c r="F25" s="114"/>
    </row>
    <row r="26" spans="2:6">
      <c r="B26" s="24" t="s">
        <v>28</v>
      </c>
      <c r="C26" s="25" t="s">
        <v>29</v>
      </c>
      <c r="D26" s="118">
        <v>7790704.3499999996</v>
      </c>
      <c r="E26" s="134">
        <f>SUM(E27:E29)</f>
        <v>2065536.45</v>
      </c>
      <c r="F26" s="114"/>
    </row>
    <row r="27" spans="2:6">
      <c r="B27" s="26" t="s">
        <v>6</v>
      </c>
      <c r="C27" s="15" t="s">
        <v>30</v>
      </c>
      <c r="D27" s="198">
        <v>7608476.4000000004</v>
      </c>
      <c r="E27" s="209">
        <v>1983713.43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>
        <v>182227.95</v>
      </c>
      <c r="E29" s="209">
        <v>81823.02</v>
      </c>
      <c r="F29" s="114"/>
    </row>
    <row r="30" spans="2:6">
      <c r="B30" s="24" t="s">
        <v>33</v>
      </c>
      <c r="C30" s="27" t="s">
        <v>34</v>
      </c>
      <c r="D30" s="118">
        <v>50807.37</v>
      </c>
      <c r="E30" s="134">
        <f>SUM(E31:E37)</f>
        <v>8955685.629999999</v>
      </c>
    </row>
    <row r="31" spans="2:6">
      <c r="B31" s="26" t="s">
        <v>6</v>
      </c>
      <c r="C31" s="15" t="s">
        <v>35</v>
      </c>
      <c r="D31" s="198"/>
      <c r="E31" s="209">
        <v>1670806.72</v>
      </c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>
        <v>822.91</v>
      </c>
      <c r="E33" s="209">
        <v>1716.87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>
        <v>49984.46</v>
      </c>
      <c r="E35" s="209">
        <v>139131.24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>
        <v>7144030.7999999998</v>
      </c>
    </row>
    <row r="38" spans="2:6">
      <c r="B38" s="21" t="s">
        <v>45</v>
      </c>
      <c r="C38" s="22" t="s">
        <v>46</v>
      </c>
      <c r="D38" s="117">
        <v>319568.82</v>
      </c>
      <c r="E38" s="23">
        <v>32351.63</v>
      </c>
    </row>
    <row r="39" spans="2:6" ht="13.5" thickBot="1">
      <c r="B39" s="30" t="s">
        <v>47</v>
      </c>
      <c r="C39" s="31" t="s">
        <v>48</v>
      </c>
      <c r="D39" s="119">
        <v>11432768.23</v>
      </c>
      <c r="E39" s="130">
        <f>E24+E25+E38</f>
        <v>12996314.310000001</v>
      </c>
      <c r="F39" s="127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40578.641000000003</v>
      </c>
      <c r="E44" s="167">
        <v>233522.84</v>
      </c>
    </row>
    <row r="45" spans="2:6" ht="13.5" thickBot="1">
      <c r="B45" s="41" t="s">
        <v>8</v>
      </c>
      <c r="C45" s="68" t="s">
        <v>53</v>
      </c>
      <c r="D45" s="166">
        <v>133062.94500000001</v>
      </c>
      <c r="E45" s="171">
        <v>153023.83499999999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83.13</v>
      </c>
      <c r="E47" s="173">
        <v>85.02</v>
      </c>
    </row>
    <row r="48" spans="2:6">
      <c r="B48" s="39" t="s">
        <v>8</v>
      </c>
      <c r="C48" s="67" t="s">
        <v>55</v>
      </c>
      <c r="D48" s="183">
        <v>80.39</v>
      </c>
      <c r="E48" s="177">
        <v>83.95</v>
      </c>
    </row>
    <row r="49" spans="2:5">
      <c r="B49" s="39" t="s">
        <v>10</v>
      </c>
      <c r="C49" s="67" t="s">
        <v>56</v>
      </c>
      <c r="D49" s="183">
        <v>86.16</v>
      </c>
      <c r="E49" s="177">
        <v>87.2</v>
      </c>
    </row>
    <row r="50" spans="2:5" ht="13.5" thickBot="1">
      <c r="B50" s="41" t="s">
        <v>12</v>
      </c>
      <c r="C50" s="68" t="s">
        <v>53</v>
      </c>
      <c r="D50" s="166">
        <v>85.92</v>
      </c>
      <c r="E50" s="175">
        <v>84.93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12996314.310000001</v>
      </c>
      <c r="E54" s="50">
        <f>E60+E65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12996314.310000001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f>D65/E20</f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f>D68/E20</f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f>D69/E20</f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f>D70/E20</f>
        <v>0</v>
      </c>
    </row>
    <row r="71" spans="2:5">
      <c r="B71" s="36" t="s">
        <v>86</v>
      </c>
      <c r="C71" s="37" t="s">
        <v>87</v>
      </c>
      <c r="D71" s="38">
        <f>D54+D69+D68-D70</f>
        <v>12996314.310000001</v>
      </c>
      <c r="E71" s="61">
        <f>E54+E69+E68-E70</f>
        <v>1</v>
      </c>
    </row>
    <row r="72" spans="2:5">
      <c r="B72" s="39" t="s">
        <v>6</v>
      </c>
      <c r="C72" s="40" t="s">
        <v>88</v>
      </c>
      <c r="D72" s="219">
        <v>0</v>
      </c>
      <c r="E72" s="220">
        <v>0</v>
      </c>
    </row>
    <row r="73" spans="2:5">
      <c r="B73" s="39" t="s">
        <v>8</v>
      </c>
      <c r="C73" s="40" t="s">
        <v>89</v>
      </c>
      <c r="D73" s="219">
        <f>D71</f>
        <v>12996314.310000001</v>
      </c>
      <c r="E73" s="220">
        <f>E71</f>
        <v>1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39.xml><?xml version="1.0" encoding="utf-8"?>
<worksheet xmlns="http://schemas.openxmlformats.org/spreadsheetml/2006/main" xmlns:r="http://schemas.openxmlformats.org/officeDocument/2006/relationships">
  <dimension ref="B1:F78"/>
  <sheetViews>
    <sheetView workbookViewId="0">
      <selection activeCell="B3" sqref="B3:E3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7" customWidth="1"/>
    <col min="6" max="6" width="7.8554687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204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162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34583.51</v>
      </c>
      <c r="E9" s="23">
        <f>E10+E11+E12+E13</f>
        <v>38200.959999999999</v>
      </c>
    </row>
    <row r="10" spans="2:5">
      <c r="B10" s="14" t="s">
        <v>6</v>
      </c>
      <c r="C10" s="115" t="s">
        <v>7</v>
      </c>
      <c r="D10" s="198">
        <v>34583.51</v>
      </c>
      <c r="E10" s="199">
        <v>38200.959999999999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34583.51</v>
      </c>
      <c r="E20" s="205">
        <f>E9-E16</f>
        <v>38200.959999999999</v>
      </c>
      <c r="F20" s="191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162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/>
      <c r="E24" s="23">
        <f>D20</f>
        <v>34583.51</v>
      </c>
    </row>
    <row r="25" spans="2:6">
      <c r="B25" s="21" t="s">
        <v>26</v>
      </c>
      <c r="C25" s="22" t="s">
        <v>27</v>
      </c>
      <c r="D25" s="117"/>
      <c r="E25" s="133">
        <f>E26-E30</f>
        <v>6449.6799999999967</v>
      </c>
      <c r="F25" s="114"/>
    </row>
    <row r="26" spans="2:6">
      <c r="B26" s="24" t="s">
        <v>28</v>
      </c>
      <c r="C26" s="25" t="s">
        <v>29</v>
      </c>
      <c r="D26" s="118"/>
      <c r="E26" s="134">
        <f>SUM(E27:E29)</f>
        <v>37893.85</v>
      </c>
      <c r="F26" s="114"/>
    </row>
    <row r="27" spans="2:6">
      <c r="B27" s="26" t="s">
        <v>6</v>
      </c>
      <c r="C27" s="15" t="s">
        <v>30</v>
      </c>
      <c r="D27" s="198"/>
      <c r="E27" s="209"/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/>
      <c r="E29" s="209">
        <v>37893.85</v>
      </c>
      <c r="F29" s="114"/>
    </row>
    <row r="30" spans="2:6">
      <c r="B30" s="24" t="s">
        <v>33</v>
      </c>
      <c r="C30" s="27" t="s">
        <v>34</v>
      </c>
      <c r="D30" s="118"/>
      <c r="E30" s="134">
        <f>SUM(E31:E37)</f>
        <v>31444.170000000002</v>
      </c>
    </row>
    <row r="31" spans="2:6">
      <c r="B31" s="26" t="s">
        <v>6</v>
      </c>
      <c r="C31" s="15" t="s">
        <v>35</v>
      </c>
      <c r="D31" s="198"/>
      <c r="E31" s="209"/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/>
      <c r="E33" s="209">
        <v>17.53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/>
      <c r="E35" s="209">
        <v>501.65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>
        <v>30924.99</v>
      </c>
    </row>
    <row r="38" spans="2:6">
      <c r="B38" s="21" t="s">
        <v>45</v>
      </c>
      <c r="C38" s="22" t="s">
        <v>46</v>
      </c>
      <c r="D38" s="117"/>
      <c r="E38" s="23">
        <v>-2832.23</v>
      </c>
    </row>
    <row r="39" spans="2:6" ht="13.5" thickBot="1">
      <c r="B39" s="30" t="s">
        <v>47</v>
      </c>
      <c r="C39" s="31" t="s">
        <v>48</v>
      </c>
      <c r="D39" s="119"/>
      <c r="E39" s="130">
        <f>E24+E25+E38</f>
        <v>38200.959999999999</v>
      </c>
      <c r="F39" s="127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62"/>
      <c r="C42" s="35" t="s">
        <v>50</v>
      </c>
      <c r="D42" s="1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/>
      <c r="E44" s="167">
        <v>2454.4720000000002</v>
      </c>
    </row>
    <row r="45" spans="2:6" ht="13.5" thickBot="1">
      <c r="B45" s="41" t="s">
        <v>8</v>
      </c>
      <c r="C45" s="68" t="s">
        <v>53</v>
      </c>
      <c r="D45" s="166"/>
      <c r="E45" s="171">
        <v>2813.0309999999999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/>
      <c r="E47" s="173">
        <v>14.09</v>
      </c>
    </row>
    <row r="48" spans="2:6">
      <c r="B48" s="39" t="s">
        <v>8</v>
      </c>
      <c r="C48" s="67" t="s">
        <v>55</v>
      </c>
      <c r="D48" s="183"/>
      <c r="E48" s="177">
        <v>13.52</v>
      </c>
    </row>
    <row r="49" spans="2:5">
      <c r="B49" s="39" t="s">
        <v>10</v>
      </c>
      <c r="C49" s="67" t="s">
        <v>56</v>
      </c>
      <c r="D49" s="183"/>
      <c r="E49" s="177">
        <v>15.37</v>
      </c>
    </row>
    <row r="50" spans="2:5" ht="13.5" thickBot="1">
      <c r="B50" s="41" t="s">
        <v>12</v>
      </c>
      <c r="C50" s="68" t="s">
        <v>53</v>
      </c>
      <c r="D50" s="166"/>
      <c r="E50" s="175">
        <v>13.58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38200.959999999999</v>
      </c>
      <c r="E54" s="50">
        <f>E60+E65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38200.959999999999</v>
      </c>
      <c r="E60" s="222">
        <f>D60/E20</f>
        <v>1</v>
      </c>
    </row>
    <row r="61" spans="2:5" ht="25.5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f>D65/E20</f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f>D68/E20</f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f>D69/E20</f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f>D70/E20</f>
        <v>0</v>
      </c>
    </row>
    <row r="71" spans="2:5">
      <c r="B71" s="36" t="s">
        <v>86</v>
      </c>
      <c r="C71" s="37" t="s">
        <v>87</v>
      </c>
      <c r="D71" s="38">
        <f>D54+D69+D68-D70</f>
        <v>38200.959999999999</v>
      </c>
      <c r="E71" s="61">
        <f>E54+E69+E68-E70</f>
        <v>1</v>
      </c>
    </row>
    <row r="72" spans="2:5">
      <c r="B72" s="39" t="s">
        <v>6</v>
      </c>
      <c r="C72" s="40" t="s">
        <v>88</v>
      </c>
      <c r="D72" s="219">
        <v>0</v>
      </c>
      <c r="E72" s="220">
        <v>0</v>
      </c>
    </row>
    <row r="73" spans="2:5">
      <c r="B73" s="39" t="s">
        <v>8</v>
      </c>
      <c r="C73" s="40" t="s">
        <v>89</v>
      </c>
      <c r="D73" s="219">
        <f>D71</f>
        <v>38200.959999999999</v>
      </c>
      <c r="E73" s="220">
        <f>E71</f>
        <v>1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F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8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124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22455628.710000001</v>
      </c>
      <c r="E9" s="23">
        <f>E10+E11+E12+E13</f>
        <v>32303701.240000002</v>
      </c>
    </row>
    <row r="10" spans="2:5">
      <c r="B10" s="14" t="s">
        <v>6</v>
      </c>
      <c r="C10" s="115" t="s">
        <v>7</v>
      </c>
      <c r="D10" s="198">
        <f>19813939.97+2579765.64</f>
        <v>22393705.609999999</v>
      </c>
      <c r="E10" s="199">
        <f>25208276.64+4416420.7</f>
        <v>29624697.34</v>
      </c>
    </row>
    <row r="11" spans="2:5">
      <c r="B11" s="14" t="s">
        <v>8</v>
      </c>
      <c r="C11" s="115" t="s">
        <v>9</v>
      </c>
      <c r="D11" s="198">
        <v>266.18</v>
      </c>
      <c r="E11" s="199">
        <v>171.85</v>
      </c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>
        <f>D14</f>
        <v>61656.92</v>
      </c>
      <c r="E13" s="199">
        <f>E14</f>
        <v>2678832.0499999998</v>
      </c>
    </row>
    <row r="14" spans="2:5">
      <c r="B14" s="14" t="s">
        <v>14</v>
      </c>
      <c r="C14" s="115" t="s">
        <v>15</v>
      </c>
      <c r="D14" s="198">
        <v>61656.92</v>
      </c>
      <c r="E14" s="199">
        <v>2678832.0499999998</v>
      </c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>
        <f>D17+D18+D19</f>
        <v>213098.69</v>
      </c>
      <c r="E16" s="23">
        <f>E17+E18+E19</f>
        <v>1786868.17</v>
      </c>
    </row>
    <row r="17" spans="2:6">
      <c r="B17" s="14" t="s">
        <v>6</v>
      </c>
      <c r="C17" s="115" t="s">
        <v>15</v>
      </c>
      <c r="D17" s="200">
        <v>213098.69</v>
      </c>
      <c r="E17" s="201">
        <v>1786868.17</v>
      </c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22242530.02</v>
      </c>
      <c r="E20" s="205">
        <f>E9-E16</f>
        <v>30516833.07</v>
      </c>
      <c r="F20" s="191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26307782.68</v>
      </c>
      <c r="E24" s="23">
        <f>D20</f>
        <v>22242530.02</v>
      </c>
    </row>
    <row r="25" spans="2:6">
      <c r="B25" s="21" t="s">
        <v>26</v>
      </c>
      <c r="C25" s="22" t="s">
        <v>27</v>
      </c>
      <c r="D25" s="117">
        <v>-3285022.07</v>
      </c>
      <c r="E25" s="133">
        <f>E26-E30</f>
        <v>8081668.709999999</v>
      </c>
      <c r="F25" s="127"/>
    </row>
    <row r="26" spans="2:6">
      <c r="B26" s="24" t="s">
        <v>28</v>
      </c>
      <c r="C26" s="25" t="s">
        <v>29</v>
      </c>
      <c r="D26" s="118">
        <v>3041007.84</v>
      </c>
      <c r="E26" s="134">
        <f>SUM(E27:E29)</f>
        <v>10178896.029999999</v>
      </c>
      <c r="F26" s="127"/>
    </row>
    <row r="27" spans="2:6">
      <c r="B27" s="26" t="s">
        <v>6</v>
      </c>
      <c r="C27" s="15" t="s">
        <v>30</v>
      </c>
      <c r="D27" s="198">
        <v>2790938.48</v>
      </c>
      <c r="E27" s="209">
        <v>5883227.9799999995</v>
      </c>
      <c r="F27" s="127"/>
    </row>
    <row r="28" spans="2:6">
      <c r="B28" s="26" t="s">
        <v>8</v>
      </c>
      <c r="C28" s="15" t="s">
        <v>31</v>
      </c>
      <c r="D28" s="198"/>
      <c r="E28" s="209"/>
      <c r="F28" s="127"/>
    </row>
    <row r="29" spans="2:6">
      <c r="B29" s="26" t="s">
        <v>10</v>
      </c>
      <c r="C29" s="15" t="s">
        <v>32</v>
      </c>
      <c r="D29" s="198">
        <v>250069.36</v>
      </c>
      <c r="E29" s="209">
        <v>4295668.05</v>
      </c>
      <c r="F29" s="127"/>
    </row>
    <row r="30" spans="2:6">
      <c r="B30" s="24" t="s">
        <v>33</v>
      </c>
      <c r="C30" s="27" t="s">
        <v>34</v>
      </c>
      <c r="D30" s="118">
        <v>6326029.9100000001</v>
      </c>
      <c r="E30" s="134">
        <f>SUM(E31:E37)</f>
        <v>2097227.3199999998</v>
      </c>
      <c r="F30" s="127"/>
    </row>
    <row r="31" spans="2:6">
      <c r="B31" s="26" t="s">
        <v>6</v>
      </c>
      <c r="C31" s="15" t="s">
        <v>35</v>
      </c>
      <c r="D31" s="198">
        <v>194118.27</v>
      </c>
      <c r="E31" s="209">
        <v>601368.59</v>
      </c>
      <c r="F31" s="127"/>
    </row>
    <row r="32" spans="2:6">
      <c r="B32" s="26" t="s">
        <v>8</v>
      </c>
      <c r="C32" s="15" t="s">
        <v>36</v>
      </c>
      <c r="D32" s="198"/>
      <c r="E32" s="209"/>
      <c r="F32" s="127"/>
    </row>
    <row r="33" spans="2:6">
      <c r="B33" s="26" t="s">
        <v>10</v>
      </c>
      <c r="C33" s="15" t="s">
        <v>37</v>
      </c>
      <c r="D33" s="198">
        <v>52984.729999999996</v>
      </c>
      <c r="E33" s="209">
        <v>55090.37</v>
      </c>
      <c r="F33" s="127"/>
    </row>
    <row r="34" spans="2:6">
      <c r="B34" s="26" t="s">
        <v>12</v>
      </c>
      <c r="C34" s="15" t="s">
        <v>38</v>
      </c>
      <c r="D34" s="198"/>
      <c r="E34" s="209"/>
      <c r="F34" s="127"/>
    </row>
    <row r="35" spans="2:6" ht="25.5">
      <c r="B35" s="26" t="s">
        <v>39</v>
      </c>
      <c r="C35" s="15" t="s">
        <v>40</v>
      </c>
      <c r="D35" s="198">
        <v>231722.62</v>
      </c>
      <c r="E35" s="209">
        <v>208951.88</v>
      </c>
      <c r="F35" s="127"/>
    </row>
    <row r="36" spans="2:6">
      <c r="B36" s="26" t="s">
        <v>41</v>
      </c>
      <c r="C36" s="15" t="s">
        <v>42</v>
      </c>
      <c r="D36" s="198"/>
      <c r="E36" s="209"/>
      <c r="F36" s="127"/>
    </row>
    <row r="37" spans="2:6" ht="13.5" thickBot="1">
      <c r="B37" s="28" t="s">
        <v>43</v>
      </c>
      <c r="C37" s="29" t="s">
        <v>44</v>
      </c>
      <c r="D37" s="198">
        <v>5847204.29</v>
      </c>
      <c r="E37" s="209">
        <v>1231816.48</v>
      </c>
      <c r="F37" s="127"/>
    </row>
    <row r="38" spans="2:6">
      <c r="B38" s="21" t="s">
        <v>45</v>
      </c>
      <c r="C38" s="22" t="s">
        <v>46</v>
      </c>
      <c r="D38" s="117">
        <v>-171196.59</v>
      </c>
      <c r="E38" s="23">
        <v>192634.34</v>
      </c>
    </row>
    <row r="39" spans="2:6" ht="13.5" thickBot="1">
      <c r="B39" s="30" t="s">
        <v>47</v>
      </c>
      <c r="C39" s="31" t="s">
        <v>48</v>
      </c>
      <c r="D39" s="119">
        <v>22851564.02</v>
      </c>
      <c r="E39" s="130">
        <f>E24+E25+E38</f>
        <v>30516833.069999997</v>
      </c>
      <c r="F39" s="127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201244.99100000001</v>
      </c>
      <c r="E44" s="167">
        <v>166761.4498</v>
      </c>
    </row>
    <row r="45" spans="2:6" ht="13.5" thickBot="1">
      <c r="B45" s="41" t="s">
        <v>8</v>
      </c>
      <c r="C45" s="68" t="s">
        <v>53</v>
      </c>
      <c r="D45" s="166">
        <v>175791.0943</v>
      </c>
      <c r="E45" s="171">
        <v>225458.6385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130.7252</v>
      </c>
      <c r="E47" s="173">
        <v>133.37932745653001</v>
      </c>
    </row>
    <row r="48" spans="2:6">
      <c r="B48" s="39" t="s">
        <v>8</v>
      </c>
      <c r="C48" s="67" t="s">
        <v>55</v>
      </c>
      <c r="D48" s="183">
        <v>127.69589999999999</v>
      </c>
      <c r="E48" s="177">
        <v>133.25399999999999</v>
      </c>
    </row>
    <row r="49" spans="2:5">
      <c r="B49" s="39" t="s">
        <v>10</v>
      </c>
      <c r="C49" s="67" t="s">
        <v>56</v>
      </c>
      <c r="D49" s="183">
        <v>133.5692</v>
      </c>
      <c r="E49" s="177">
        <v>139.8768</v>
      </c>
    </row>
    <row r="50" spans="2:5" ht="13.5" thickBot="1">
      <c r="B50" s="41" t="s">
        <v>12</v>
      </c>
      <c r="C50" s="68" t="s">
        <v>53</v>
      </c>
      <c r="D50" s="166">
        <v>129.99272864757401</v>
      </c>
      <c r="E50" s="175">
        <v>135.354463563834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29624697.34</v>
      </c>
      <c r="E54" s="50">
        <f>E60+E65</f>
        <v>0.97076578267628211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v>25208276.640000001</v>
      </c>
      <c r="E60" s="222">
        <f>D60/E20</f>
        <v>0.82604497597037185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4416420.7</v>
      </c>
      <c r="E65" s="220">
        <f>D65/E20</f>
        <v>0.14472080670591025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f>E11</f>
        <v>171.85</v>
      </c>
      <c r="E68" s="69">
        <f>D68/E20</f>
        <v>5.6313182827919172E-6</v>
      </c>
    </row>
    <row r="69" spans="2:5" ht="13.5" thickBot="1">
      <c r="B69" s="36" t="s">
        <v>82</v>
      </c>
      <c r="C69" s="37" t="s">
        <v>83</v>
      </c>
      <c r="D69" s="38">
        <f>E13</f>
        <v>2678832.0499999998</v>
      </c>
      <c r="E69" s="50">
        <f>D69/E20</f>
        <v>8.7782111723560957E-2</v>
      </c>
    </row>
    <row r="70" spans="2:5" ht="13.5" thickBot="1">
      <c r="B70" s="36" t="s">
        <v>84</v>
      </c>
      <c r="C70" s="37" t="s">
        <v>85</v>
      </c>
      <c r="D70" s="38">
        <f>E16</f>
        <v>1786868.17</v>
      </c>
      <c r="E70" s="50">
        <f>D70/E20</f>
        <v>5.8553525718125901E-2</v>
      </c>
    </row>
    <row r="71" spans="2:5">
      <c r="B71" s="36" t="s">
        <v>86</v>
      </c>
      <c r="C71" s="37" t="s">
        <v>87</v>
      </c>
      <c r="D71" s="38">
        <f>D54+D69+D68-D70</f>
        <v>30516833.07</v>
      </c>
      <c r="E71" s="61">
        <f>E54+E69+E68-E70</f>
        <v>0.99999999999999989</v>
      </c>
    </row>
    <row r="72" spans="2:5">
      <c r="B72" s="39" t="s">
        <v>6</v>
      </c>
      <c r="C72" s="40" t="s">
        <v>88</v>
      </c>
      <c r="D72" s="219">
        <f>D71</f>
        <v>30516833.07</v>
      </c>
      <c r="E72" s="220">
        <f>E71</f>
        <v>0.99999999999999989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94488188976377963" right="0.74803149606299213" top="0.55118110236220474" bottom="0.47244094488188981" header="0.51181102362204722" footer="0.51181102362204722"/>
  <pageSetup paperSize="9" scale="70" orientation="portrait" r:id="rId1"/>
  <headerFooter alignWithMargins="0"/>
</worksheet>
</file>

<file path=xl/worksheets/sheet140.xml><?xml version="1.0" encoding="utf-8"?>
<worksheet xmlns="http://schemas.openxmlformats.org/spreadsheetml/2006/main" xmlns:r="http://schemas.openxmlformats.org/officeDocument/2006/relationships">
  <dimension ref="B1:F78"/>
  <sheetViews>
    <sheetView workbookViewId="0">
      <selection activeCell="B3" sqref="B3:E3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7" customWidth="1"/>
    <col min="6" max="6" width="7.8554687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205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164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/>
      <c r="E9" s="23">
        <f>E10</f>
        <v>8953.51</v>
      </c>
    </row>
    <row r="10" spans="2:5">
      <c r="B10" s="14" t="s">
        <v>6</v>
      </c>
      <c r="C10" s="115" t="s">
        <v>7</v>
      </c>
      <c r="D10" s="198"/>
      <c r="E10" s="199">
        <v>8953.51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/>
      <c r="E20" s="205">
        <f>E10</f>
        <v>8953.51</v>
      </c>
      <c r="F20" s="191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164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/>
      <c r="E24" s="23"/>
    </row>
    <row r="25" spans="2:6">
      <c r="B25" s="21" t="s">
        <v>26</v>
      </c>
      <c r="C25" s="22" t="s">
        <v>27</v>
      </c>
      <c r="D25" s="117"/>
      <c r="E25" s="133">
        <f>E26-E30</f>
        <v>9238.74</v>
      </c>
      <c r="F25" s="114"/>
    </row>
    <row r="26" spans="2:6">
      <c r="B26" s="24" t="s">
        <v>28</v>
      </c>
      <c r="C26" s="25" t="s">
        <v>29</v>
      </c>
      <c r="D26" s="118"/>
      <c r="E26" s="134">
        <f>SUM(E27:E29)</f>
        <v>9238.74</v>
      </c>
      <c r="F26" s="114"/>
    </row>
    <row r="27" spans="2:6">
      <c r="B27" s="26" t="s">
        <v>6</v>
      </c>
      <c r="C27" s="15" t="s">
        <v>30</v>
      </c>
      <c r="D27" s="198"/>
      <c r="E27" s="209"/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/>
      <c r="E29" s="209">
        <v>9238.74</v>
      </c>
      <c r="F29" s="114"/>
    </row>
    <row r="30" spans="2:6">
      <c r="B30" s="24" t="s">
        <v>33</v>
      </c>
      <c r="C30" s="27" t="s">
        <v>34</v>
      </c>
      <c r="D30" s="118"/>
      <c r="E30" s="134">
        <f>SUM(E31:E37)</f>
        <v>0</v>
      </c>
    </row>
    <row r="31" spans="2:6">
      <c r="B31" s="26" t="s">
        <v>6</v>
      </c>
      <c r="C31" s="15" t="s">
        <v>35</v>
      </c>
      <c r="D31" s="198"/>
      <c r="E31" s="209"/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/>
      <c r="E33" s="209"/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/>
      <c r="E35" s="209"/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/>
    </row>
    <row r="38" spans="2:6">
      <c r="B38" s="21" t="s">
        <v>45</v>
      </c>
      <c r="C38" s="22" t="s">
        <v>46</v>
      </c>
      <c r="D38" s="117"/>
      <c r="E38" s="23">
        <v>-285.23</v>
      </c>
    </row>
    <row r="39" spans="2:6" ht="13.5" thickBot="1">
      <c r="B39" s="30" t="s">
        <v>47</v>
      </c>
      <c r="C39" s="31" t="s">
        <v>48</v>
      </c>
      <c r="D39" s="119"/>
      <c r="E39" s="130">
        <f>E24+E25+E38</f>
        <v>8953.51</v>
      </c>
      <c r="F39" s="127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64"/>
      <c r="C42" s="35" t="s">
        <v>50</v>
      </c>
      <c r="D42" s="1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/>
      <c r="E44" s="167"/>
    </row>
    <row r="45" spans="2:6" ht="13.5" thickBot="1">
      <c r="B45" s="41" t="s">
        <v>8</v>
      </c>
      <c r="C45" s="68" t="s">
        <v>53</v>
      </c>
      <c r="D45" s="166"/>
      <c r="E45" s="171">
        <v>1074.8510000000001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/>
      <c r="E47" s="173"/>
    </row>
    <row r="48" spans="2:6">
      <c r="B48" s="39" t="s">
        <v>8</v>
      </c>
      <c r="C48" s="67" t="s">
        <v>55</v>
      </c>
      <c r="D48" s="183"/>
      <c r="E48" s="177">
        <v>7.58</v>
      </c>
    </row>
    <row r="49" spans="2:5">
      <c r="B49" s="39" t="s">
        <v>10</v>
      </c>
      <c r="C49" s="67" t="s">
        <v>56</v>
      </c>
      <c r="D49" s="183"/>
      <c r="E49" s="177">
        <v>9.08</v>
      </c>
    </row>
    <row r="50" spans="2:5" ht="13.5" thickBot="1">
      <c r="B50" s="41" t="s">
        <v>12</v>
      </c>
      <c r="C50" s="68" t="s">
        <v>53</v>
      </c>
      <c r="D50" s="166"/>
      <c r="E50" s="175">
        <v>8.33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8953.51</v>
      </c>
      <c r="E54" s="50">
        <v>0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8953.51</v>
      </c>
      <c r="E60" s="222">
        <v>0</v>
      </c>
    </row>
    <row r="61" spans="2:5" ht="25.5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D54+D69+D68-D70</f>
        <v>8953.51</v>
      </c>
      <c r="E71" s="61">
        <v>0</v>
      </c>
    </row>
    <row r="72" spans="2:5">
      <c r="B72" s="39" t="s">
        <v>6</v>
      </c>
      <c r="C72" s="40" t="s">
        <v>88</v>
      </c>
      <c r="D72" s="219">
        <v>0</v>
      </c>
      <c r="E72" s="220">
        <v>0</v>
      </c>
    </row>
    <row r="73" spans="2:5">
      <c r="B73" s="39" t="s">
        <v>8</v>
      </c>
      <c r="C73" s="40" t="s">
        <v>89</v>
      </c>
      <c r="D73" s="219">
        <f>D71</f>
        <v>8953.51</v>
      </c>
      <c r="E73" s="220">
        <f>E71</f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141.xml><?xml version="1.0" encoding="utf-8"?>
<worksheet xmlns="http://schemas.openxmlformats.org/spreadsheetml/2006/main" xmlns:r="http://schemas.openxmlformats.org/officeDocument/2006/relationships">
  <dimension ref="B1:F78"/>
  <sheetViews>
    <sheetView workbookViewId="0">
      <selection activeCell="B3" sqref="B3:E3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7" customWidth="1"/>
    <col min="6" max="6" width="7.8554687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249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194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/>
      <c r="E9" s="23">
        <f>E10</f>
        <v>14862.81</v>
      </c>
    </row>
    <row r="10" spans="2:5">
      <c r="B10" s="14" t="s">
        <v>6</v>
      </c>
      <c r="C10" s="115" t="s">
        <v>7</v>
      </c>
      <c r="D10" s="198"/>
      <c r="E10" s="199">
        <v>14862.81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/>
      <c r="E20" s="205">
        <f>E10</f>
        <v>14862.81</v>
      </c>
      <c r="F20" s="191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194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/>
      <c r="E24" s="23"/>
    </row>
    <row r="25" spans="2:6">
      <c r="B25" s="21" t="s">
        <v>26</v>
      </c>
      <c r="C25" s="22" t="s">
        <v>27</v>
      </c>
      <c r="D25" s="117"/>
      <c r="E25" s="133">
        <f>E26-E30</f>
        <v>15132.5</v>
      </c>
      <c r="F25" s="114"/>
    </row>
    <row r="26" spans="2:6">
      <c r="B26" s="24" t="s">
        <v>28</v>
      </c>
      <c r="C26" s="25" t="s">
        <v>29</v>
      </c>
      <c r="D26" s="118"/>
      <c r="E26" s="134">
        <f>SUM(E27:E29)</f>
        <v>15132.5</v>
      </c>
      <c r="F26" s="114"/>
    </row>
    <row r="27" spans="2:6">
      <c r="B27" s="26" t="s">
        <v>6</v>
      </c>
      <c r="C27" s="15" t="s">
        <v>30</v>
      </c>
      <c r="D27" s="198"/>
      <c r="E27" s="209">
        <v>15132.5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/>
      <c r="E29" s="209"/>
      <c r="F29" s="114"/>
    </row>
    <row r="30" spans="2:6">
      <c r="B30" s="24" t="s">
        <v>33</v>
      </c>
      <c r="C30" s="27" t="s">
        <v>34</v>
      </c>
      <c r="D30" s="118"/>
      <c r="E30" s="134">
        <f>SUM(E31:E37)</f>
        <v>0</v>
      </c>
    </row>
    <row r="31" spans="2:6">
      <c r="B31" s="26" t="s">
        <v>6</v>
      </c>
      <c r="C31" s="15" t="s">
        <v>35</v>
      </c>
      <c r="D31" s="198"/>
      <c r="E31" s="209"/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/>
      <c r="E33" s="209"/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/>
      <c r="E35" s="209"/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/>
    </row>
    <row r="38" spans="2:6">
      <c r="B38" s="21" t="s">
        <v>45</v>
      </c>
      <c r="C38" s="22" t="s">
        <v>46</v>
      </c>
      <c r="D38" s="117"/>
      <c r="E38" s="23">
        <v>-269.69</v>
      </c>
    </row>
    <row r="39" spans="2:6" ht="13.5" thickBot="1">
      <c r="B39" s="30" t="s">
        <v>47</v>
      </c>
      <c r="C39" s="31" t="s">
        <v>48</v>
      </c>
      <c r="D39" s="119"/>
      <c r="E39" s="130">
        <f>E24+E25+E38</f>
        <v>14862.81</v>
      </c>
      <c r="F39" s="127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94"/>
      <c r="C42" s="35" t="s">
        <v>50</v>
      </c>
      <c r="D42" s="1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/>
      <c r="E44" s="167"/>
    </row>
    <row r="45" spans="2:6" ht="13.5" thickBot="1">
      <c r="B45" s="41" t="s">
        <v>8</v>
      </c>
      <c r="C45" s="68" t="s">
        <v>53</v>
      </c>
      <c r="D45" s="166"/>
      <c r="E45" s="171">
        <v>2221.6460000000002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/>
      <c r="E47" s="173"/>
    </row>
    <row r="48" spans="2:6">
      <c r="B48" s="39" t="s">
        <v>8</v>
      </c>
      <c r="C48" s="67" t="s">
        <v>55</v>
      </c>
      <c r="D48" s="183"/>
      <c r="E48" s="177">
        <v>6.44</v>
      </c>
    </row>
    <row r="49" spans="2:5">
      <c r="B49" s="39" t="s">
        <v>10</v>
      </c>
      <c r="C49" s="67" t="s">
        <v>56</v>
      </c>
      <c r="D49" s="183"/>
      <c r="E49" s="177">
        <v>7.42</v>
      </c>
    </row>
    <row r="50" spans="2:5" ht="13.5" thickBot="1">
      <c r="B50" s="41" t="s">
        <v>12</v>
      </c>
      <c r="C50" s="68" t="s">
        <v>53</v>
      </c>
      <c r="D50" s="166"/>
      <c r="E50" s="175">
        <v>6.69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14862.81</v>
      </c>
      <c r="E54" s="50">
        <v>0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14862.81</v>
      </c>
      <c r="E60" s="222">
        <v>0</v>
      </c>
    </row>
    <row r="61" spans="2:5" ht="25.5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D54+D69+D68-D70</f>
        <v>14862.81</v>
      </c>
      <c r="E71" s="61">
        <v>0</v>
      </c>
    </row>
    <row r="72" spans="2:5">
      <c r="B72" s="39" t="s">
        <v>6</v>
      </c>
      <c r="C72" s="40" t="s">
        <v>88</v>
      </c>
      <c r="D72" s="219">
        <v>0</v>
      </c>
      <c r="E72" s="220">
        <v>0</v>
      </c>
    </row>
    <row r="73" spans="2:5">
      <c r="B73" s="39" t="s">
        <v>8</v>
      </c>
      <c r="C73" s="40" t="s">
        <v>89</v>
      </c>
      <c r="D73" s="219">
        <f>D71</f>
        <v>14862.81</v>
      </c>
      <c r="E73" s="220">
        <f>E71</f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142.xml><?xml version="1.0" encoding="utf-8"?>
<worksheet xmlns="http://schemas.openxmlformats.org/spreadsheetml/2006/main" xmlns:r="http://schemas.openxmlformats.org/officeDocument/2006/relationships">
  <dimension ref="A1:F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7.8554687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100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26879612.77</v>
      </c>
      <c r="E9" s="23">
        <f>E10+E11+E12+E13</f>
        <v>26542117.649999999</v>
      </c>
    </row>
    <row r="10" spans="2:5">
      <c r="B10" s="14" t="s">
        <v>6</v>
      </c>
      <c r="C10" s="115" t="s">
        <v>7</v>
      </c>
      <c r="D10" s="198"/>
      <c r="E10" s="199"/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>
        <v>26879612.77</v>
      </c>
      <c r="E12" s="199">
        <v>26542117.649999999</v>
      </c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26879612.77</v>
      </c>
      <c r="E20" s="205">
        <f>E9-E16</f>
        <v>26542117.649999999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12812024.85</v>
      </c>
      <c r="E24" s="23">
        <f>D20</f>
        <v>26879612.77</v>
      </c>
    </row>
    <row r="25" spans="2:6">
      <c r="B25" s="21" t="s">
        <v>26</v>
      </c>
      <c r="C25" s="22" t="s">
        <v>27</v>
      </c>
      <c r="D25" s="117">
        <v>1762791.41</v>
      </c>
      <c r="E25" s="133">
        <f>E26-E30</f>
        <v>612803.82000000007</v>
      </c>
      <c r="F25" s="70"/>
    </row>
    <row r="26" spans="2:6">
      <c r="B26" s="24" t="s">
        <v>28</v>
      </c>
      <c r="C26" s="25" t="s">
        <v>29</v>
      </c>
      <c r="D26" s="118">
        <v>2415854.86</v>
      </c>
      <c r="E26" s="134">
        <f>SUM(E27:E29)</f>
        <v>2227502.64</v>
      </c>
    </row>
    <row r="27" spans="2:6">
      <c r="B27" s="26" t="s">
        <v>6</v>
      </c>
      <c r="C27" s="15" t="s">
        <v>30</v>
      </c>
      <c r="D27" s="198">
        <v>2415854.86</v>
      </c>
      <c r="E27" s="209">
        <v>2227502.64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/>
      <c r="E29" s="209"/>
    </row>
    <row r="30" spans="2:6">
      <c r="B30" s="24" t="s">
        <v>33</v>
      </c>
      <c r="C30" s="27" t="s">
        <v>34</v>
      </c>
      <c r="D30" s="118">
        <v>653063.44999999995</v>
      </c>
      <c r="E30" s="134">
        <f>SUM(E31:E37)</f>
        <v>1614698.82</v>
      </c>
    </row>
    <row r="31" spans="2:6">
      <c r="B31" s="26" t="s">
        <v>6</v>
      </c>
      <c r="C31" s="15" t="s">
        <v>35</v>
      </c>
      <c r="D31" s="198">
        <v>653063.44999999995</v>
      </c>
      <c r="E31" s="209">
        <v>1614698.82</v>
      </c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/>
      <c r="E33" s="209"/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/>
      <c r="E35" s="209"/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/>
    </row>
    <row r="38" spans="2:6">
      <c r="B38" s="21" t="s">
        <v>45</v>
      </c>
      <c r="C38" s="22" t="s">
        <v>46</v>
      </c>
      <c r="D38" s="117">
        <v>4348950.3099999996</v>
      </c>
      <c r="E38" s="23">
        <v>-950298.94</v>
      </c>
    </row>
    <row r="39" spans="2:6" ht="13.5" thickBot="1">
      <c r="B39" s="30" t="s">
        <v>47</v>
      </c>
      <c r="C39" s="31" t="s">
        <v>48</v>
      </c>
      <c r="D39" s="119">
        <v>18923766.57</v>
      </c>
      <c r="E39" s="130">
        <f>E24+E25+E38</f>
        <v>26542117.649999999</v>
      </c>
      <c r="F39" s="121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1369991.6436999999</v>
      </c>
      <c r="E44" s="167">
        <v>1663136.5404000001</v>
      </c>
    </row>
    <row r="45" spans="2:6" ht="13.5" thickBot="1">
      <c r="B45" s="41" t="s">
        <v>8</v>
      </c>
      <c r="C45" s="68" t="s">
        <v>53</v>
      </c>
      <c r="D45" s="166">
        <v>1542593.5663000001</v>
      </c>
      <c r="E45" s="171">
        <v>1697478.7768999999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9.3519000000000005</v>
      </c>
      <c r="E47" s="173">
        <v>16.161999999999999</v>
      </c>
    </row>
    <row r="48" spans="2:6">
      <c r="B48" s="39" t="s">
        <v>8</v>
      </c>
      <c r="C48" s="67" t="s">
        <v>55</v>
      </c>
      <c r="D48" s="183">
        <v>8.3452000000000002</v>
      </c>
      <c r="E48" s="177">
        <v>15.623799999999999</v>
      </c>
    </row>
    <row r="49" spans="2:5">
      <c r="B49" s="39" t="s">
        <v>10</v>
      </c>
      <c r="C49" s="67" t="s">
        <v>56</v>
      </c>
      <c r="D49" s="183">
        <v>12.285</v>
      </c>
      <c r="E49" s="177">
        <v>20.075500000000002</v>
      </c>
    </row>
    <row r="50" spans="2:5" ht="13.5" thickBot="1">
      <c r="B50" s="41" t="s">
        <v>12</v>
      </c>
      <c r="C50" s="68" t="s">
        <v>53</v>
      </c>
      <c r="D50" s="166">
        <v>12.2675</v>
      </c>
      <c r="E50" s="175">
        <v>15.636200000000001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0</v>
      </c>
      <c r="E54" s="50">
        <v>0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0</v>
      </c>
      <c r="E60" s="222">
        <v>0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f>E20</f>
        <v>26542117.649999999</v>
      </c>
      <c r="E67" s="60">
        <f>D67/E20</f>
        <v>1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D67</f>
        <v>26542117.649999999</v>
      </c>
      <c r="E71" s="61">
        <f>E67</f>
        <v>1</v>
      </c>
    </row>
    <row r="72" spans="2:5">
      <c r="B72" s="39" t="s">
        <v>6</v>
      </c>
      <c r="C72" s="40" t="s">
        <v>88</v>
      </c>
      <c r="D72" s="219">
        <v>0</v>
      </c>
      <c r="E72" s="220">
        <v>0</v>
      </c>
    </row>
    <row r="73" spans="2:5">
      <c r="B73" s="39" t="s">
        <v>8</v>
      </c>
      <c r="C73" s="40" t="s">
        <v>89</v>
      </c>
      <c r="D73" s="219">
        <f>D71</f>
        <v>26542117.649999999</v>
      </c>
      <c r="E73" s="220">
        <f>E71</f>
        <v>1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6" right="0.75" top="0.62" bottom="0.61" header="0.5" footer="0.5"/>
  <pageSetup paperSize="9" scale="70" orientation="portrait" r:id="rId1"/>
  <headerFooter alignWithMargins="0"/>
</worksheet>
</file>

<file path=xl/worksheets/sheet143.xml><?xml version="1.0" encoding="utf-8"?>
<worksheet xmlns="http://schemas.openxmlformats.org/spreadsheetml/2006/main" xmlns:r="http://schemas.openxmlformats.org/officeDocument/2006/relationships">
  <dimension ref="A1:F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7.8554687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customHeight="1" thickBot="1">
      <c r="B5" s="277" t="s">
        <v>101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35456529.32</v>
      </c>
      <c r="E9" s="23">
        <f>E10+E11+E12+E13</f>
        <v>38370983.850000001</v>
      </c>
    </row>
    <row r="10" spans="2:5">
      <c r="B10" s="14" t="s">
        <v>6</v>
      </c>
      <c r="C10" s="115" t="s">
        <v>7</v>
      </c>
      <c r="D10" s="198"/>
      <c r="E10" s="199"/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>
        <v>35456529.32</v>
      </c>
      <c r="E12" s="199">
        <v>38370983.850000001</v>
      </c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customHeight="1" thickBot="1">
      <c r="B20" s="287" t="s">
        <v>22</v>
      </c>
      <c r="C20" s="288"/>
      <c r="D20" s="204">
        <f>D9-D16</f>
        <v>35456529.32</v>
      </c>
      <c r="E20" s="205">
        <f>E9-E16</f>
        <v>38370983.850000001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22866575.140000001</v>
      </c>
      <c r="E24" s="23">
        <f>D20</f>
        <v>35456529.32</v>
      </c>
    </row>
    <row r="25" spans="2:6">
      <c r="B25" s="21" t="s">
        <v>26</v>
      </c>
      <c r="C25" s="22" t="s">
        <v>27</v>
      </c>
      <c r="D25" s="117">
        <v>2177979.4500000002</v>
      </c>
      <c r="E25" s="133">
        <f>E26-E30</f>
        <v>1566280.4299999997</v>
      </c>
      <c r="F25" s="70"/>
    </row>
    <row r="26" spans="2:6">
      <c r="B26" s="24" t="s">
        <v>28</v>
      </c>
      <c r="C26" s="25" t="s">
        <v>29</v>
      </c>
      <c r="D26" s="118">
        <v>3001232.27</v>
      </c>
      <c r="E26" s="134">
        <f>SUM(E27:E29)</f>
        <v>2857004.53</v>
      </c>
    </row>
    <row r="27" spans="2:6">
      <c r="B27" s="26" t="s">
        <v>6</v>
      </c>
      <c r="C27" s="15" t="s">
        <v>30</v>
      </c>
      <c r="D27" s="198">
        <v>3001232.27</v>
      </c>
      <c r="E27" s="209">
        <v>2857004.53</v>
      </c>
      <c r="F27" s="70"/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/>
      <c r="E29" s="209"/>
    </row>
    <row r="30" spans="2:6">
      <c r="B30" s="24" t="s">
        <v>33</v>
      </c>
      <c r="C30" s="27" t="s">
        <v>34</v>
      </c>
      <c r="D30" s="118">
        <v>823252.82</v>
      </c>
      <c r="E30" s="134">
        <f>SUM(E31:E37)</f>
        <v>1290724.1000000001</v>
      </c>
    </row>
    <row r="31" spans="2:6">
      <c r="B31" s="26" t="s">
        <v>6</v>
      </c>
      <c r="C31" s="15" t="s">
        <v>35</v>
      </c>
      <c r="D31" s="198">
        <v>823252.82</v>
      </c>
      <c r="E31" s="209">
        <v>1290724.1000000001</v>
      </c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/>
      <c r="E33" s="209"/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/>
      <c r="E35" s="209"/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/>
    </row>
    <row r="38" spans="2:6" ht="21" customHeight="1">
      <c r="B38" s="21" t="s">
        <v>45</v>
      </c>
      <c r="C38" s="22" t="s">
        <v>46</v>
      </c>
      <c r="D38" s="117">
        <v>3773909.13</v>
      </c>
      <c r="E38" s="23">
        <v>1348174.1</v>
      </c>
    </row>
    <row r="39" spans="2:6" ht="13.5" thickBot="1">
      <c r="B39" s="30" t="s">
        <v>47</v>
      </c>
      <c r="C39" s="31" t="s">
        <v>48</v>
      </c>
      <c r="D39" s="119">
        <v>28818463.719999999</v>
      </c>
      <c r="E39" s="130">
        <f>E24+E25+E38</f>
        <v>38370983.850000001</v>
      </c>
      <c r="F39" s="121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744856.5649</v>
      </c>
      <c r="E44" s="167">
        <v>872295.1361</v>
      </c>
    </row>
    <row r="45" spans="2:6" ht="13.5" thickBot="1">
      <c r="B45" s="41" t="s">
        <v>8</v>
      </c>
      <c r="C45" s="68" t="s">
        <v>53</v>
      </c>
      <c r="D45" s="166">
        <v>812053.05729999999</v>
      </c>
      <c r="E45" s="171">
        <v>907613.25009999995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30.699300000000001</v>
      </c>
      <c r="E47" s="173">
        <v>40.647399999999998</v>
      </c>
    </row>
    <row r="48" spans="2:6">
      <c r="B48" s="39" t="s">
        <v>8</v>
      </c>
      <c r="C48" s="67" t="s">
        <v>55</v>
      </c>
      <c r="D48" s="183">
        <v>29.388200000000001</v>
      </c>
      <c r="E48" s="177">
        <v>40.705599999999997</v>
      </c>
    </row>
    <row r="49" spans="2:5">
      <c r="B49" s="39" t="s">
        <v>10</v>
      </c>
      <c r="C49" s="67" t="s">
        <v>56</v>
      </c>
      <c r="D49" s="183">
        <v>35.780700000000003</v>
      </c>
      <c r="E49" s="177">
        <v>47.176299999999998</v>
      </c>
    </row>
    <row r="50" spans="2:5" ht="13.5" thickBot="1">
      <c r="B50" s="41" t="s">
        <v>12</v>
      </c>
      <c r="C50" s="68" t="s">
        <v>53</v>
      </c>
      <c r="D50" s="166">
        <v>35.488399999999999</v>
      </c>
      <c r="E50" s="175">
        <v>42.276800000000001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customHeight="1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0</v>
      </c>
      <c r="E54" s="50">
        <v>0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0</v>
      </c>
      <c r="E60" s="222">
        <v>0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f>E20</f>
        <v>38370983.850000001</v>
      </c>
      <c r="E67" s="60">
        <f>D67/E20</f>
        <v>1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D67</f>
        <v>38370983.850000001</v>
      </c>
      <c r="E71" s="61">
        <f>E67</f>
        <v>1</v>
      </c>
    </row>
    <row r="72" spans="2:5">
      <c r="B72" s="39" t="s">
        <v>6</v>
      </c>
      <c r="C72" s="40" t="s">
        <v>88</v>
      </c>
      <c r="D72" s="219">
        <v>0</v>
      </c>
      <c r="E72" s="220">
        <v>0</v>
      </c>
    </row>
    <row r="73" spans="2:5">
      <c r="B73" s="39" t="s">
        <v>8</v>
      </c>
      <c r="C73" s="40" t="s">
        <v>89</v>
      </c>
      <c r="D73" s="219">
        <f>D71</f>
        <v>38370983.850000001</v>
      </c>
      <c r="E73" s="220">
        <f>E71</f>
        <v>1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75" right="0.75" top="0.71" bottom="0.63" header="0.5" footer="0.5"/>
  <pageSetup paperSize="9" scale="70" orientation="portrait" r:id="rId1"/>
  <headerFooter alignWithMargins="0"/>
</worksheet>
</file>

<file path=xl/worksheets/sheet144.xml><?xml version="1.0" encoding="utf-8"?>
<worksheet xmlns="http://schemas.openxmlformats.org/spreadsheetml/2006/main" xmlns:r="http://schemas.openxmlformats.org/officeDocument/2006/relationships">
  <dimension ref="A1:F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7.8554687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102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31326207.129999999</v>
      </c>
      <c r="E9" s="23">
        <f>E10+E11+E12+E13</f>
        <v>34054895.770000003</v>
      </c>
    </row>
    <row r="10" spans="2:5">
      <c r="B10" s="14" t="s">
        <v>6</v>
      </c>
      <c r="C10" s="115" t="s">
        <v>7</v>
      </c>
      <c r="D10" s="198"/>
      <c r="E10" s="199"/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>
        <v>31326207.129999999</v>
      </c>
      <c r="E12" s="199">
        <v>34054895.770000003</v>
      </c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31326207.129999999</v>
      </c>
      <c r="E20" s="205">
        <f>E9-E16</f>
        <v>34054895.770000003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20181541.199999999</v>
      </c>
      <c r="E24" s="23">
        <f>D20</f>
        <v>31326207.129999999</v>
      </c>
    </row>
    <row r="25" spans="2:6">
      <c r="B25" s="21" t="s">
        <v>26</v>
      </c>
      <c r="C25" s="22" t="s">
        <v>27</v>
      </c>
      <c r="D25" s="117">
        <v>1855970.2</v>
      </c>
      <c r="E25" s="133">
        <f>E26-E30</f>
        <v>1242891.1200000001</v>
      </c>
      <c r="F25" s="70"/>
    </row>
    <row r="26" spans="2:6">
      <c r="B26" s="24" t="s">
        <v>28</v>
      </c>
      <c r="C26" s="25" t="s">
        <v>29</v>
      </c>
      <c r="D26" s="118">
        <v>2605749.0499999998</v>
      </c>
      <c r="E26" s="134">
        <f>SUM(E27:E29)</f>
        <v>2453124.5</v>
      </c>
    </row>
    <row r="27" spans="2:6">
      <c r="B27" s="26" t="s">
        <v>6</v>
      </c>
      <c r="C27" s="15" t="s">
        <v>30</v>
      </c>
      <c r="D27" s="198">
        <v>2605749.0499999998</v>
      </c>
      <c r="E27" s="209">
        <v>2453124.5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/>
      <c r="E29" s="209"/>
    </row>
    <row r="30" spans="2:6">
      <c r="B30" s="24" t="s">
        <v>33</v>
      </c>
      <c r="C30" s="27" t="s">
        <v>34</v>
      </c>
      <c r="D30" s="118">
        <v>749778.85</v>
      </c>
      <c r="E30" s="134">
        <f>SUM(E31:E37)</f>
        <v>1210233.3799999999</v>
      </c>
    </row>
    <row r="31" spans="2:6">
      <c r="B31" s="26" t="s">
        <v>6</v>
      </c>
      <c r="C31" s="15" t="s">
        <v>35</v>
      </c>
      <c r="D31" s="198">
        <v>749778.85</v>
      </c>
      <c r="E31" s="209">
        <v>1210233.3799999999</v>
      </c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/>
      <c r="E33" s="209"/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/>
      <c r="E35" s="209"/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/>
    </row>
    <row r="38" spans="2:6">
      <c r="B38" s="21" t="s">
        <v>45</v>
      </c>
      <c r="C38" s="22" t="s">
        <v>46</v>
      </c>
      <c r="D38" s="117">
        <v>3419913.96</v>
      </c>
      <c r="E38" s="23">
        <v>1485797.52</v>
      </c>
    </row>
    <row r="39" spans="2:6" ht="13.5" thickBot="1">
      <c r="B39" s="30" t="s">
        <v>47</v>
      </c>
      <c r="C39" s="31" t="s">
        <v>48</v>
      </c>
      <c r="D39" s="119">
        <v>25457425.359999999</v>
      </c>
      <c r="E39" s="130">
        <f>E24+E25+E38</f>
        <v>34054895.770000003</v>
      </c>
      <c r="F39" s="121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648230.06880000001</v>
      </c>
      <c r="E44" s="167">
        <v>752963.23499999999</v>
      </c>
    </row>
    <row r="45" spans="2:6" ht="13.5" thickBot="1">
      <c r="B45" s="41" t="s">
        <v>8</v>
      </c>
      <c r="C45" s="68" t="s">
        <v>53</v>
      </c>
      <c r="D45" s="166">
        <v>704772.09869999997</v>
      </c>
      <c r="E45" s="171">
        <v>779739.66099999996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31.133299999999998</v>
      </c>
      <c r="E47" s="173">
        <v>41.603900000000003</v>
      </c>
    </row>
    <row r="48" spans="2:6">
      <c r="B48" s="39" t="s">
        <v>8</v>
      </c>
      <c r="C48" s="67" t="s">
        <v>55</v>
      </c>
      <c r="D48" s="183">
        <v>29.6419</v>
      </c>
      <c r="E48" s="177">
        <v>41.695599999999999</v>
      </c>
    </row>
    <row r="49" spans="2:5">
      <c r="B49" s="39" t="s">
        <v>10</v>
      </c>
      <c r="C49" s="67" t="s">
        <v>56</v>
      </c>
      <c r="D49" s="183">
        <v>36.203699999999998</v>
      </c>
      <c r="E49" s="177">
        <v>48.818100000000001</v>
      </c>
    </row>
    <row r="50" spans="2:5" ht="13.5" thickBot="1">
      <c r="B50" s="41" t="s">
        <v>12</v>
      </c>
      <c r="C50" s="68" t="s">
        <v>53</v>
      </c>
      <c r="D50" s="166">
        <v>36.121499999999997</v>
      </c>
      <c r="E50" s="175">
        <v>43.674700000000001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0</v>
      </c>
      <c r="E54" s="50">
        <v>0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0</v>
      </c>
      <c r="E60" s="222">
        <v>0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f>E20</f>
        <v>34054895.770000003</v>
      </c>
      <c r="E67" s="60">
        <f>D67/E20</f>
        <v>1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D67</f>
        <v>34054895.770000003</v>
      </c>
      <c r="E71" s="61">
        <f>E67</f>
        <v>1</v>
      </c>
    </row>
    <row r="72" spans="2:5">
      <c r="B72" s="39" t="s">
        <v>6</v>
      </c>
      <c r="C72" s="40" t="s">
        <v>88</v>
      </c>
      <c r="D72" s="219">
        <v>0</v>
      </c>
      <c r="E72" s="220">
        <v>0</v>
      </c>
    </row>
    <row r="73" spans="2:5">
      <c r="B73" s="39" t="s">
        <v>8</v>
      </c>
      <c r="C73" s="40" t="s">
        <v>89</v>
      </c>
      <c r="D73" s="219">
        <f>D71</f>
        <v>34054895.770000003</v>
      </c>
      <c r="E73" s="220">
        <f>E71</f>
        <v>1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61" right="0.75" top="0.56000000000000005" bottom="0.5" header="0.5" footer="0.5"/>
  <pageSetup paperSize="9" scale="70" orientation="portrait" r:id="rId1"/>
  <headerFooter alignWithMargins="0"/>
</worksheet>
</file>

<file path=xl/worksheets/sheet145.xml><?xml version="1.0" encoding="utf-8"?>
<worksheet xmlns="http://schemas.openxmlformats.org/spreadsheetml/2006/main" xmlns:r="http://schemas.openxmlformats.org/officeDocument/2006/relationships">
  <dimension ref="A1:F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7.8554687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103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27747299.649999999</v>
      </c>
      <c r="E9" s="23">
        <f>E10+E11+E12+E13</f>
        <v>30217555.399999999</v>
      </c>
    </row>
    <row r="10" spans="2:5">
      <c r="B10" s="14" t="s">
        <v>6</v>
      </c>
      <c r="C10" s="115" t="s">
        <v>7</v>
      </c>
      <c r="D10" s="198"/>
      <c r="E10" s="199"/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>
        <v>27747299.649999999</v>
      </c>
      <c r="E12" s="199">
        <v>30217555.399999999</v>
      </c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27747299.649999999</v>
      </c>
      <c r="E20" s="205">
        <f>E9-E16</f>
        <v>30217555.399999999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17713357.23</v>
      </c>
      <c r="E24" s="23">
        <f>D20</f>
        <v>27747299.649999999</v>
      </c>
    </row>
    <row r="25" spans="2:6">
      <c r="B25" s="21" t="s">
        <v>26</v>
      </c>
      <c r="C25" s="22" t="s">
        <v>27</v>
      </c>
      <c r="D25" s="117">
        <v>2019674.66</v>
      </c>
      <c r="E25" s="133">
        <f>E26-E30</f>
        <v>1260925.04</v>
      </c>
      <c r="F25" s="70"/>
    </row>
    <row r="26" spans="2:6">
      <c r="B26" s="24" t="s">
        <v>28</v>
      </c>
      <c r="C26" s="25" t="s">
        <v>29</v>
      </c>
      <c r="D26" s="118">
        <v>2326661.5699999998</v>
      </c>
      <c r="E26" s="134">
        <f>SUM(E27:E29)</f>
        <v>2188134.77</v>
      </c>
    </row>
    <row r="27" spans="2:6">
      <c r="B27" s="26" t="s">
        <v>6</v>
      </c>
      <c r="C27" s="15" t="s">
        <v>30</v>
      </c>
      <c r="D27" s="198">
        <v>2326661.5699999998</v>
      </c>
      <c r="E27" s="209">
        <v>2188134.77</v>
      </c>
    </row>
    <row r="28" spans="2:6">
      <c r="B28" s="26" t="s">
        <v>8</v>
      </c>
      <c r="C28" s="15" t="s">
        <v>31</v>
      </c>
      <c r="D28" s="198"/>
      <c r="E28" s="209"/>
      <c r="F28" s="70"/>
    </row>
    <row r="29" spans="2:6">
      <c r="B29" s="26" t="s">
        <v>10</v>
      </c>
      <c r="C29" s="15" t="s">
        <v>32</v>
      </c>
      <c r="D29" s="198"/>
      <c r="E29" s="209"/>
    </row>
    <row r="30" spans="2:6">
      <c r="B30" s="24" t="s">
        <v>33</v>
      </c>
      <c r="C30" s="27" t="s">
        <v>34</v>
      </c>
      <c r="D30" s="118">
        <v>306986.90999999997</v>
      </c>
      <c r="E30" s="134">
        <f>SUM(E31:E37)</f>
        <v>927209.73</v>
      </c>
    </row>
    <row r="31" spans="2:6">
      <c r="B31" s="26" t="s">
        <v>6</v>
      </c>
      <c r="C31" s="15" t="s">
        <v>35</v>
      </c>
      <c r="D31" s="198">
        <v>306986.90999999997</v>
      </c>
      <c r="E31" s="209">
        <v>927209.73</v>
      </c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/>
      <c r="E33" s="209"/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/>
      <c r="E35" s="209"/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/>
    </row>
    <row r="38" spans="2:6">
      <c r="B38" s="21" t="s">
        <v>45</v>
      </c>
      <c r="C38" s="22" t="s">
        <v>46</v>
      </c>
      <c r="D38" s="117">
        <v>2959838.43</v>
      </c>
      <c r="E38" s="23">
        <v>1209330.71</v>
      </c>
    </row>
    <row r="39" spans="2:6" ht="13.5" thickBot="1">
      <c r="B39" s="30" t="s">
        <v>47</v>
      </c>
      <c r="C39" s="31" t="s">
        <v>48</v>
      </c>
      <c r="D39" s="119">
        <v>22692870.32</v>
      </c>
      <c r="E39" s="130">
        <f>E24+E25+E38</f>
        <v>30217555.399999999</v>
      </c>
      <c r="F39" s="121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563015.14309999999</v>
      </c>
      <c r="E44" s="167">
        <v>660985.20570000005</v>
      </c>
    </row>
    <row r="45" spans="2:6" ht="13.5" thickBot="1">
      <c r="B45" s="41" t="s">
        <v>8</v>
      </c>
      <c r="C45" s="68" t="s">
        <v>53</v>
      </c>
      <c r="D45" s="166">
        <v>624518.26320000004</v>
      </c>
      <c r="E45" s="171">
        <v>688168.6764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31.461600000000001</v>
      </c>
      <c r="E47" s="173">
        <v>41.978700000000003</v>
      </c>
    </row>
    <row r="48" spans="2:6">
      <c r="B48" s="39" t="s">
        <v>8</v>
      </c>
      <c r="C48" s="67" t="s">
        <v>55</v>
      </c>
      <c r="D48" s="183">
        <v>30.4192</v>
      </c>
      <c r="E48" s="177">
        <v>42.088299999999997</v>
      </c>
    </row>
    <row r="49" spans="2:5">
      <c r="B49" s="39" t="s">
        <v>10</v>
      </c>
      <c r="C49" s="67" t="s">
        <v>56</v>
      </c>
      <c r="D49" s="183">
        <v>36.5214</v>
      </c>
      <c r="E49" s="177">
        <v>49.1952</v>
      </c>
    </row>
    <row r="50" spans="2:5" ht="13.5" thickBot="1">
      <c r="B50" s="41" t="s">
        <v>12</v>
      </c>
      <c r="C50" s="68" t="s">
        <v>53</v>
      </c>
      <c r="D50" s="166">
        <v>36.336599999999997</v>
      </c>
      <c r="E50" s="175">
        <v>43.9101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0</v>
      </c>
      <c r="E54" s="50">
        <v>0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0</v>
      </c>
      <c r="E60" s="222">
        <v>0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f>E20</f>
        <v>30217555.399999999</v>
      </c>
      <c r="E67" s="60">
        <f>D67/E20</f>
        <v>1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D67</f>
        <v>30217555.399999999</v>
      </c>
      <c r="E71" s="61">
        <f>E67</f>
        <v>1</v>
      </c>
    </row>
    <row r="72" spans="2:5">
      <c r="B72" s="39" t="s">
        <v>6</v>
      </c>
      <c r="C72" s="40" t="s">
        <v>88</v>
      </c>
      <c r="D72" s="219">
        <v>0</v>
      </c>
      <c r="E72" s="220">
        <v>0</v>
      </c>
    </row>
    <row r="73" spans="2:5">
      <c r="B73" s="39" t="s">
        <v>8</v>
      </c>
      <c r="C73" s="40" t="s">
        <v>89</v>
      </c>
      <c r="D73" s="219">
        <f>D71</f>
        <v>30217555.399999999</v>
      </c>
      <c r="E73" s="220">
        <f>E71</f>
        <v>1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9" right="0.75" top="0.61" bottom="0.51" header="0.5" footer="0.5"/>
  <pageSetup paperSize="9" scale="70" orientation="portrait" r:id="rId1"/>
  <headerFooter alignWithMargins="0"/>
</worksheet>
</file>

<file path=xl/worksheets/sheet146.xml><?xml version="1.0" encoding="utf-8"?>
<worksheet xmlns="http://schemas.openxmlformats.org/spreadsheetml/2006/main" xmlns:r="http://schemas.openxmlformats.org/officeDocument/2006/relationships">
  <dimension ref="A1:F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7.8554687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104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22668660.989999998</v>
      </c>
      <c r="E9" s="23">
        <f>E10+E11+E12+E13</f>
        <v>22847831.09</v>
      </c>
    </row>
    <row r="10" spans="2:5">
      <c r="B10" s="14" t="s">
        <v>6</v>
      </c>
      <c r="C10" s="115" t="s">
        <v>7</v>
      </c>
      <c r="D10" s="198"/>
      <c r="E10" s="199"/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>
        <v>22668660.989999998</v>
      </c>
      <c r="E12" s="199">
        <v>22847831.09</v>
      </c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22668660.989999998</v>
      </c>
      <c r="E20" s="205">
        <f>E9-E16</f>
        <v>22847831.09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10652127.619999999</v>
      </c>
      <c r="E24" s="23">
        <f>D20</f>
        <v>22668660.989999998</v>
      </c>
    </row>
    <row r="25" spans="2:6">
      <c r="B25" s="21" t="s">
        <v>26</v>
      </c>
      <c r="C25" s="22" t="s">
        <v>27</v>
      </c>
      <c r="D25" s="117">
        <v>1580577.08</v>
      </c>
      <c r="E25" s="133">
        <f>E26-E30</f>
        <v>1106530.45</v>
      </c>
      <c r="F25" s="70"/>
    </row>
    <row r="26" spans="2:6">
      <c r="B26" s="24" t="s">
        <v>28</v>
      </c>
      <c r="C26" s="25" t="s">
        <v>29</v>
      </c>
      <c r="D26" s="118">
        <v>2012897.14</v>
      </c>
      <c r="E26" s="134">
        <f>SUM(E27:E29)</f>
        <v>1870153.98</v>
      </c>
    </row>
    <row r="27" spans="2:6">
      <c r="B27" s="26" t="s">
        <v>6</v>
      </c>
      <c r="C27" s="15" t="s">
        <v>30</v>
      </c>
      <c r="D27" s="198">
        <v>2012897.14</v>
      </c>
      <c r="E27" s="209">
        <v>1870153.98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/>
      <c r="E29" s="209"/>
    </row>
    <row r="30" spans="2:6">
      <c r="B30" s="24" t="s">
        <v>33</v>
      </c>
      <c r="C30" s="27" t="s">
        <v>34</v>
      </c>
      <c r="D30" s="118">
        <v>432320.06</v>
      </c>
      <c r="E30" s="134">
        <f>SUM(E31:E37)</f>
        <v>763623.53</v>
      </c>
    </row>
    <row r="31" spans="2:6">
      <c r="B31" s="26" t="s">
        <v>6</v>
      </c>
      <c r="C31" s="15" t="s">
        <v>35</v>
      </c>
      <c r="D31" s="198">
        <v>432320.06</v>
      </c>
      <c r="E31" s="209">
        <v>763623.53</v>
      </c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/>
      <c r="E33" s="209"/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/>
      <c r="E35" s="209"/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/>
    </row>
    <row r="38" spans="2:6">
      <c r="B38" s="21" t="s">
        <v>45</v>
      </c>
      <c r="C38" s="22" t="s">
        <v>46</v>
      </c>
      <c r="D38" s="117">
        <v>3318719.89</v>
      </c>
      <c r="E38" s="23">
        <v>-927360.35</v>
      </c>
    </row>
    <row r="39" spans="2:6" ht="13.5" thickBot="1">
      <c r="B39" s="30" t="s">
        <v>47</v>
      </c>
      <c r="C39" s="31" t="s">
        <v>48</v>
      </c>
      <c r="D39" s="119">
        <v>15551424.59</v>
      </c>
      <c r="E39" s="130">
        <f>E24+E25+E38</f>
        <v>22847831.089999996</v>
      </c>
      <c r="F39" s="121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1029977.2408</v>
      </c>
      <c r="E44" s="167">
        <v>1256431.4016</v>
      </c>
    </row>
    <row r="45" spans="2:6" ht="13.5" thickBot="1">
      <c r="B45" s="41" t="s">
        <v>8</v>
      </c>
      <c r="C45" s="68" t="s">
        <v>53</v>
      </c>
      <c r="D45" s="166">
        <v>1174907.2315</v>
      </c>
      <c r="E45" s="171">
        <v>1310164.6946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10.3421</v>
      </c>
      <c r="E47" s="173">
        <v>18.042100000000001</v>
      </c>
    </row>
    <row r="48" spans="2:6">
      <c r="B48" s="39" t="s">
        <v>8</v>
      </c>
      <c r="C48" s="67" t="s">
        <v>55</v>
      </c>
      <c r="D48" s="183">
        <v>9.2973999999999997</v>
      </c>
      <c r="E48" s="177">
        <v>17.4389</v>
      </c>
    </row>
    <row r="49" spans="2:5">
      <c r="B49" s="39" t="s">
        <v>10</v>
      </c>
      <c r="C49" s="67" t="s">
        <v>56</v>
      </c>
      <c r="D49" s="183">
        <v>13.35</v>
      </c>
      <c r="E49" s="177">
        <v>22.585599999999999</v>
      </c>
    </row>
    <row r="50" spans="2:5" ht="13.5" thickBot="1">
      <c r="B50" s="41" t="s">
        <v>12</v>
      </c>
      <c r="C50" s="68" t="s">
        <v>53</v>
      </c>
      <c r="D50" s="166">
        <v>13.2363</v>
      </c>
      <c r="E50" s="175">
        <v>17.4389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0</v>
      </c>
      <c r="E54" s="50">
        <v>0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0</v>
      </c>
      <c r="E60" s="222">
        <v>0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f>E20</f>
        <v>22847831.09</v>
      </c>
      <c r="E67" s="60">
        <f>D67/E20</f>
        <v>1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D67</f>
        <v>22847831.09</v>
      </c>
      <c r="E71" s="61">
        <f>E67</f>
        <v>1</v>
      </c>
    </row>
    <row r="72" spans="2:5">
      <c r="B72" s="39" t="s">
        <v>6</v>
      </c>
      <c r="C72" s="40" t="s">
        <v>88</v>
      </c>
      <c r="D72" s="219">
        <v>0</v>
      </c>
      <c r="E72" s="220">
        <v>0</v>
      </c>
    </row>
    <row r="73" spans="2:5">
      <c r="B73" s="39" t="s">
        <v>8</v>
      </c>
      <c r="C73" s="40" t="s">
        <v>89</v>
      </c>
      <c r="D73" s="219">
        <f>D71</f>
        <v>22847831.09</v>
      </c>
      <c r="E73" s="220">
        <f>E71</f>
        <v>1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61" right="0.75" top="0.68" bottom="0.65" header="0.5" footer="0.5"/>
  <pageSetup paperSize="9" scale="70" orientation="portrait" r:id="rId1"/>
  <headerFooter alignWithMargins="0"/>
</worksheet>
</file>

<file path=xl/worksheets/sheet147.xml><?xml version="1.0" encoding="utf-8"?>
<worksheet xmlns="http://schemas.openxmlformats.org/spreadsheetml/2006/main" xmlns:r="http://schemas.openxmlformats.org/officeDocument/2006/relationships">
  <dimension ref="A1:F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7.8554687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105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16158116.050000001</v>
      </c>
      <c r="E9" s="23">
        <f>E10+E11+E12+E13</f>
        <v>16624300.869999999</v>
      </c>
    </row>
    <row r="10" spans="2:5">
      <c r="B10" s="14" t="s">
        <v>6</v>
      </c>
      <c r="C10" s="115" t="s">
        <v>7</v>
      </c>
      <c r="D10" s="198"/>
      <c r="E10" s="199"/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>
        <v>16158116.050000001</v>
      </c>
      <c r="E12" s="199">
        <v>16624300.869999999</v>
      </c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16158116.050000001</v>
      </c>
      <c r="E20" s="205">
        <f>E9-E16</f>
        <v>16624300.869999999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7401084.1699999999</v>
      </c>
      <c r="E24" s="23">
        <f>D20</f>
        <v>16158116.050000001</v>
      </c>
    </row>
    <row r="25" spans="2:6">
      <c r="B25" s="21" t="s">
        <v>26</v>
      </c>
      <c r="C25" s="22" t="s">
        <v>27</v>
      </c>
      <c r="D25" s="117">
        <v>1233590.5</v>
      </c>
      <c r="E25" s="133">
        <f>E26-E30</f>
        <v>803917.21</v>
      </c>
      <c r="F25" s="70"/>
    </row>
    <row r="26" spans="2:6">
      <c r="B26" s="24" t="s">
        <v>28</v>
      </c>
      <c r="C26" s="25" t="s">
        <v>29</v>
      </c>
      <c r="D26" s="118">
        <v>1457722.34</v>
      </c>
      <c r="E26" s="134">
        <f>SUM(E27:E29)</f>
        <v>1402106.26</v>
      </c>
    </row>
    <row r="27" spans="2:6">
      <c r="B27" s="26" t="s">
        <v>6</v>
      </c>
      <c r="C27" s="15" t="s">
        <v>30</v>
      </c>
      <c r="D27" s="198">
        <v>1457722.34</v>
      </c>
      <c r="E27" s="209">
        <v>1402106.26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/>
      <c r="E29" s="209"/>
    </row>
    <row r="30" spans="2:6">
      <c r="B30" s="24" t="s">
        <v>33</v>
      </c>
      <c r="C30" s="27" t="s">
        <v>34</v>
      </c>
      <c r="D30" s="118">
        <v>224131.84</v>
      </c>
      <c r="E30" s="134">
        <f>SUM(E31:E37)</f>
        <v>598189.05000000005</v>
      </c>
    </row>
    <row r="31" spans="2:6">
      <c r="B31" s="26" t="s">
        <v>6</v>
      </c>
      <c r="C31" s="15" t="s">
        <v>35</v>
      </c>
      <c r="D31" s="198">
        <v>224131.84</v>
      </c>
      <c r="E31" s="209">
        <v>598189.05000000005</v>
      </c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/>
      <c r="E33" s="209"/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/>
      <c r="E35" s="209"/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/>
    </row>
    <row r="38" spans="2:6">
      <c r="B38" s="21" t="s">
        <v>45</v>
      </c>
      <c r="C38" s="22" t="s">
        <v>46</v>
      </c>
      <c r="D38" s="117">
        <v>2404285.9700000002</v>
      </c>
      <c r="E38" s="23">
        <v>-337732.39</v>
      </c>
    </row>
    <row r="39" spans="2:6" ht="13.5" thickBot="1">
      <c r="B39" s="30" t="s">
        <v>47</v>
      </c>
      <c r="C39" s="31" t="s">
        <v>48</v>
      </c>
      <c r="D39" s="119">
        <v>11038960.640000001</v>
      </c>
      <c r="E39" s="130">
        <f>E24+E25+E38</f>
        <v>16624300.870000001</v>
      </c>
      <c r="F39" s="121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782968.09</v>
      </c>
      <c r="E44" s="167">
        <v>981880.25580000004</v>
      </c>
    </row>
    <row r="45" spans="2:6" ht="13.5" thickBot="1">
      <c r="B45" s="41" t="s">
        <v>8</v>
      </c>
      <c r="C45" s="68" t="s">
        <v>53</v>
      </c>
      <c r="D45" s="166">
        <v>906460.00970000005</v>
      </c>
      <c r="E45" s="171">
        <v>1023235.3982000001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9.4526000000000003</v>
      </c>
      <c r="E47" s="173">
        <v>16.456299999999999</v>
      </c>
    </row>
    <row r="48" spans="2:6">
      <c r="B48" s="39" t="s">
        <v>8</v>
      </c>
      <c r="C48" s="67" t="s">
        <v>55</v>
      </c>
      <c r="D48" s="183">
        <v>8.3181999999999992</v>
      </c>
      <c r="E48" s="177">
        <v>16.087700000000002</v>
      </c>
    </row>
    <row r="49" spans="2:5">
      <c r="B49" s="39" t="s">
        <v>10</v>
      </c>
      <c r="C49" s="67" t="s">
        <v>56</v>
      </c>
      <c r="D49" s="183">
        <v>12.245100000000001</v>
      </c>
      <c r="E49" s="177">
        <v>21.2651</v>
      </c>
    </row>
    <row r="50" spans="2:5" ht="13.5" thickBot="1">
      <c r="B50" s="41" t="s">
        <v>12</v>
      </c>
      <c r="C50" s="68" t="s">
        <v>53</v>
      </c>
      <c r="D50" s="166">
        <v>12.178100000000001</v>
      </c>
      <c r="E50" s="175">
        <v>16.2468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0</v>
      </c>
      <c r="E54" s="50">
        <v>0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0</v>
      </c>
      <c r="E60" s="222">
        <v>0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f>E20</f>
        <v>16624300.869999999</v>
      </c>
      <c r="E67" s="60">
        <f>D67/E20</f>
        <v>1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D67</f>
        <v>16624300.869999999</v>
      </c>
      <c r="E71" s="61">
        <f>E67</f>
        <v>1</v>
      </c>
    </row>
    <row r="72" spans="2:5">
      <c r="B72" s="39" t="s">
        <v>6</v>
      </c>
      <c r="C72" s="40" t="s">
        <v>88</v>
      </c>
      <c r="D72" s="219">
        <v>0</v>
      </c>
      <c r="E72" s="220">
        <v>0</v>
      </c>
    </row>
    <row r="73" spans="2:5">
      <c r="B73" s="39" t="s">
        <v>8</v>
      </c>
      <c r="C73" s="40" t="s">
        <v>89</v>
      </c>
      <c r="D73" s="219">
        <f>D71</f>
        <v>16624300.869999999</v>
      </c>
      <c r="E73" s="220">
        <f>E71</f>
        <v>1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61" right="0.75" top="0.56999999999999995" bottom="0.55000000000000004" header="0.5" footer="0.5"/>
  <pageSetup paperSize="9" scale="70" orientation="portrait" r:id="rId1"/>
  <headerFooter alignWithMargins="0"/>
</worksheet>
</file>

<file path=xl/worksheets/sheet148.xml><?xml version="1.0" encoding="utf-8"?>
<worksheet xmlns="http://schemas.openxmlformats.org/spreadsheetml/2006/main" xmlns:r="http://schemas.openxmlformats.org/officeDocument/2006/relationships">
  <dimension ref="A1:F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7.8554687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customHeight="1" thickBot="1">
      <c r="B5" s="277" t="s">
        <v>106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19840304.329999998</v>
      </c>
      <c r="E9" s="23">
        <f>E10+E11+E12+E13</f>
        <v>19992823.059999999</v>
      </c>
    </row>
    <row r="10" spans="2:5">
      <c r="B10" s="14" t="s">
        <v>6</v>
      </c>
      <c r="C10" s="115" t="s">
        <v>7</v>
      </c>
      <c r="D10" s="198"/>
      <c r="E10" s="199"/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>
        <v>19840304.329999998</v>
      </c>
      <c r="E12" s="199">
        <v>19992823.059999999</v>
      </c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customHeight="1" thickBot="1">
      <c r="B20" s="287" t="s">
        <v>22</v>
      </c>
      <c r="C20" s="288"/>
      <c r="D20" s="204">
        <f>D9-D16</f>
        <v>19840304.329999998</v>
      </c>
      <c r="E20" s="205">
        <f>E9-E16</f>
        <v>19992823.059999999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2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8882423.75</v>
      </c>
      <c r="E24" s="23">
        <f>D20</f>
        <v>19840304.329999998</v>
      </c>
    </row>
    <row r="25" spans="2:6">
      <c r="B25" s="21" t="s">
        <v>26</v>
      </c>
      <c r="C25" s="22" t="s">
        <v>27</v>
      </c>
      <c r="D25" s="117">
        <v>1554322.18</v>
      </c>
      <c r="E25" s="133">
        <f>E26-E30</f>
        <v>828393.98999999987</v>
      </c>
      <c r="F25" s="70"/>
    </row>
    <row r="26" spans="2:6">
      <c r="B26" s="24" t="s">
        <v>28</v>
      </c>
      <c r="C26" s="25" t="s">
        <v>29</v>
      </c>
      <c r="D26" s="118">
        <v>1855450.29</v>
      </c>
      <c r="E26" s="134">
        <f>SUM(E27:E29)</f>
        <v>1678480.17</v>
      </c>
    </row>
    <row r="27" spans="2:6">
      <c r="B27" s="26" t="s">
        <v>6</v>
      </c>
      <c r="C27" s="15" t="s">
        <v>30</v>
      </c>
      <c r="D27" s="198">
        <v>1855450.29</v>
      </c>
      <c r="E27" s="209">
        <v>1678480.17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/>
      <c r="E29" s="209"/>
    </row>
    <row r="30" spans="2:6">
      <c r="B30" s="24" t="s">
        <v>33</v>
      </c>
      <c r="C30" s="27" t="s">
        <v>34</v>
      </c>
      <c r="D30" s="118">
        <v>301128.11</v>
      </c>
      <c r="E30" s="134">
        <f>SUM(E31:E37)</f>
        <v>850086.18</v>
      </c>
    </row>
    <row r="31" spans="2:6">
      <c r="B31" s="26" t="s">
        <v>6</v>
      </c>
      <c r="C31" s="15" t="s">
        <v>35</v>
      </c>
      <c r="D31" s="198">
        <v>301128.11</v>
      </c>
      <c r="E31" s="209">
        <v>850086.18</v>
      </c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/>
      <c r="E33" s="209"/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/>
      <c r="E35" s="209"/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/>
    </row>
    <row r="38" spans="2:6">
      <c r="B38" s="21" t="s">
        <v>45</v>
      </c>
      <c r="C38" s="22" t="s">
        <v>46</v>
      </c>
      <c r="D38" s="117">
        <v>2922224.54</v>
      </c>
      <c r="E38" s="23">
        <v>-675875.26</v>
      </c>
    </row>
    <row r="39" spans="2:6" ht="13.5" thickBot="1">
      <c r="B39" s="30" t="s">
        <v>47</v>
      </c>
      <c r="C39" s="31" t="s">
        <v>48</v>
      </c>
      <c r="D39" s="119">
        <v>13358970.469999999</v>
      </c>
      <c r="E39" s="130">
        <f>E24+E25+E38</f>
        <v>19992823.059999995</v>
      </c>
      <c r="F39" s="121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2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915496.71169999999</v>
      </c>
      <c r="E44" s="167">
        <v>1146884.8062</v>
      </c>
    </row>
    <row r="45" spans="2:6" ht="13.5" thickBot="1">
      <c r="B45" s="41" t="s">
        <v>8</v>
      </c>
      <c r="C45" s="68" t="s">
        <v>53</v>
      </c>
      <c r="D45" s="166">
        <v>1067257.6294</v>
      </c>
      <c r="E45" s="171">
        <v>1188959.1122000001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9.7022999999999993</v>
      </c>
      <c r="E47" s="173">
        <v>17.299299999999999</v>
      </c>
    </row>
    <row r="48" spans="2:6">
      <c r="B48" s="39" t="s">
        <v>8</v>
      </c>
      <c r="C48" s="67" t="s">
        <v>55</v>
      </c>
      <c r="D48" s="183">
        <v>8.5340000000000007</v>
      </c>
      <c r="E48" s="177">
        <v>16.791799999999999</v>
      </c>
    </row>
    <row r="49" spans="2:5">
      <c r="B49" s="39" t="s">
        <v>10</v>
      </c>
      <c r="C49" s="67" t="s">
        <v>56</v>
      </c>
      <c r="D49" s="183">
        <v>12.7491</v>
      </c>
      <c r="E49" s="177">
        <v>22.263100000000001</v>
      </c>
    </row>
    <row r="50" spans="2:5" ht="13.5" thickBot="1">
      <c r="B50" s="41" t="s">
        <v>12</v>
      </c>
      <c r="C50" s="68" t="s">
        <v>53</v>
      </c>
      <c r="D50" s="166">
        <v>12.517099999999999</v>
      </c>
      <c r="E50" s="175">
        <v>16.8154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customHeight="1" thickBot="1">
      <c r="B53" s="285" t="s">
        <v>58</v>
      </c>
      <c r="C53" s="286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0</v>
      </c>
      <c r="E54" s="50">
        <v>0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0</v>
      </c>
      <c r="E60" s="222">
        <v>0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f>E20</f>
        <v>19992823.059999999</v>
      </c>
      <c r="E67" s="60">
        <f>D67/E20</f>
        <v>1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D67</f>
        <v>19992823.059999999</v>
      </c>
      <c r="E71" s="61">
        <f>E67</f>
        <v>1</v>
      </c>
    </row>
    <row r="72" spans="2:5">
      <c r="B72" s="39" t="s">
        <v>6</v>
      </c>
      <c r="C72" s="40" t="s">
        <v>88</v>
      </c>
      <c r="D72" s="219">
        <v>0</v>
      </c>
      <c r="E72" s="220">
        <v>0</v>
      </c>
    </row>
    <row r="73" spans="2:5">
      <c r="B73" s="39" t="s">
        <v>8</v>
      </c>
      <c r="C73" s="40" t="s">
        <v>89</v>
      </c>
      <c r="D73" s="219">
        <f>D71</f>
        <v>19992823.059999999</v>
      </c>
      <c r="E73" s="220">
        <f>E71</f>
        <v>1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6" right="0.75" top="0.65" bottom="0.33" header="0.5" footer="0.5"/>
  <pageSetup paperSize="9" scale="70" orientation="portrait" r:id="rId1"/>
  <headerFooter alignWithMargins="0"/>
</worksheet>
</file>

<file path=xl/worksheets/sheet149.xml><?xml version="1.0" encoding="utf-8"?>
<worksheet xmlns="http://schemas.openxmlformats.org/spreadsheetml/2006/main" xmlns:r="http://schemas.openxmlformats.org/officeDocument/2006/relationships">
  <dimension ref="A1:F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12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96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4809652.54</v>
      </c>
      <c r="E9" s="23">
        <f>E10+E11+E12+E13</f>
        <v>4676359.87</v>
      </c>
    </row>
    <row r="10" spans="2:5">
      <c r="B10" s="14" t="s">
        <v>6</v>
      </c>
      <c r="C10" s="115" t="s">
        <v>7</v>
      </c>
      <c r="D10" s="198">
        <v>4809048.58</v>
      </c>
      <c r="E10" s="199">
        <f>D60+D65</f>
        <v>4676264.33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>
        <f>D14</f>
        <v>603.96</v>
      </c>
      <c r="E13" s="199">
        <f>E14</f>
        <v>95.54</v>
      </c>
    </row>
    <row r="14" spans="2:5">
      <c r="B14" s="14" t="s">
        <v>14</v>
      </c>
      <c r="C14" s="115" t="s">
        <v>15</v>
      </c>
      <c r="D14" s="198">
        <v>603.96</v>
      </c>
      <c r="E14" s="199">
        <v>95.54</v>
      </c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>
        <f>D17+D18+D19</f>
        <v>8582.6299999999992</v>
      </c>
      <c r="E16" s="23">
        <f>E17+E18+E19</f>
        <v>7799.77</v>
      </c>
    </row>
    <row r="17" spans="2:6">
      <c r="B17" s="14" t="s">
        <v>6</v>
      </c>
      <c r="C17" s="115" t="s">
        <v>15</v>
      </c>
      <c r="D17" s="200">
        <v>8582.6299999999992</v>
      </c>
      <c r="E17" s="201">
        <v>7799.77</v>
      </c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4801069.91</v>
      </c>
      <c r="E20" s="205">
        <f>E9-E16</f>
        <v>4668560.1000000006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6500975.3499999996</v>
      </c>
      <c r="E24" s="23">
        <f>D20</f>
        <v>4801069.91</v>
      </c>
    </row>
    <row r="25" spans="2:6">
      <c r="B25" s="21" t="s">
        <v>26</v>
      </c>
      <c r="C25" s="22" t="s">
        <v>27</v>
      </c>
      <c r="D25" s="117">
        <v>-508988.28</v>
      </c>
      <c r="E25" s="133">
        <f>E26-E30</f>
        <v>-207864.55000000002</v>
      </c>
      <c r="F25" s="70"/>
    </row>
    <row r="26" spans="2:6">
      <c r="B26" s="24" t="s">
        <v>28</v>
      </c>
      <c r="C26" s="25" t="s">
        <v>29</v>
      </c>
      <c r="D26" s="118">
        <v>22705.71</v>
      </c>
      <c r="E26" s="134">
        <f>SUM(E27:E29)</f>
        <v>45502.97</v>
      </c>
    </row>
    <row r="27" spans="2:6">
      <c r="B27" s="26" t="s">
        <v>6</v>
      </c>
      <c r="C27" s="15" t="s">
        <v>30</v>
      </c>
      <c r="D27" s="198">
        <v>22705.71</v>
      </c>
      <c r="E27" s="209"/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/>
      <c r="E29" s="209">
        <v>45502.97</v>
      </c>
    </row>
    <row r="30" spans="2:6">
      <c r="B30" s="24" t="s">
        <v>33</v>
      </c>
      <c r="C30" s="27" t="s">
        <v>34</v>
      </c>
      <c r="D30" s="118">
        <v>531693.99</v>
      </c>
      <c r="E30" s="134">
        <f>SUM(E31:E37)</f>
        <v>253367.52000000002</v>
      </c>
      <c r="F30" s="70"/>
    </row>
    <row r="31" spans="2:6">
      <c r="B31" s="26" t="s">
        <v>6</v>
      </c>
      <c r="C31" s="15" t="s">
        <v>35</v>
      </c>
      <c r="D31" s="198">
        <v>500234.49</v>
      </c>
      <c r="E31" s="209">
        <v>183819.87</v>
      </c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>
        <v>23542.79</v>
      </c>
      <c r="E33" s="209">
        <v>23978.080000000002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/>
      <c r="E35" s="209"/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>
        <v>7916.71</v>
      </c>
      <c r="E37" s="209">
        <v>45569.57</v>
      </c>
      <c r="F37" s="70"/>
    </row>
    <row r="38" spans="2:6">
      <c r="B38" s="21" t="s">
        <v>45</v>
      </c>
      <c r="C38" s="22" t="s">
        <v>46</v>
      </c>
      <c r="D38" s="117">
        <v>185717.69</v>
      </c>
      <c r="E38" s="23">
        <v>75354.740000000005</v>
      </c>
    </row>
    <row r="39" spans="2:6" ht="13.5" thickBot="1">
      <c r="B39" s="30" t="s">
        <v>47</v>
      </c>
      <c r="C39" s="31" t="s">
        <v>48</v>
      </c>
      <c r="D39" s="119">
        <v>6177704.7599999998</v>
      </c>
      <c r="E39" s="130">
        <f>E24+E25+E38</f>
        <v>4668560.1000000006</v>
      </c>
      <c r="F39" s="121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712193.14659999998</v>
      </c>
      <c r="E44" s="167">
        <v>613438.96778499999</v>
      </c>
    </row>
    <row r="45" spans="2:6" ht="13.5" thickBot="1">
      <c r="B45" s="41" t="s">
        <v>8</v>
      </c>
      <c r="C45" s="68" t="s">
        <v>53</v>
      </c>
      <c r="D45" s="166">
        <v>656111.50682899996</v>
      </c>
      <c r="E45" s="171">
        <v>587760.08394299995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9.1280999999999999</v>
      </c>
      <c r="E47" s="173">
        <v>7.8264829999999996</v>
      </c>
    </row>
    <row r="48" spans="2:6">
      <c r="B48" s="39" t="s">
        <v>8</v>
      </c>
      <c r="C48" s="67" t="s">
        <v>55</v>
      </c>
      <c r="D48" s="183">
        <v>8.7079029999999999</v>
      </c>
      <c r="E48" s="177">
        <v>7.6741799999999998</v>
      </c>
    </row>
    <row r="49" spans="2:5">
      <c r="B49" s="39" t="s">
        <v>10</v>
      </c>
      <c r="C49" s="67" t="s">
        <v>56</v>
      </c>
      <c r="D49" s="183">
        <v>9.4711359999999996</v>
      </c>
      <c r="E49" s="177">
        <v>8.4327679999999994</v>
      </c>
    </row>
    <row r="50" spans="2:5" ht="13.5" thickBot="1">
      <c r="B50" s="41" t="s">
        <v>12</v>
      </c>
      <c r="C50" s="68" t="s">
        <v>53</v>
      </c>
      <c r="D50" s="166">
        <v>9.4156320000000004</v>
      </c>
      <c r="E50" s="175">
        <v>7.9429689999999997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4676264.33</v>
      </c>
      <c r="E54" s="50">
        <f>E60+E65</f>
        <v>1.0016502368685367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v>4670699.1100000003</v>
      </c>
      <c r="E60" s="222">
        <f>D60/E20</f>
        <v>1.0004581733884073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5565.22</v>
      </c>
      <c r="E65" s="220">
        <f>D65/E20</f>
        <v>1.1920634801295584E-3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f>E11</f>
        <v>0</v>
      </c>
      <c r="E68" s="69">
        <f>D68/E20</f>
        <v>0</v>
      </c>
    </row>
    <row r="69" spans="2:5" ht="13.5" thickBot="1">
      <c r="B69" s="36" t="s">
        <v>82</v>
      </c>
      <c r="C69" s="37" t="s">
        <v>83</v>
      </c>
      <c r="D69" s="38">
        <v>95.54</v>
      </c>
      <c r="E69" s="50">
        <f>D69/E20</f>
        <v>2.0464553942445766E-5</v>
      </c>
    </row>
    <row r="70" spans="2:5" ht="13.5" thickBot="1">
      <c r="B70" s="36" t="s">
        <v>84</v>
      </c>
      <c r="C70" s="37" t="s">
        <v>85</v>
      </c>
      <c r="D70" s="38">
        <v>7799.77</v>
      </c>
      <c r="E70" s="50">
        <f>D70/E20</f>
        <v>1.6707014224792778E-3</v>
      </c>
    </row>
    <row r="71" spans="2:5">
      <c r="B71" s="36" t="s">
        <v>86</v>
      </c>
      <c r="C71" s="37" t="s">
        <v>87</v>
      </c>
      <c r="D71" s="38">
        <f>D54+D67+D68+D69-D70</f>
        <v>4668560.1000000006</v>
      </c>
      <c r="E71" s="61">
        <f>E54+E68+E69-E70</f>
        <v>1</v>
      </c>
    </row>
    <row r="72" spans="2:5">
      <c r="B72" s="39" t="s">
        <v>6</v>
      </c>
      <c r="C72" s="40" t="s">
        <v>88</v>
      </c>
      <c r="D72" s="219">
        <f>D71</f>
        <v>4668560.1000000006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9055118110236227" right="0.74803149606299213" top="0.59055118110236227" bottom="0.55118110236220474" header="0.51181102362204722" footer="0.51181102362204722"/>
  <pageSetup paperSize="9" scale="70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F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6.8554687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116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13634995.640000001</v>
      </c>
      <c r="E9" s="23">
        <f>E10+E11+E12+E13</f>
        <v>18137446.68</v>
      </c>
    </row>
    <row r="10" spans="2:5">
      <c r="B10" s="14" t="s">
        <v>6</v>
      </c>
      <c r="C10" s="115" t="s">
        <v>7</v>
      </c>
      <c r="D10" s="198">
        <f>12820295.77+799710.55</f>
        <v>13620006.32</v>
      </c>
      <c r="E10" s="199">
        <f>16768371.79+1322835.77</f>
        <v>18091207.559999999</v>
      </c>
    </row>
    <row r="11" spans="2:5">
      <c r="B11" s="14" t="s">
        <v>8</v>
      </c>
      <c r="C11" s="115" t="s">
        <v>9</v>
      </c>
      <c r="D11" s="198"/>
      <c r="E11" s="199">
        <v>34.049999999999997</v>
      </c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>
        <f>D14</f>
        <v>14989.32</v>
      </c>
      <c r="E13" s="199">
        <f>E14</f>
        <v>46205.07</v>
      </c>
    </row>
    <row r="14" spans="2:5">
      <c r="B14" s="14" t="s">
        <v>14</v>
      </c>
      <c r="C14" s="115" t="s">
        <v>15</v>
      </c>
      <c r="D14" s="198">
        <v>14989.32</v>
      </c>
      <c r="E14" s="199">
        <v>46205.07</v>
      </c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>
        <f>D17+D18+D19</f>
        <v>3154.53</v>
      </c>
      <c r="E16" s="23">
        <f>E17+E18+E19</f>
        <v>18506.900000000001</v>
      </c>
    </row>
    <row r="17" spans="2:6">
      <c r="B17" s="14" t="s">
        <v>6</v>
      </c>
      <c r="C17" s="115" t="s">
        <v>15</v>
      </c>
      <c r="D17" s="200">
        <v>3154.53</v>
      </c>
      <c r="E17" s="201">
        <v>18506.900000000001</v>
      </c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13631841.110000001</v>
      </c>
      <c r="E20" s="205">
        <f>E9-E16</f>
        <v>18118939.780000001</v>
      </c>
      <c r="F20" s="191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14584354.24</v>
      </c>
      <c r="E24" s="23">
        <f>D20</f>
        <v>13631841.110000001</v>
      </c>
    </row>
    <row r="25" spans="2:6">
      <c r="B25" s="21" t="s">
        <v>26</v>
      </c>
      <c r="C25" s="22" t="s">
        <v>27</v>
      </c>
      <c r="D25" s="117">
        <v>-57219.74</v>
      </c>
      <c r="E25" s="133">
        <f>E26-E30</f>
        <v>4257159.2</v>
      </c>
    </row>
    <row r="26" spans="2:6">
      <c r="B26" s="24" t="s">
        <v>28</v>
      </c>
      <c r="C26" s="25" t="s">
        <v>29</v>
      </c>
      <c r="D26" s="118">
        <v>2556246.92</v>
      </c>
      <c r="E26" s="134">
        <f>SUM(E27:E29)</f>
        <v>6102280.29</v>
      </c>
    </row>
    <row r="27" spans="2:6">
      <c r="B27" s="26" t="s">
        <v>6</v>
      </c>
      <c r="C27" s="15" t="s">
        <v>30</v>
      </c>
      <c r="D27" s="198">
        <v>2135959.79</v>
      </c>
      <c r="E27" s="209">
        <v>3034102.71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>
        <v>420287.13</v>
      </c>
      <c r="E29" s="209">
        <v>3068177.58</v>
      </c>
    </row>
    <row r="30" spans="2:6">
      <c r="B30" s="24" t="s">
        <v>33</v>
      </c>
      <c r="C30" s="27" t="s">
        <v>34</v>
      </c>
      <c r="D30" s="118">
        <v>2613466.6599999997</v>
      </c>
      <c r="E30" s="134">
        <f>SUM(E31:E37)</f>
        <v>1845121.0899999999</v>
      </c>
    </row>
    <row r="31" spans="2:6">
      <c r="B31" s="26" t="s">
        <v>6</v>
      </c>
      <c r="C31" s="15" t="s">
        <v>35</v>
      </c>
      <c r="D31" s="198">
        <v>451424.77</v>
      </c>
      <c r="E31" s="209">
        <v>745709.87</v>
      </c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>
        <v>58240.509999999995</v>
      </c>
      <c r="E33" s="209">
        <v>61316.149999999994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>
        <v>134767.99</v>
      </c>
      <c r="E35" s="209">
        <v>140820.37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>
        <v>1969033.39</v>
      </c>
      <c r="E37" s="209">
        <v>897274.7</v>
      </c>
    </row>
    <row r="38" spans="2:6">
      <c r="B38" s="21" t="s">
        <v>45</v>
      </c>
      <c r="C38" s="22" t="s">
        <v>46</v>
      </c>
      <c r="D38" s="117">
        <v>-339985.98</v>
      </c>
      <c r="E38" s="23">
        <v>229939.47</v>
      </c>
    </row>
    <row r="39" spans="2:6" ht="13.5" thickBot="1">
      <c r="B39" s="30" t="s">
        <v>47</v>
      </c>
      <c r="C39" s="31" t="s">
        <v>48</v>
      </c>
      <c r="D39" s="119">
        <v>14187148.52</v>
      </c>
      <c r="E39" s="130">
        <f>E24+E25+E38</f>
        <v>18118939.780000001</v>
      </c>
      <c r="F39" s="127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113045.1781</v>
      </c>
      <c r="E44" s="167">
        <v>109168.8523</v>
      </c>
    </row>
    <row r="45" spans="2:6" ht="13.5" thickBot="1">
      <c r="B45" s="41" t="s">
        <v>8</v>
      </c>
      <c r="C45" s="68" t="s">
        <v>53</v>
      </c>
      <c r="D45" s="166">
        <v>112515.5987</v>
      </c>
      <c r="E45" s="171">
        <v>141040.16579999999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129.01349999999999</v>
      </c>
      <c r="E47" s="173">
        <v>124.869326944458</v>
      </c>
    </row>
    <row r="48" spans="2:6">
      <c r="B48" s="39" t="s">
        <v>8</v>
      </c>
      <c r="C48" s="67" t="s">
        <v>55</v>
      </c>
      <c r="D48" s="183">
        <v>123.0355</v>
      </c>
      <c r="E48" s="177">
        <v>123.2139</v>
      </c>
    </row>
    <row r="49" spans="2:5">
      <c r="B49" s="39" t="s">
        <v>10</v>
      </c>
      <c r="C49" s="67" t="s">
        <v>56</v>
      </c>
      <c r="D49" s="183">
        <v>133.64750000000001</v>
      </c>
      <c r="E49" s="177">
        <v>138.5872</v>
      </c>
    </row>
    <row r="50" spans="2:5" ht="13.5" thickBot="1">
      <c r="B50" s="41" t="s">
        <v>12</v>
      </c>
      <c r="C50" s="68" t="s">
        <v>53</v>
      </c>
      <c r="D50" s="166">
        <v>126.09050375163601</v>
      </c>
      <c r="E50" s="175">
        <v>128.46652354119601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18091207.559999999</v>
      </c>
      <c r="E54" s="50">
        <f>E60+E65</f>
        <v>0.99846943472759841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v>16768371.789999999</v>
      </c>
      <c r="E60" s="222">
        <f>D60/E20</f>
        <v>0.92546098135991472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1322835.77</v>
      </c>
      <c r="E65" s="220">
        <f>D65/E20</f>
        <v>7.3008453367683745E-2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f>E11</f>
        <v>34.049999999999997</v>
      </c>
      <c r="E68" s="69">
        <f>D68/E20</f>
        <v>1.8792490296581798E-6</v>
      </c>
    </row>
    <row r="69" spans="2:5" ht="13.5" thickBot="1">
      <c r="B69" s="36" t="s">
        <v>82</v>
      </c>
      <c r="C69" s="37" t="s">
        <v>83</v>
      </c>
      <c r="D69" s="38">
        <f>E13</f>
        <v>46205.07</v>
      </c>
      <c r="E69" s="50">
        <f>D69/E20</f>
        <v>2.5500978843696997E-3</v>
      </c>
    </row>
    <row r="70" spans="2:5" ht="13.5" thickBot="1">
      <c r="B70" s="36" t="s">
        <v>84</v>
      </c>
      <c r="C70" s="37" t="s">
        <v>85</v>
      </c>
      <c r="D70" s="38">
        <f>E16</f>
        <v>18506.900000000001</v>
      </c>
      <c r="E70" s="50">
        <f>D70/E20</f>
        <v>1.0214118609979729E-3</v>
      </c>
    </row>
    <row r="71" spans="2:5">
      <c r="B71" s="36" t="s">
        <v>86</v>
      </c>
      <c r="C71" s="37" t="s">
        <v>87</v>
      </c>
      <c r="D71" s="38">
        <f>D54+D68+D69-D70</f>
        <v>18118939.780000001</v>
      </c>
      <c r="E71" s="61">
        <f>E54+E69+E68-E70</f>
        <v>0.99999999999999989</v>
      </c>
    </row>
    <row r="72" spans="2:5">
      <c r="B72" s="39" t="s">
        <v>6</v>
      </c>
      <c r="C72" s="40" t="s">
        <v>88</v>
      </c>
      <c r="D72" s="219">
        <f>D71</f>
        <v>18118939.780000001</v>
      </c>
      <c r="E72" s="220">
        <f>E71</f>
        <v>0.99999999999999989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1.03" right="0.75" top="0.6" bottom="0.19" header="0.5" footer="0.5"/>
  <pageSetup paperSize="9" scale="70" orientation="portrait" r:id="rId1"/>
  <headerFooter alignWithMargins="0"/>
</worksheet>
</file>

<file path=xl/worksheets/sheet150.xml><?xml version="1.0" encoding="utf-8"?>
<worksheet xmlns="http://schemas.openxmlformats.org/spreadsheetml/2006/main" xmlns:r="http://schemas.openxmlformats.org/officeDocument/2006/relationships">
  <dimension ref="A1:F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7.8554687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99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7861156.6800000006</v>
      </c>
      <c r="E9" s="23">
        <f>E10+E11+E12+E13</f>
        <v>7049588.75</v>
      </c>
    </row>
    <row r="10" spans="2:5">
      <c r="B10" s="14" t="s">
        <v>6</v>
      </c>
      <c r="C10" s="115" t="s">
        <v>7</v>
      </c>
      <c r="D10" s="198">
        <v>7860576.9400000004</v>
      </c>
      <c r="E10" s="199">
        <f>D60+D65</f>
        <v>7049548.0999999996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>
        <f>D14</f>
        <v>579.74</v>
      </c>
      <c r="E13" s="199">
        <f>E14</f>
        <v>40.65</v>
      </c>
    </row>
    <row r="14" spans="2:5">
      <c r="B14" s="14" t="s">
        <v>14</v>
      </c>
      <c r="C14" s="115" t="s">
        <v>15</v>
      </c>
      <c r="D14" s="198">
        <v>579.74</v>
      </c>
      <c r="E14" s="199">
        <v>40.65</v>
      </c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>
        <f>D17+D18+D19</f>
        <v>13482.22</v>
      </c>
      <c r="E16" s="23">
        <f>E17+E18+E19</f>
        <v>11469.18</v>
      </c>
    </row>
    <row r="17" spans="2:6">
      <c r="B17" s="14" t="s">
        <v>6</v>
      </c>
      <c r="C17" s="115" t="s">
        <v>15</v>
      </c>
      <c r="D17" s="200">
        <v>13482.22</v>
      </c>
      <c r="E17" s="201">
        <v>11469.18</v>
      </c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7847674.4600000009</v>
      </c>
      <c r="E20" s="205">
        <f>E9-E16</f>
        <v>7038119.5700000003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9470985.5399999991</v>
      </c>
      <c r="E24" s="23">
        <f>D20</f>
        <v>7847674.4600000009</v>
      </c>
    </row>
    <row r="25" spans="2:6">
      <c r="B25" s="21" t="s">
        <v>26</v>
      </c>
      <c r="C25" s="22" t="s">
        <v>27</v>
      </c>
      <c r="D25" s="117">
        <v>-1351776.47</v>
      </c>
      <c r="E25" s="133">
        <f>E26-E30</f>
        <v>-1061726.9400000002</v>
      </c>
      <c r="F25" s="70"/>
    </row>
    <row r="26" spans="2:6">
      <c r="B26" s="24" t="s">
        <v>28</v>
      </c>
      <c r="C26" s="25" t="s">
        <v>29</v>
      </c>
      <c r="D26" s="118">
        <v>77868.77</v>
      </c>
      <c r="E26" s="134">
        <f>SUM(E27:E29)</f>
        <v>30731.53</v>
      </c>
      <c r="F26" s="70"/>
    </row>
    <row r="27" spans="2:6">
      <c r="B27" s="26" t="s">
        <v>6</v>
      </c>
      <c r="C27" s="15" t="s">
        <v>30</v>
      </c>
      <c r="D27" s="198">
        <v>30642.54</v>
      </c>
      <c r="E27" s="209"/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>
        <v>47226.23</v>
      </c>
      <c r="E29" s="209">
        <v>30731.53</v>
      </c>
      <c r="F29" s="70"/>
    </row>
    <row r="30" spans="2:6">
      <c r="B30" s="24" t="s">
        <v>33</v>
      </c>
      <c r="C30" s="27" t="s">
        <v>34</v>
      </c>
      <c r="D30" s="118">
        <v>1429645.24</v>
      </c>
      <c r="E30" s="134">
        <f>SUM(E31:E37)</f>
        <v>1092458.4700000002</v>
      </c>
      <c r="F30" s="70"/>
    </row>
    <row r="31" spans="2:6">
      <c r="B31" s="26" t="s">
        <v>6</v>
      </c>
      <c r="C31" s="15" t="s">
        <v>35</v>
      </c>
      <c r="D31" s="198">
        <v>1410909.8</v>
      </c>
      <c r="E31" s="209">
        <v>1071444.3</v>
      </c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>
        <v>18735.439999999999</v>
      </c>
      <c r="E33" s="209">
        <v>18525.849999999999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/>
      <c r="E35" s="209"/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>
        <v>2488.3200000000002</v>
      </c>
    </row>
    <row r="38" spans="2:6">
      <c r="B38" s="21" t="s">
        <v>45</v>
      </c>
      <c r="C38" s="22" t="s">
        <v>46</v>
      </c>
      <c r="D38" s="117">
        <v>1729.91</v>
      </c>
      <c r="E38" s="23">
        <v>252172.05</v>
      </c>
    </row>
    <row r="39" spans="2:6" ht="13.5" thickBot="1">
      <c r="B39" s="30" t="s">
        <v>47</v>
      </c>
      <c r="C39" s="31" t="s">
        <v>48</v>
      </c>
      <c r="D39" s="119">
        <v>8120938.9799999995</v>
      </c>
      <c r="E39" s="130">
        <f>E24+E25+E38</f>
        <v>7038119.5700000003</v>
      </c>
      <c r="F39" s="121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889442.89469999995</v>
      </c>
      <c r="E44" s="167">
        <v>736931.55220100004</v>
      </c>
    </row>
    <row r="45" spans="2:6" ht="13.5" thickBot="1">
      <c r="B45" s="41" t="s">
        <v>8</v>
      </c>
      <c r="C45" s="68" t="s">
        <v>53</v>
      </c>
      <c r="D45" s="166">
        <v>761247.91178099997</v>
      </c>
      <c r="E45" s="171">
        <v>640007.57707999996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10.648199999999999</v>
      </c>
      <c r="E47" s="173">
        <v>10.649122999999999</v>
      </c>
    </row>
    <row r="48" spans="2:6">
      <c r="B48" s="39" t="s">
        <v>8</v>
      </c>
      <c r="C48" s="67" t="s">
        <v>55</v>
      </c>
      <c r="D48" s="183">
        <v>10.422165</v>
      </c>
      <c r="E48" s="177">
        <v>10.65634</v>
      </c>
    </row>
    <row r="49" spans="2:5">
      <c r="B49" s="39" t="s">
        <v>10</v>
      </c>
      <c r="C49" s="67" t="s">
        <v>56</v>
      </c>
      <c r="D49" s="183">
        <v>10.67104</v>
      </c>
      <c r="E49" s="177">
        <v>11.228133</v>
      </c>
    </row>
    <row r="50" spans="2:5" ht="13.5" thickBot="1">
      <c r="B50" s="41" t="s">
        <v>12</v>
      </c>
      <c r="C50" s="68" t="s">
        <v>53</v>
      </c>
      <c r="D50" s="166">
        <v>10.667929000000001</v>
      </c>
      <c r="E50" s="175">
        <v>10.996931999999999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7049548.0999999996</v>
      </c>
      <c r="E54" s="50">
        <f>E60+E65</f>
        <v>1.0016238044674197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v>7041582.5899999999</v>
      </c>
      <c r="E60" s="222">
        <f>D60/E20</f>
        <v>1.0004920376764783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7965.51</v>
      </c>
      <c r="E65" s="220">
        <f>D65/E20</f>
        <v>1.1317667909412912E-3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f>E11</f>
        <v>0</v>
      </c>
      <c r="E68" s="69">
        <f>D68/E20</f>
        <v>0</v>
      </c>
    </row>
    <row r="69" spans="2:5" ht="13.5" thickBot="1">
      <c r="B69" s="36" t="s">
        <v>82</v>
      </c>
      <c r="C69" s="37" t="s">
        <v>83</v>
      </c>
      <c r="D69" s="38">
        <v>40.65</v>
      </c>
      <c r="E69" s="50">
        <f>D69/E20</f>
        <v>5.7756904519313244E-6</v>
      </c>
    </row>
    <row r="70" spans="2:5" ht="13.5" thickBot="1">
      <c r="B70" s="36" t="s">
        <v>84</v>
      </c>
      <c r="C70" s="37" t="s">
        <v>85</v>
      </c>
      <c r="D70" s="38">
        <v>11469.18</v>
      </c>
      <c r="E70" s="50">
        <f>D70/E20</f>
        <v>1.6295801578716288E-3</v>
      </c>
    </row>
    <row r="71" spans="2:5">
      <c r="B71" s="36" t="s">
        <v>86</v>
      </c>
      <c r="C71" s="37" t="s">
        <v>87</v>
      </c>
      <c r="D71" s="38">
        <f>D54+D67+D68+D69-D70</f>
        <v>7038119.5700000003</v>
      </c>
      <c r="E71" s="61">
        <f>E54+E68+E69-E70</f>
        <v>1</v>
      </c>
    </row>
    <row r="72" spans="2:5">
      <c r="B72" s="39" t="s">
        <v>6</v>
      </c>
      <c r="C72" s="40" t="s">
        <v>88</v>
      </c>
      <c r="D72" s="219">
        <f>D71</f>
        <v>7038119.5700000003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5118110236220474" right="0.74803149606299213" top="0.51181102362204722" bottom="0.47244094488188981" header="0.51181102362204722" footer="0.51181102362204722"/>
  <pageSetup paperSize="9" scale="70" orientation="portrait" r:id="rId1"/>
  <headerFooter alignWithMargins="0"/>
</worksheet>
</file>

<file path=xl/worksheets/sheet151.xml><?xml version="1.0" encoding="utf-8"?>
<worksheet xmlns="http://schemas.openxmlformats.org/spreadsheetml/2006/main" xmlns:r="http://schemas.openxmlformats.org/officeDocument/2006/relationships">
  <dimension ref="A1:F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13.4257812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customHeight="1" thickBot="1">
      <c r="B5" s="277" t="s">
        <v>97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192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20185292.460000001</v>
      </c>
      <c r="E9" s="23">
        <f>E10+E11+E12+E13</f>
        <v>17995743.109999999</v>
      </c>
    </row>
    <row r="10" spans="2:5">
      <c r="B10" s="14" t="s">
        <v>6</v>
      </c>
      <c r="C10" s="115" t="s">
        <v>7</v>
      </c>
      <c r="D10" s="198">
        <v>20183317.66</v>
      </c>
      <c r="E10" s="199">
        <f>D60+D65</f>
        <v>17995546</v>
      </c>
    </row>
    <row r="11" spans="2:5">
      <c r="B11" s="14" t="s">
        <v>8</v>
      </c>
      <c r="C11" s="115" t="s">
        <v>9</v>
      </c>
      <c r="D11" s="198">
        <v>9.17</v>
      </c>
      <c r="E11" s="199">
        <v>0</v>
      </c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>
        <f>D14</f>
        <v>1965.63</v>
      </c>
      <c r="E13" s="199">
        <f>E14</f>
        <v>197.11</v>
      </c>
    </row>
    <row r="14" spans="2:5">
      <c r="B14" s="14" t="s">
        <v>14</v>
      </c>
      <c r="C14" s="115" t="s">
        <v>15</v>
      </c>
      <c r="D14" s="198">
        <v>1965.63</v>
      </c>
      <c r="E14" s="199">
        <v>197.11</v>
      </c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>
        <f>D17+D18+D19</f>
        <v>35157.19</v>
      </c>
      <c r="E16" s="23">
        <f>E17+E18+E19</f>
        <v>29572.32</v>
      </c>
    </row>
    <row r="17" spans="2:6" ht="21" customHeight="1">
      <c r="B17" s="14" t="s">
        <v>6</v>
      </c>
      <c r="C17" s="115" t="s">
        <v>15</v>
      </c>
      <c r="D17" s="200">
        <v>35157.19</v>
      </c>
      <c r="E17" s="201">
        <v>29572.32</v>
      </c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customHeight="1" thickBot="1">
      <c r="B20" s="287" t="s">
        <v>22</v>
      </c>
      <c r="C20" s="289"/>
      <c r="D20" s="204">
        <f>D9-D16</f>
        <v>20150135.27</v>
      </c>
      <c r="E20" s="205">
        <f>E9-E16</f>
        <v>17966170.789999999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192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24860280.440000001</v>
      </c>
      <c r="E24" s="23">
        <f>D20</f>
        <v>20150135.27</v>
      </c>
    </row>
    <row r="25" spans="2:6">
      <c r="B25" s="21" t="s">
        <v>26</v>
      </c>
      <c r="C25" s="22" t="s">
        <v>27</v>
      </c>
      <c r="D25" s="117">
        <v>-1845753.82</v>
      </c>
      <c r="E25" s="133">
        <f>E26-E30</f>
        <v>-2049124.5299999998</v>
      </c>
      <c r="F25" s="70"/>
    </row>
    <row r="26" spans="2:6">
      <c r="B26" s="24" t="s">
        <v>28</v>
      </c>
      <c r="C26" s="25" t="s">
        <v>29</v>
      </c>
      <c r="D26" s="118">
        <v>80746.820000000007</v>
      </c>
      <c r="E26" s="134">
        <f>SUM(E27:E29)</f>
        <v>19148.36</v>
      </c>
      <c r="F26" s="70"/>
    </row>
    <row r="27" spans="2:6">
      <c r="B27" s="26" t="s">
        <v>6</v>
      </c>
      <c r="C27" s="15" t="s">
        <v>30</v>
      </c>
      <c r="D27" s="198">
        <v>33089.120000000003</v>
      </c>
      <c r="E27" s="209"/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>
        <v>47657.7</v>
      </c>
      <c r="E29" s="209">
        <v>19148.36</v>
      </c>
      <c r="F29" s="70"/>
    </row>
    <row r="30" spans="2:6">
      <c r="B30" s="24" t="s">
        <v>33</v>
      </c>
      <c r="C30" s="27" t="s">
        <v>34</v>
      </c>
      <c r="D30" s="118">
        <v>1926500.64</v>
      </c>
      <c r="E30" s="134">
        <f>SUM(E31:E37)</f>
        <v>2068272.89</v>
      </c>
      <c r="F30" s="70"/>
    </row>
    <row r="31" spans="2:6">
      <c r="B31" s="26" t="s">
        <v>6</v>
      </c>
      <c r="C31" s="15" t="s">
        <v>35</v>
      </c>
      <c r="D31" s="198">
        <v>1859028.06</v>
      </c>
      <c r="E31" s="209">
        <v>1983085.19</v>
      </c>
    </row>
    <row r="32" spans="2:6" ht="13.5" customHeight="1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>
        <v>60465.16</v>
      </c>
      <c r="E33" s="209">
        <v>58231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/>
      <c r="E35" s="209"/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>
        <v>7007.42</v>
      </c>
      <c r="E37" s="209">
        <v>26956.7</v>
      </c>
    </row>
    <row r="38" spans="2:6">
      <c r="B38" s="21" t="s">
        <v>45</v>
      </c>
      <c r="C38" s="22" t="s">
        <v>46</v>
      </c>
      <c r="D38" s="117">
        <v>-229061.95</v>
      </c>
      <c r="E38" s="23">
        <v>-134839.95000000001</v>
      </c>
    </row>
    <row r="39" spans="2:6" ht="21" customHeight="1" thickBot="1">
      <c r="B39" s="30" t="s">
        <v>47</v>
      </c>
      <c r="C39" s="31" t="s">
        <v>48</v>
      </c>
      <c r="D39" s="119">
        <v>22785464.670000002</v>
      </c>
      <c r="E39" s="130">
        <f>E24+E25+E38</f>
        <v>17966170.789999999</v>
      </c>
      <c r="F39" s="121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2512844.2977999998</v>
      </c>
      <c r="E44" s="167">
        <v>2079305.972353</v>
      </c>
    </row>
    <row r="45" spans="2:6" ht="13.5" thickBot="1">
      <c r="B45" s="41" t="s">
        <v>8</v>
      </c>
      <c r="C45" s="68" t="s">
        <v>53</v>
      </c>
      <c r="D45" s="166">
        <v>2325238.176835</v>
      </c>
      <c r="E45" s="171">
        <v>1869021.0369450001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9.8933</v>
      </c>
      <c r="E47" s="173">
        <v>9.6907990000000002</v>
      </c>
    </row>
    <row r="48" spans="2:6">
      <c r="B48" s="39" t="s">
        <v>8</v>
      </c>
      <c r="C48" s="67" t="s">
        <v>55</v>
      </c>
      <c r="D48" s="183">
        <v>9.701117</v>
      </c>
      <c r="E48" s="177">
        <v>9.6073950000000004</v>
      </c>
    </row>
    <row r="49" spans="2:5">
      <c r="B49" s="39" t="s">
        <v>10</v>
      </c>
      <c r="C49" s="67" t="s">
        <v>56</v>
      </c>
      <c r="D49" s="183">
        <v>9.9669209999999993</v>
      </c>
      <c r="E49" s="177">
        <v>9.7986120000000003</v>
      </c>
    </row>
    <row r="50" spans="2:5" ht="13.5" thickBot="1">
      <c r="B50" s="41" t="s">
        <v>12</v>
      </c>
      <c r="C50" s="68" t="s">
        <v>53</v>
      </c>
      <c r="D50" s="166">
        <v>9.7991960000000002</v>
      </c>
      <c r="E50" s="175">
        <v>9.6126100000000001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customHeight="1" thickBot="1">
      <c r="B54" s="48" t="s">
        <v>28</v>
      </c>
      <c r="C54" s="37" t="s">
        <v>61</v>
      </c>
      <c r="D54" s="49">
        <f>SUM(D55:D66)</f>
        <v>17995546</v>
      </c>
      <c r="E54" s="50">
        <f>E60+E65</f>
        <v>1.0016350289854947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v>17973708.690000001</v>
      </c>
      <c r="E60" s="222">
        <f>D60/E20</f>
        <v>1.0004195607449193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21837.31</v>
      </c>
      <c r="E65" s="220">
        <f>D65/E20</f>
        <v>1.2154682405754868E-3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f>D68/E20</f>
        <v>0</v>
      </c>
    </row>
    <row r="69" spans="2:5" ht="13.5" thickBot="1">
      <c r="B69" s="36" t="s">
        <v>82</v>
      </c>
      <c r="C69" s="37" t="s">
        <v>83</v>
      </c>
      <c r="D69" s="38">
        <v>197.11</v>
      </c>
      <c r="E69" s="50">
        <f>D69/E20</f>
        <v>1.0971174787546369E-5</v>
      </c>
    </row>
    <row r="70" spans="2:5" ht="13.5" thickBot="1">
      <c r="B70" s="36" t="s">
        <v>84</v>
      </c>
      <c r="C70" s="37" t="s">
        <v>85</v>
      </c>
      <c r="D70" s="38">
        <v>29572.32</v>
      </c>
      <c r="E70" s="50">
        <f>D70/E20</f>
        <v>1.6460001602823459E-3</v>
      </c>
    </row>
    <row r="71" spans="2:5">
      <c r="B71" s="36" t="s">
        <v>86</v>
      </c>
      <c r="C71" s="37" t="s">
        <v>87</v>
      </c>
      <c r="D71" s="38">
        <f>D54+D67+D68+D69-D70</f>
        <v>17966170.789999999</v>
      </c>
      <c r="E71" s="61">
        <f>E54+E68+E69-E70</f>
        <v>0.99999999999999989</v>
      </c>
    </row>
    <row r="72" spans="2:5">
      <c r="B72" s="39" t="s">
        <v>6</v>
      </c>
      <c r="C72" s="40" t="s">
        <v>88</v>
      </c>
      <c r="D72" s="219">
        <f>D71</f>
        <v>17966170.789999999</v>
      </c>
      <c r="E72" s="220">
        <f>E71</f>
        <v>0.99999999999999989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1181102362204722" right="0.74803149606299213" top="0.62992125984251968" bottom="0.51181102362204722" header="0.51181102362204722" footer="0.51181102362204722"/>
  <pageSetup paperSize="9" scale="70" orientation="portrait" r:id="rId1"/>
  <headerFooter alignWithMargins="0"/>
</worksheet>
</file>

<file path=xl/worksheets/sheet152.xml><?xml version="1.0" encoding="utf-8"?>
<worksheet xmlns="http://schemas.openxmlformats.org/spreadsheetml/2006/main" xmlns:r="http://schemas.openxmlformats.org/officeDocument/2006/relationships">
  <dimension ref="A1:F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7.8554687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98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7892476.8399999999</v>
      </c>
      <c r="E9" s="23">
        <f>E10+E11+E12+E13</f>
        <v>7459792.7799999993</v>
      </c>
    </row>
    <row r="10" spans="2:5">
      <c r="B10" s="14" t="s">
        <v>6</v>
      </c>
      <c r="C10" s="115" t="s">
        <v>7</v>
      </c>
      <c r="D10" s="198">
        <v>7891818.6200000001</v>
      </c>
      <c r="E10" s="199">
        <f>D60+D65</f>
        <v>7459711.4699999997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>
        <f>D14</f>
        <v>658.22</v>
      </c>
      <c r="E13" s="199">
        <f>E14</f>
        <v>81.31</v>
      </c>
    </row>
    <row r="14" spans="2:5">
      <c r="B14" s="14" t="s">
        <v>14</v>
      </c>
      <c r="C14" s="115" t="s">
        <v>15</v>
      </c>
      <c r="D14" s="198">
        <v>658.22</v>
      </c>
      <c r="E14" s="199">
        <v>81.31</v>
      </c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>
        <f>D17+D18+D19</f>
        <v>13717.12</v>
      </c>
      <c r="E16" s="23">
        <f>E17+E18+E19</f>
        <v>12175.42</v>
      </c>
    </row>
    <row r="17" spans="2:6">
      <c r="B17" s="14" t="s">
        <v>6</v>
      </c>
      <c r="C17" s="115" t="s">
        <v>15</v>
      </c>
      <c r="D17" s="200">
        <v>13717.12</v>
      </c>
      <c r="E17" s="201">
        <v>12175.42</v>
      </c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7878759.7199999997</v>
      </c>
      <c r="E20" s="205">
        <f>E9-E16</f>
        <v>7447617.3599999994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10185461.610000001</v>
      </c>
      <c r="E24" s="23">
        <f>D20</f>
        <v>7878759.7199999997</v>
      </c>
    </row>
    <row r="25" spans="2:6">
      <c r="B25" s="21" t="s">
        <v>26</v>
      </c>
      <c r="C25" s="22" t="s">
        <v>27</v>
      </c>
      <c r="D25" s="117">
        <v>-665022.31000000006</v>
      </c>
      <c r="E25" s="133">
        <f>E26-E30</f>
        <v>-544014.54</v>
      </c>
      <c r="F25" s="70"/>
    </row>
    <row r="26" spans="2:6">
      <c r="B26" s="24" t="s">
        <v>28</v>
      </c>
      <c r="C26" s="25" t="s">
        <v>29</v>
      </c>
      <c r="D26" s="118">
        <v>23998.560000000001</v>
      </c>
      <c r="E26" s="134">
        <f>SUM(E27:E29)</f>
        <v>0</v>
      </c>
    </row>
    <row r="27" spans="2:6">
      <c r="B27" s="26" t="s">
        <v>6</v>
      </c>
      <c r="C27" s="15" t="s">
        <v>30</v>
      </c>
      <c r="D27" s="198">
        <v>23998.560000000001</v>
      </c>
      <c r="E27" s="209"/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/>
      <c r="E29" s="209"/>
    </row>
    <row r="30" spans="2:6">
      <c r="B30" s="24" t="s">
        <v>33</v>
      </c>
      <c r="C30" s="27" t="s">
        <v>34</v>
      </c>
      <c r="D30" s="118">
        <v>689020.87</v>
      </c>
      <c r="E30" s="134">
        <f>SUM(E31:E37)</f>
        <v>544014.54</v>
      </c>
      <c r="F30" s="70"/>
    </row>
    <row r="31" spans="2:6">
      <c r="B31" s="26" t="s">
        <v>6</v>
      </c>
      <c r="C31" s="15" t="s">
        <v>35</v>
      </c>
      <c r="D31" s="198">
        <v>598243.87</v>
      </c>
      <c r="E31" s="209">
        <v>482257.62</v>
      </c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>
        <v>26441.17</v>
      </c>
      <c r="E33" s="209">
        <v>25750.880000000001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/>
      <c r="E35" s="209"/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>
        <v>64335.83</v>
      </c>
      <c r="E37" s="209">
        <v>36006.04</v>
      </c>
      <c r="F37" s="70"/>
    </row>
    <row r="38" spans="2:6">
      <c r="B38" s="21" t="s">
        <v>45</v>
      </c>
      <c r="C38" s="22" t="s">
        <v>46</v>
      </c>
      <c r="D38" s="117">
        <v>-252505.4</v>
      </c>
      <c r="E38" s="23">
        <v>112872.18</v>
      </c>
    </row>
    <row r="39" spans="2:6" ht="13.5" thickBot="1">
      <c r="B39" s="30" t="s">
        <v>47</v>
      </c>
      <c r="C39" s="31" t="s">
        <v>48</v>
      </c>
      <c r="D39" s="119">
        <v>9267933.9000000004</v>
      </c>
      <c r="E39" s="130">
        <f>E24+E25+E38</f>
        <v>7447617.3599999994</v>
      </c>
      <c r="F39" s="121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1018437.6344</v>
      </c>
      <c r="E44" s="167">
        <v>848602.75313600001</v>
      </c>
    </row>
    <row r="45" spans="2:6" ht="13.5" thickBot="1">
      <c r="B45" s="41" t="s">
        <v>8</v>
      </c>
      <c r="C45" s="68" t="s">
        <v>53</v>
      </c>
      <c r="D45" s="166">
        <v>949994.73974999995</v>
      </c>
      <c r="E45" s="171">
        <v>791324.16535300005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10.001099999999999</v>
      </c>
      <c r="E47" s="173">
        <v>9.2843909999999994</v>
      </c>
    </row>
    <row r="48" spans="2:6">
      <c r="B48" s="39" t="s">
        <v>8</v>
      </c>
      <c r="C48" s="67" t="s">
        <v>55</v>
      </c>
      <c r="D48" s="183">
        <v>9.5157450000000008</v>
      </c>
      <c r="E48" s="177">
        <v>9.2586069999999996</v>
      </c>
    </row>
    <row r="49" spans="2:5">
      <c r="B49" s="39" t="s">
        <v>10</v>
      </c>
      <c r="C49" s="67" t="s">
        <v>56</v>
      </c>
      <c r="D49" s="183">
        <v>10.018333</v>
      </c>
      <c r="E49" s="177">
        <v>9.6596159999999998</v>
      </c>
    </row>
    <row r="50" spans="2:5" ht="13.5" thickBot="1">
      <c r="B50" s="41" t="s">
        <v>12</v>
      </c>
      <c r="C50" s="68" t="s">
        <v>53</v>
      </c>
      <c r="D50" s="166">
        <v>9.7557740000000006</v>
      </c>
      <c r="E50" s="175">
        <v>9.4115880000000001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7459711.4699999997</v>
      </c>
      <c r="E54" s="50">
        <f>E60+E65</f>
        <v>1.0016238898180987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v>7450311.0099999998</v>
      </c>
      <c r="E60" s="222">
        <f>D60/E20</f>
        <v>1.000361679429782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9400.4599999999991</v>
      </c>
      <c r="E65" s="220">
        <f>D65/E20</f>
        <v>1.2622103883167275E-3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f>E11</f>
        <v>0</v>
      </c>
      <c r="E68" s="69">
        <f>D68/E20</f>
        <v>0</v>
      </c>
    </row>
    <row r="69" spans="2:5" ht="13.5" thickBot="1">
      <c r="B69" s="36" t="s">
        <v>82</v>
      </c>
      <c r="C69" s="37" t="s">
        <v>83</v>
      </c>
      <c r="D69" s="38">
        <v>81.31</v>
      </c>
      <c r="E69" s="50">
        <f>D69/E20</f>
        <v>1.0917585594112747E-5</v>
      </c>
    </row>
    <row r="70" spans="2:5" ht="13.5" thickBot="1">
      <c r="B70" s="36" t="s">
        <v>84</v>
      </c>
      <c r="C70" s="37" t="s">
        <v>85</v>
      </c>
      <c r="D70" s="38">
        <v>12175.42</v>
      </c>
      <c r="E70" s="50">
        <f>D70/E20</f>
        <v>1.6348074036929309E-3</v>
      </c>
    </row>
    <row r="71" spans="2:5">
      <c r="B71" s="36" t="s">
        <v>86</v>
      </c>
      <c r="C71" s="37" t="s">
        <v>87</v>
      </c>
      <c r="D71" s="38">
        <f>D54+D67+D68+D69-D70</f>
        <v>7447617.3599999994</v>
      </c>
      <c r="E71" s="61">
        <f>E54+E68+E69-E70</f>
        <v>0.99999999999999978</v>
      </c>
    </row>
    <row r="72" spans="2:5">
      <c r="B72" s="39" t="s">
        <v>6</v>
      </c>
      <c r="C72" s="40" t="s">
        <v>88</v>
      </c>
      <c r="D72" s="219">
        <f>D71</f>
        <v>7447617.3599999994</v>
      </c>
      <c r="E72" s="220">
        <f>E71</f>
        <v>0.99999999999999978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5118110236220474" right="0.74803149606299213" top="0.51181102362204722" bottom="0.62992125984251968" header="0.51181102362204722" footer="0.51181102362204722"/>
  <pageSetup paperSize="9" scale="70" orientation="portrait" r:id="rId1"/>
  <headerFooter alignWithMargins="0"/>
</worksheet>
</file>

<file path=xl/worksheets/sheet153.xml><?xml version="1.0" encoding="utf-8"?>
<worksheet xmlns="http://schemas.openxmlformats.org/spreadsheetml/2006/main" xmlns:r="http://schemas.openxmlformats.org/officeDocument/2006/relationships">
  <dimension ref="A1:F78"/>
  <sheetViews>
    <sheetView zoomScaleNormal="100" workbookViewId="0">
      <selection activeCell="B3" sqref="B3:E3"/>
    </sheetView>
  </sheetViews>
  <sheetFormatPr defaultRowHeight="12.75"/>
  <cols>
    <col min="1" max="1" width="12" style="62" customWidth="1"/>
    <col min="2" max="2" width="5.28515625" style="62" bestFit="1" customWidth="1"/>
    <col min="3" max="3" width="72.7109375" style="62" customWidth="1"/>
    <col min="4" max="5" width="17.85546875" style="227" customWidth="1"/>
    <col min="6" max="6" width="11.4257812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127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D10+D11+D13</f>
        <v>16899320.91</v>
      </c>
      <c r="E9" s="23">
        <f>E10+E11+E13</f>
        <v>16149280.640000001</v>
      </c>
    </row>
    <row r="10" spans="2:5">
      <c r="B10" s="14" t="s">
        <v>6</v>
      </c>
      <c r="C10" s="115" t="s">
        <v>7</v>
      </c>
      <c r="D10" s="198">
        <v>16898832.120000001</v>
      </c>
      <c r="E10" s="199">
        <f>D60+D65</f>
        <v>16149237.99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>
        <f>D14</f>
        <v>488.79</v>
      </c>
      <c r="E13" s="199">
        <f>E14</f>
        <v>42.65</v>
      </c>
    </row>
    <row r="14" spans="2:5">
      <c r="B14" s="14" t="s">
        <v>14</v>
      </c>
      <c r="C14" s="115" t="s">
        <v>15</v>
      </c>
      <c r="D14" s="198">
        <v>488.79</v>
      </c>
      <c r="E14" s="199">
        <v>42.65</v>
      </c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>
        <f>D17</f>
        <v>27853.39</v>
      </c>
      <c r="E16" s="23">
        <f>E17</f>
        <v>25637.31</v>
      </c>
    </row>
    <row r="17" spans="2:6">
      <c r="B17" s="14" t="s">
        <v>6</v>
      </c>
      <c r="C17" s="115" t="s">
        <v>15</v>
      </c>
      <c r="D17" s="200">
        <v>27853.39</v>
      </c>
      <c r="E17" s="201">
        <v>25637.31</v>
      </c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16871467.52</v>
      </c>
      <c r="E20" s="205">
        <f>E9-E16</f>
        <v>16123643.33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08">
        <v>20091739.969999999</v>
      </c>
      <c r="E24" s="23">
        <f>D20</f>
        <v>16871467.52</v>
      </c>
    </row>
    <row r="25" spans="2:6">
      <c r="B25" s="21" t="s">
        <v>26</v>
      </c>
      <c r="C25" s="22" t="s">
        <v>27</v>
      </c>
      <c r="D25" s="108">
        <v>-2244554.5299999998</v>
      </c>
      <c r="E25" s="133">
        <f>E26-E30</f>
        <v>-558015.82000000018</v>
      </c>
      <c r="F25" s="70"/>
    </row>
    <row r="26" spans="2:6">
      <c r="B26" s="24" t="s">
        <v>28</v>
      </c>
      <c r="C26" s="25" t="s">
        <v>29</v>
      </c>
      <c r="D26" s="109">
        <v>77492.259999999995</v>
      </c>
      <c r="E26" s="134">
        <f>SUM(E27:E29)</f>
        <v>4161.32</v>
      </c>
      <c r="F26" s="70"/>
    </row>
    <row r="27" spans="2:6">
      <c r="B27" s="26" t="s">
        <v>6</v>
      </c>
      <c r="C27" s="15" t="s">
        <v>30</v>
      </c>
      <c r="D27" s="232">
        <v>46613.75</v>
      </c>
      <c r="E27" s="209"/>
    </row>
    <row r="28" spans="2:6">
      <c r="B28" s="26" t="s">
        <v>8</v>
      </c>
      <c r="C28" s="15" t="s">
        <v>31</v>
      </c>
      <c r="D28" s="232"/>
      <c r="E28" s="209"/>
    </row>
    <row r="29" spans="2:6">
      <c r="B29" s="26" t="s">
        <v>10</v>
      </c>
      <c r="C29" s="15" t="s">
        <v>32</v>
      </c>
      <c r="D29" s="232">
        <v>30878.51</v>
      </c>
      <c r="E29" s="209">
        <v>4161.32</v>
      </c>
      <c r="F29" s="70"/>
    </row>
    <row r="30" spans="2:6">
      <c r="B30" s="24" t="s">
        <v>33</v>
      </c>
      <c r="C30" s="27" t="s">
        <v>34</v>
      </c>
      <c r="D30" s="109">
        <v>2322046.79</v>
      </c>
      <c r="E30" s="134">
        <f>SUM(E31:E37)</f>
        <v>562177.14000000013</v>
      </c>
      <c r="F30" s="70"/>
    </row>
    <row r="31" spans="2:6">
      <c r="B31" s="26" t="s">
        <v>6</v>
      </c>
      <c r="C31" s="15" t="s">
        <v>35</v>
      </c>
      <c r="D31" s="232">
        <v>2302027.36</v>
      </c>
      <c r="E31" s="209">
        <v>543453.18000000005</v>
      </c>
    </row>
    <row r="32" spans="2:6">
      <c r="B32" s="26" t="s">
        <v>8</v>
      </c>
      <c r="C32" s="15" t="s">
        <v>36</v>
      </c>
      <c r="D32" s="232"/>
      <c r="E32" s="209"/>
    </row>
    <row r="33" spans="2:6">
      <c r="B33" s="26" t="s">
        <v>10</v>
      </c>
      <c r="C33" s="15" t="s">
        <v>37</v>
      </c>
      <c r="D33" s="232">
        <v>20019.43</v>
      </c>
      <c r="E33" s="209">
        <v>16925.55</v>
      </c>
    </row>
    <row r="34" spans="2:6">
      <c r="B34" s="26" t="s">
        <v>12</v>
      </c>
      <c r="C34" s="15" t="s">
        <v>38</v>
      </c>
      <c r="D34" s="232"/>
      <c r="E34" s="209"/>
    </row>
    <row r="35" spans="2:6" ht="25.5">
      <c r="B35" s="26" t="s">
        <v>39</v>
      </c>
      <c r="C35" s="15" t="s">
        <v>40</v>
      </c>
      <c r="D35" s="232"/>
      <c r="E35" s="209"/>
    </row>
    <row r="36" spans="2:6">
      <c r="B36" s="26" t="s">
        <v>41</v>
      </c>
      <c r="C36" s="15" t="s">
        <v>42</v>
      </c>
      <c r="D36" s="232"/>
      <c r="E36" s="209"/>
    </row>
    <row r="37" spans="2:6" ht="13.5" thickBot="1">
      <c r="B37" s="28" t="s">
        <v>43</v>
      </c>
      <c r="C37" s="29" t="s">
        <v>44</v>
      </c>
      <c r="D37" s="232"/>
      <c r="E37" s="209">
        <v>1798.41</v>
      </c>
    </row>
    <row r="38" spans="2:6">
      <c r="B38" s="21" t="s">
        <v>45</v>
      </c>
      <c r="C38" s="22" t="s">
        <v>46</v>
      </c>
      <c r="D38" s="108">
        <v>393996.12</v>
      </c>
      <c r="E38" s="23">
        <v>-189808.37</v>
      </c>
    </row>
    <row r="39" spans="2:6" ht="13.5" thickBot="1">
      <c r="B39" s="30" t="s">
        <v>47</v>
      </c>
      <c r="C39" s="31" t="s">
        <v>48</v>
      </c>
      <c r="D39" s="110">
        <v>18241181.559999999</v>
      </c>
      <c r="E39" s="130">
        <f>E24+E25+E38</f>
        <v>16123643.33</v>
      </c>
      <c r="F39" s="121"/>
    </row>
    <row r="40" spans="2:6" ht="13.5" thickBot="1">
      <c r="B40" s="32"/>
      <c r="C40" s="33"/>
      <c r="D40" s="176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37" t="s">
        <v>51</v>
      </c>
      <c r="D43" s="38"/>
      <c r="E43" s="111"/>
    </row>
    <row r="44" spans="2:6">
      <c r="B44" s="39" t="s">
        <v>6</v>
      </c>
      <c r="C44" s="40" t="s">
        <v>52</v>
      </c>
      <c r="D44" s="233">
        <v>1953323.8798</v>
      </c>
      <c r="E44" s="178">
        <v>1588235.8824489999</v>
      </c>
    </row>
    <row r="45" spans="2:6" ht="13.5" thickBot="1">
      <c r="B45" s="41" t="s">
        <v>8</v>
      </c>
      <c r="C45" s="42" t="s">
        <v>53</v>
      </c>
      <c r="D45" s="234">
        <v>1735838.543016</v>
      </c>
      <c r="E45" s="179">
        <v>1535825.631082</v>
      </c>
    </row>
    <row r="46" spans="2:6">
      <c r="B46" s="36" t="s">
        <v>33</v>
      </c>
      <c r="C46" s="37" t="s">
        <v>54</v>
      </c>
      <c r="D46" s="235"/>
      <c r="E46" s="180"/>
    </row>
    <row r="47" spans="2:6">
      <c r="B47" s="39" t="s">
        <v>6</v>
      </c>
      <c r="C47" s="40" t="s">
        <v>52</v>
      </c>
      <c r="D47" s="233">
        <v>10.2859</v>
      </c>
      <c r="E47" s="181">
        <v>10.622771999999999</v>
      </c>
    </row>
    <row r="48" spans="2:6">
      <c r="B48" s="39" t="s">
        <v>8</v>
      </c>
      <c r="C48" s="40" t="s">
        <v>55</v>
      </c>
      <c r="D48" s="233">
        <v>10.221139000000001</v>
      </c>
      <c r="E48" s="177">
        <v>10.482689000000001</v>
      </c>
    </row>
    <row r="49" spans="2:5">
      <c r="B49" s="39" t="s">
        <v>10</v>
      </c>
      <c r="C49" s="40" t="s">
        <v>56</v>
      </c>
      <c r="D49" s="233">
        <v>10.510650999999999</v>
      </c>
      <c r="E49" s="177">
        <v>10.735756</v>
      </c>
    </row>
    <row r="50" spans="2:5" ht="13.5" thickBot="1">
      <c r="B50" s="41" t="s">
        <v>12</v>
      </c>
      <c r="C50" s="42" t="s">
        <v>53</v>
      </c>
      <c r="D50" s="234">
        <v>10.508570000000001</v>
      </c>
      <c r="E50" s="182">
        <v>10.498355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D60+D65</f>
        <v>16149237.99</v>
      </c>
      <c r="E54" s="50">
        <f>E60+E65</f>
        <v>1.0015873992915967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v>16129345.18</v>
      </c>
      <c r="E60" s="222">
        <f>D60/E20</f>
        <v>1.0003536328535245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19892.810000000001</v>
      </c>
      <c r="E65" s="220">
        <f>D65/E20</f>
        <v>1.2337664380721576E-3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f>E11</f>
        <v>0</v>
      </c>
      <c r="E68" s="61">
        <f>D68/E20</f>
        <v>0</v>
      </c>
    </row>
    <row r="69" spans="2:5" ht="13.5" thickBot="1">
      <c r="B69" s="36" t="s">
        <v>82</v>
      </c>
      <c r="C69" s="37" t="s">
        <v>83</v>
      </c>
      <c r="D69" s="38">
        <v>42.65</v>
      </c>
      <c r="E69" s="112">
        <f>D69/E20</f>
        <v>2.6451837917206021E-6</v>
      </c>
    </row>
    <row r="70" spans="2:5" ht="13.5" thickBot="1">
      <c r="B70" s="36" t="s">
        <v>84</v>
      </c>
      <c r="C70" s="37" t="s">
        <v>85</v>
      </c>
      <c r="D70" s="38">
        <v>25637.31</v>
      </c>
      <c r="E70" s="113">
        <f>D70/E20</f>
        <v>1.5900444753884295E-3</v>
      </c>
    </row>
    <row r="71" spans="2:5">
      <c r="B71" s="36" t="s">
        <v>86</v>
      </c>
      <c r="C71" s="37" t="s">
        <v>87</v>
      </c>
      <c r="D71" s="38">
        <f>D54+D68+D69-D70</f>
        <v>16123643.33</v>
      </c>
      <c r="E71" s="61">
        <f>E54+E68+E69-E70</f>
        <v>1</v>
      </c>
    </row>
    <row r="72" spans="2:5">
      <c r="B72" s="39" t="s">
        <v>6</v>
      </c>
      <c r="C72" s="40" t="s">
        <v>88</v>
      </c>
      <c r="D72" s="219">
        <f>D71</f>
        <v>16123643.33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  <rowBreaks count="1" manualBreakCount="1">
    <brk id="75" max="16383" man="1"/>
  </rowBreaks>
</worksheet>
</file>

<file path=xl/worksheets/sheet15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8"/>
  <sheetViews>
    <sheetView workbookViewId="0">
      <selection activeCell="B3" sqref="B3:E3"/>
    </sheetView>
  </sheetViews>
  <sheetFormatPr defaultRowHeight="12.75"/>
  <cols>
    <col min="1" max="1" width="12" style="62" customWidth="1"/>
    <col min="2" max="2" width="5.28515625" style="62" bestFit="1" customWidth="1"/>
    <col min="3" max="3" width="72.7109375" style="62" customWidth="1"/>
    <col min="4" max="5" width="17.85546875" style="227" customWidth="1"/>
    <col min="6" max="6" width="7.8554687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customHeight="1" thickBot="1">
      <c r="B5" s="280" t="s">
        <v>206</v>
      </c>
      <c r="C5" s="281"/>
      <c r="D5" s="281"/>
      <c r="E5" s="282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D10+D11+D13</f>
        <v>24661.91</v>
      </c>
      <c r="E9" s="23">
        <f>E10+E11+E13</f>
        <v>129557.34</v>
      </c>
    </row>
    <row r="10" spans="2:5">
      <c r="B10" s="14" t="s">
        <v>6</v>
      </c>
      <c r="C10" s="115" t="s">
        <v>7</v>
      </c>
      <c r="D10" s="198">
        <v>24661.91</v>
      </c>
      <c r="E10" s="199">
        <v>129557.34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24661.91</v>
      </c>
      <c r="E20" s="205">
        <f>E9-E16</f>
        <v>129557.34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11" t="s">
        <v>224</v>
      </c>
    </row>
    <row r="24" spans="2:6" ht="13.5" thickBot="1">
      <c r="B24" s="21" t="s">
        <v>24</v>
      </c>
      <c r="C24" s="22" t="s">
        <v>25</v>
      </c>
      <c r="D24" s="108"/>
      <c r="E24" s="23">
        <f>D20</f>
        <v>24661.91</v>
      </c>
    </row>
    <row r="25" spans="2:6">
      <c r="B25" s="21" t="s">
        <v>26</v>
      </c>
      <c r="C25" s="22" t="s">
        <v>27</v>
      </c>
      <c r="D25" s="108">
        <v>12003.31</v>
      </c>
      <c r="E25" s="133">
        <f>E26-E30</f>
        <v>104989.86</v>
      </c>
      <c r="F25" s="70"/>
    </row>
    <row r="26" spans="2:6">
      <c r="B26" s="24" t="s">
        <v>28</v>
      </c>
      <c r="C26" s="25" t="s">
        <v>29</v>
      </c>
      <c r="D26" s="109">
        <v>12003.31</v>
      </c>
      <c r="E26" s="134">
        <f>SUM(E27:E29)</f>
        <v>108743.43000000001</v>
      </c>
    </row>
    <row r="27" spans="2:6">
      <c r="B27" s="26" t="s">
        <v>6</v>
      </c>
      <c r="C27" s="15" t="s">
        <v>30</v>
      </c>
      <c r="D27" s="232"/>
      <c r="E27" s="209">
        <v>8199.99</v>
      </c>
    </row>
    <row r="28" spans="2:6">
      <c r="B28" s="26" t="s">
        <v>8</v>
      </c>
      <c r="C28" s="15" t="s">
        <v>31</v>
      </c>
      <c r="D28" s="232"/>
      <c r="E28" s="209"/>
    </row>
    <row r="29" spans="2:6">
      <c r="B29" s="26" t="s">
        <v>10</v>
      </c>
      <c r="C29" s="15" t="s">
        <v>32</v>
      </c>
      <c r="D29" s="232">
        <v>12003.31</v>
      </c>
      <c r="E29" s="209">
        <v>100543.44</v>
      </c>
    </row>
    <row r="30" spans="2:6">
      <c r="B30" s="24" t="s">
        <v>33</v>
      </c>
      <c r="C30" s="27" t="s">
        <v>34</v>
      </c>
      <c r="D30" s="109"/>
      <c r="E30" s="134">
        <f>SUM(E31:E37)</f>
        <v>3753.57</v>
      </c>
      <c r="F30" s="70"/>
    </row>
    <row r="31" spans="2:6">
      <c r="B31" s="26" t="s">
        <v>6</v>
      </c>
      <c r="C31" s="15" t="s">
        <v>35</v>
      </c>
      <c r="D31" s="232"/>
      <c r="E31" s="209"/>
    </row>
    <row r="32" spans="2:6">
      <c r="B32" s="26" t="s">
        <v>8</v>
      </c>
      <c r="C32" s="15" t="s">
        <v>36</v>
      </c>
      <c r="D32" s="232"/>
      <c r="E32" s="209"/>
    </row>
    <row r="33" spans="2:6">
      <c r="B33" s="26" t="s">
        <v>10</v>
      </c>
      <c r="C33" s="15" t="s">
        <v>37</v>
      </c>
      <c r="D33" s="232"/>
      <c r="E33" s="209">
        <v>55.22</v>
      </c>
    </row>
    <row r="34" spans="2:6">
      <c r="B34" s="26" t="s">
        <v>12</v>
      </c>
      <c r="C34" s="15" t="s">
        <v>38</v>
      </c>
      <c r="D34" s="232"/>
      <c r="E34" s="209"/>
    </row>
    <row r="35" spans="2:6" ht="25.5">
      <c r="B35" s="26" t="s">
        <v>39</v>
      </c>
      <c r="C35" s="15" t="s">
        <v>40</v>
      </c>
      <c r="D35" s="232"/>
      <c r="E35" s="209">
        <v>767.08</v>
      </c>
    </row>
    <row r="36" spans="2:6">
      <c r="B36" s="26" t="s">
        <v>41</v>
      </c>
      <c r="C36" s="15" t="s">
        <v>42</v>
      </c>
      <c r="D36" s="232"/>
      <c r="E36" s="209"/>
    </row>
    <row r="37" spans="2:6" ht="13.5" thickBot="1">
      <c r="B37" s="28" t="s">
        <v>43</v>
      </c>
      <c r="C37" s="29" t="s">
        <v>44</v>
      </c>
      <c r="D37" s="232"/>
      <c r="E37" s="209">
        <v>2931.27</v>
      </c>
    </row>
    <row r="38" spans="2:6">
      <c r="B38" s="21" t="s">
        <v>45</v>
      </c>
      <c r="C38" s="22" t="s">
        <v>46</v>
      </c>
      <c r="D38" s="108">
        <v>-328.03</v>
      </c>
      <c r="E38" s="23">
        <v>-94.43</v>
      </c>
    </row>
    <row r="39" spans="2:6" ht="13.5" thickBot="1">
      <c r="B39" s="30" t="s">
        <v>47</v>
      </c>
      <c r="C39" s="31" t="s">
        <v>48</v>
      </c>
      <c r="D39" s="110">
        <v>11675.279999999999</v>
      </c>
      <c r="E39" s="130">
        <f>E24+E25+E38</f>
        <v>129557.34000000001</v>
      </c>
      <c r="F39" s="121"/>
    </row>
    <row r="40" spans="2:6" ht="13.5" thickBot="1">
      <c r="B40" s="32"/>
      <c r="C40" s="33"/>
      <c r="D40" s="176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37" t="s">
        <v>51</v>
      </c>
      <c r="D43" s="38"/>
      <c r="E43" s="111"/>
    </row>
    <row r="44" spans="2:6">
      <c r="B44" s="39" t="s">
        <v>6</v>
      </c>
      <c r="C44" s="40" t="s">
        <v>52</v>
      </c>
      <c r="D44" s="233"/>
      <c r="E44" s="178">
        <v>152.84729999999999</v>
      </c>
    </row>
    <row r="45" spans="2:6" ht="13.5" thickBot="1">
      <c r="B45" s="41" t="s">
        <v>8</v>
      </c>
      <c r="C45" s="42" t="s">
        <v>53</v>
      </c>
      <c r="D45" s="234">
        <v>69.678229999999999</v>
      </c>
      <c r="E45" s="179">
        <v>760.26840000000004</v>
      </c>
    </row>
    <row r="46" spans="2:6">
      <c r="B46" s="36" t="s">
        <v>33</v>
      </c>
      <c r="C46" s="37" t="s">
        <v>54</v>
      </c>
      <c r="D46" s="235"/>
      <c r="E46" s="180"/>
    </row>
    <row r="47" spans="2:6">
      <c r="B47" s="39" t="s">
        <v>6</v>
      </c>
      <c r="C47" s="40" t="s">
        <v>52</v>
      </c>
      <c r="D47" s="233"/>
      <c r="E47" s="181">
        <v>161.35</v>
      </c>
    </row>
    <row r="48" spans="2:6">
      <c r="B48" s="39" t="s">
        <v>8</v>
      </c>
      <c r="C48" s="40" t="s">
        <v>55</v>
      </c>
      <c r="D48" s="233">
        <v>162.68</v>
      </c>
      <c r="E48" s="177">
        <v>159.59</v>
      </c>
    </row>
    <row r="49" spans="2:5">
      <c r="B49" s="39" t="s">
        <v>10</v>
      </c>
      <c r="C49" s="40" t="s">
        <v>56</v>
      </c>
      <c r="D49" s="233">
        <v>180.26</v>
      </c>
      <c r="E49" s="177">
        <v>183.67</v>
      </c>
    </row>
    <row r="50" spans="2:5" ht="13.5" thickBot="1">
      <c r="B50" s="41" t="s">
        <v>12</v>
      </c>
      <c r="C50" s="42" t="s">
        <v>53</v>
      </c>
      <c r="D50" s="234">
        <v>167.56</v>
      </c>
      <c r="E50" s="182">
        <v>170.41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D60+D65</f>
        <v>129557.34</v>
      </c>
      <c r="E54" s="50">
        <f>E60+E65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129557.34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f>D65/E20</f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f>E11</f>
        <v>0</v>
      </c>
      <c r="E68" s="61">
        <f>D68/E20</f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112">
        <f>D69/E20</f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113">
        <f>D70/E20</f>
        <v>0</v>
      </c>
    </row>
    <row r="71" spans="2:5">
      <c r="B71" s="36" t="s">
        <v>86</v>
      </c>
      <c r="C71" s="37" t="s">
        <v>87</v>
      </c>
      <c r="D71" s="38">
        <f>D54+D68+D69-D70</f>
        <v>129557.34</v>
      </c>
      <c r="E71" s="61">
        <f>E54+E68+E69-E70</f>
        <v>1</v>
      </c>
    </row>
    <row r="72" spans="2:5">
      <c r="B72" s="39" t="s">
        <v>6</v>
      </c>
      <c r="C72" s="40" t="s">
        <v>88</v>
      </c>
      <c r="D72" s="219">
        <f>D71</f>
        <v>129557.34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5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8"/>
  <sheetViews>
    <sheetView workbookViewId="0">
      <selection activeCell="B3" sqref="B3:E3"/>
    </sheetView>
  </sheetViews>
  <sheetFormatPr defaultRowHeight="12.75"/>
  <cols>
    <col min="1" max="1" width="12" style="62" customWidth="1"/>
    <col min="2" max="2" width="5.28515625" style="62" bestFit="1" customWidth="1"/>
    <col min="3" max="3" width="72.7109375" style="62" customWidth="1"/>
    <col min="4" max="5" width="17.85546875" style="227" customWidth="1"/>
    <col min="6" max="6" width="7.8554687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customHeight="1" thickBot="1">
      <c r="B5" s="280" t="s">
        <v>207</v>
      </c>
      <c r="C5" s="281"/>
      <c r="D5" s="281"/>
      <c r="E5" s="282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/>
      <c r="E9" s="23"/>
    </row>
    <row r="10" spans="2:5">
      <c r="B10" s="14" t="s">
        <v>6</v>
      </c>
      <c r="C10" s="115" t="s">
        <v>7</v>
      </c>
      <c r="D10" s="198"/>
      <c r="E10" s="199"/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/>
      <c r="E20" s="205"/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11" t="s">
        <v>224</v>
      </c>
    </row>
    <row r="24" spans="2:6" ht="13.5" thickBot="1">
      <c r="B24" s="21" t="s">
        <v>24</v>
      </c>
      <c r="C24" s="22" t="s">
        <v>25</v>
      </c>
      <c r="D24" s="108"/>
      <c r="E24" s="23"/>
    </row>
    <row r="25" spans="2:6">
      <c r="B25" s="21" t="s">
        <v>26</v>
      </c>
      <c r="C25" s="22" t="s">
        <v>27</v>
      </c>
      <c r="D25" s="108">
        <v>4000.0899999999997</v>
      </c>
      <c r="E25" s="133">
        <f>E26-E30</f>
        <v>910.93999999999869</v>
      </c>
      <c r="F25" s="70"/>
    </row>
    <row r="26" spans="2:6">
      <c r="B26" s="24" t="s">
        <v>28</v>
      </c>
      <c r="C26" s="25" t="s">
        <v>29</v>
      </c>
      <c r="D26" s="109">
        <v>4001.1</v>
      </c>
      <c r="E26" s="134">
        <f>SUM(E27:E29)</f>
        <v>18256.71</v>
      </c>
    </row>
    <row r="27" spans="2:6">
      <c r="B27" s="26" t="s">
        <v>6</v>
      </c>
      <c r="C27" s="15" t="s">
        <v>30</v>
      </c>
      <c r="D27" s="232"/>
      <c r="E27" s="209"/>
    </row>
    <row r="28" spans="2:6">
      <c r="B28" s="26" t="s">
        <v>8</v>
      </c>
      <c r="C28" s="15" t="s">
        <v>31</v>
      </c>
      <c r="D28" s="232"/>
      <c r="E28" s="209"/>
    </row>
    <row r="29" spans="2:6">
      <c r="B29" s="26" t="s">
        <v>10</v>
      </c>
      <c r="C29" s="15" t="s">
        <v>32</v>
      </c>
      <c r="D29" s="232">
        <v>4001.1</v>
      </c>
      <c r="E29" s="209">
        <v>18256.71</v>
      </c>
    </row>
    <row r="30" spans="2:6">
      <c r="B30" s="24" t="s">
        <v>33</v>
      </c>
      <c r="C30" s="27" t="s">
        <v>34</v>
      </c>
      <c r="D30" s="109">
        <v>1.01</v>
      </c>
      <c r="E30" s="134">
        <f>SUM(E31:E37)</f>
        <v>17345.77</v>
      </c>
      <c r="F30" s="70"/>
    </row>
    <row r="31" spans="2:6">
      <c r="B31" s="26" t="s">
        <v>6</v>
      </c>
      <c r="C31" s="15" t="s">
        <v>35</v>
      </c>
      <c r="D31" s="232"/>
      <c r="E31" s="209"/>
    </row>
    <row r="32" spans="2:6">
      <c r="B32" s="26" t="s">
        <v>8</v>
      </c>
      <c r="C32" s="15" t="s">
        <v>36</v>
      </c>
      <c r="D32" s="232"/>
      <c r="E32" s="209"/>
    </row>
    <row r="33" spans="2:6">
      <c r="B33" s="26" t="s">
        <v>10</v>
      </c>
      <c r="C33" s="15" t="s">
        <v>37</v>
      </c>
      <c r="D33" s="232">
        <v>1.01</v>
      </c>
      <c r="E33" s="209">
        <v>6.69</v>
      </c>
    </row>
    <row r="34" spans="2:6">
      <c r="B34" s="26" t="s">
        <v>12</v>
      </c>
      <c r="C34" s="15" t="s">
        <v>38</v>
      </c>
      <c r="D34" s="232"/>
      <c r="E34" s="209"/>
    </row>
    <row r="35" spans="2:6" ht="25.5">
      <c r="B35" s="26" t="s">
        <v>39</v>
      </c>
      <c r="C35" s="15" t="s">
        <v>40</v>
      </c>
      <c r="D35" s="232"/>
      <c r="E35" s="209">
        <v>13.54</v>
      </c>
    </row>
    <row r="36" spans="2:6">
      <c r="B36" s="26" t="s">
        <v>41</v>
      </c>
      <c r="C36" s="15" t="s">
        <v>42</v>
      </c>
      <c r="D36" s="232"/>
      <c r="E36" s="209"/>
    </row>
    <row r="37" spans="2:6" ht="13.5" thickBot="1">
      <c r="B37" s="28" t="s">
        <v>43</v>
      </c>
      <c r="C37" s="29" t="s">
        <v>44</v>
      </c>
      <c r="D37" s="232"/>
      <c r="E37" s="209">
        <v>17325.54</v>
      </c>
    </row>
    <row r="38" spans="2:6">
      <c r="B38" s="21" t="s">
        <v>45</v>
      </c>
      <c r="C38" s="22" t="s">
        <v>46</v>
      </c>
      <c r="D38" s="108">
        <v>61.93</v>
      </c>
      <c r="E38" s="23">
        <v>-910.94</v>
      </c>
    </row>
    <row r="39" spans="2:6" ht="13.5" thickBot="1">
      <c r="B39" s="30" t="s">
        <v>47</v>
      </c>
      <c r="C39" s="31" t="s">
        <v>48</v>
      </c>
      <c r="D39" s="110">
        <v>4062.0199999999995</v>
      </c>
      <c r="E39" s="130" t="s">
        <v>251</v>
      </c>
      <c r="F39" s="121"/>
    </row>
    <row r="40" spans="2:6" ht="13.5" thickBot="1">
      <c r="B40" s="32"/>
      <c r="C40" s="33"/>
      <c r="D40" s="176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37" t="s">
        <v>51</v>
      </c>
      <c r="D43" s="38"/>
      <c r="E43" s="111"/>
    </row>
    <row r="44" spans="2:6">
      <c r="B44" s="39" t="s">
        <v>6</v>
      </c>
      <c r="C44" s="40" t="s">
        <v>52</v>
      </c>
      <c r="D44" s="233"/>
      <c r="E44" s="178"/>
    </row>
    <row r="45" spans="2:6" ht="13.5" thickBot="1">
      <c r="B45" s="41" t="s">
        <v>8</v>
      </c>
      <c r="C45" s="42" t="s">
        <v>53</v>
      </c>
      <c r="D45" s="234">
        <v>67.722980000000007</v>
      </c>
      <c r="E45" s="179"/>
    </row>
    <row r="46" spans="2:6">
      <c r="B46" s="36" t="s">
        <v>33</v>
      </c>
      <c r="C46" s="37" t="s">
        <v>54</v>
      </c>
      <c r="D46" s="235"/>
      <c r="E46" s="180"/>
    </row>
    <row r="47" spans="2:6">
      <c r="B47" s="39" t="s">
        <v>6</v>
      </c>
      <c r="C47" s="40" t="s">
        <v>52</v>
      </c>
      <c r="D47" s="233"/>
      <c r="E47" s="181"/>
    </row>
    <row r="48" spans="2:6">
      <c r="B48" s="39" t="s">
        <v>8</v>
      </c>
      <c r="C48" s="40" t="s">
        <v>55</v>
      </c>
      <c r="D48" s="233">
        <v>56.19</v>
      </c>
      <c r="E48" s="177">
        <v>51.58</v>
      </c>
    </row>
    <row r="49" spans="2:5">
      <c r="B49" s="39" t="s">
        <v>10</v>
      </c>
      <c r="C49" s="40" t="s">
        <v>56</v>
      </c>
      <c r="D49" s="233">
        <v>62.81</v>
      </c>
      <c r="E49" s="177">
        <v>58.58</v>
      </c>
    </row>
    <row r="50" spans="2:5" ht="13.5" thickBot="1">
      <c r="B50" s="41" t="s">
        <v>12</v>
      </c>
      <c r="C50" s="42" t="s">
        <v>53</v>
      </c>
      <c r="D50" s="234">
        <v>59.98</v>
      </c>
      <c r="E50" s="182"/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D60+D65</f>
        <v>0</v>
      </c>
      <c r="E54" s="50">
        <v>0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0</v>
      </c>
      <c r="E60" s="222">
        <v>0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f>E11</f>
        <v>0</v>
      </c>
      <c r="E68" s="61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112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113">
        <v>0</v>
      </c>
    </row>
    <row r="71" spans="2:5">
      <c r="B71" s="36" t="s">
        <v>86</v>
      </c>
      <c r="C71" s="37" t="s">
        <v>87</v>
      </c>
      <c r="D71" s="38">
        <f>D54+D68+D69-D70</f>
        <v>0</v>
      </c>
      <c r="E71" s="61">
        <f>E54+E68+E69-E70</f>
        <v>0</v>
      </c>
    </row>
    <row r="72" spans="2:5">
      <c r="B72" s="39" t="s">
        <v>6</v>
      </c>
      <c r="C72" s="40" t="s">
        <v>88</v>
      </c>
      <c r="D72" s="219">
        <f>D71</f>
        <v>0</v>
      </c>
      <c r="E72" s="220">
        <f>E71</f>
        <v>0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5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8"/>
  <sheetViews>
    <sheetView workbookViewId="0">
      <selection activeCell="B3" sqref="B3:E3"/>
    </sheetView>
  </sheetViews>
  <sheetFormatPr defaultRowHeight="12.75"/>
  <cols>
    <col min="1" max="1" width="12" style="62" customWidth="1"/>
    <col min="2" max="2" width="5.28515625" style="62" bestFit="1" customWidth="1"/>
    <col min="3" max="3" width="72.7109375" style="62" customWidth="1"/>
    <col min="4" max="5" width="17.85546875" style="227" customWidth="1"/>
    <col min="6" max="6" width="7.8554687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customHeight="1" thickBot="1">
      <c r="B5" s="280" t="s">
        <v>208</v>
      </c>
      <c r="C5" s="281"/>
      <c r="D5" s="281"/>
      <c r="E5" s="282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D10+D11+D13</f>
        <v>201333.5</v>
      </c>
      <c r="E9" s="23">
        <f>E10+E11+E13</f>
        <v>0</v>
      </c>
    </row>
    <row r="10" spans="2:5">
      <c r="B10" s="14" t="s">
        <v>6</v>
      </c>
      <c r="C10" s="115" t="s">
        <v>7</v>
      </c>
      <c r="D10" s="198">
        <v>201333.5</v>
      </c>
      <c r="E10" s="199">
        <v>0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201333.5</v>
      </c>
      <c r="E20" s="205">
        <f>E9-E16</f>
        <v>0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11" t="s">
        <v>224</v>
      </c>
    </row>
    <row r="24" spans="2:6" ht="13.5" thickBot="1">
      <c r="B24" s="21" t="s">
        <v>24</v>
      </c>
      <c r="C24" s="22" t="s">
        <v>25</v>
      </c>
      <c r="D24" s="108"/>
      <c r="E24" s="23">
        <f>D20</f>
        <v>201333.5</v>
      </c>
    </row>
    <row r="25" spans="2:6">
      <c r="B25" s="21" t="s">
        <v>26</v>
      </c>
      <c r="C25" s="22" t="s">
        <v>27</v>
      </c>
      <c r="D25" s="108">
        <v>200000</v>
      </c>
      <c r="E25" s="133">
        <f>E26-E30</f>
        <v>-197147.15</v>
      </c>
      <c r="F25" s="70"/>
    </row>
    <row r="26" spans="2:6">
      <c r="B26" s="24" t="s">
        <v>28</v>
      </c>
      <c r="C26" s="25" t="s">
        <v>29</v>
      </c>
      <c r="D26" s="109">
        <v>200000</v>
      </c>
      <c r="E26" s="134">
        <f>SUM(E27:E29)</f>
        <v>0</v>
      </c>
    </row>
    <row r="27" spans="2:6">
      <c r="B27" s="26" t="s">
        <v>6</v>
      </c>
      <c r="C27" s="15" t="s">
        <v>30</v>
      </c>
      <c r="D27" s="232">
        <v>200000</v>
      </c>
      <c r="E27" s="209"/>
    </row>
    <row r="28" spans="2:6">
      <c r="B28" s="26" t="s">
        <v>8</v>
      </c>
      <c r="C28" s="15" t="s">
        <v>31</v>
      </c>
      <c r="D28" s="232"/>
      <c r="E28" s="209"/>
    </row>
    <row r="29" spans="2:6">
      <c r="B29" s="26" t="s">
        <v>10</v>
      </c>
      <c r="C29" s="15" t="s">
        <v>32</v>
      </c>
      <c r="D29" s="232"/>
      <c r="E29" s="209"/>
    </row>
    <row r="30" spans="2:6">
      <c r="B30" s="24" t="s">
        <v>33</v>
      </c>
      <c r="C30" s="27" t="s">
        <v>34</v>
      </c>
      <c r="D30" s="109"/>
      <c r="E30" s="134">
        <f>SUM(E31:E37)</f>
        <v>197147.15</v>
      </c>
      <c r="F30" s="70"/>
    </row>
    <row r="31" spans="2:6">
      <c r="B31" s="26" t="s">
        <v>6</v>
      </c>
      <c r="C31" s="15" t="s">
        <v>35</v>
      </c>
      <c r="D31" s="232"/>
      <c r="E31" s="209"/>
    </row>
    <row r="32" spans="2:6">
      <c r="B32" s="26" t="s">
        <v>8</v>
      </c>
      <c r="C32" s="15" t="s">
        <v>36</v>
      </c>
      <c r="D32" s="232"/>
      <c r="E32" s="209"/>
    </row>
    <row r="33" spans="2:6">
      <c r="B33" s="26" t="s">
        <v>10</v>
      </c>
      <c r="C33" s="15" t="s">
        <v>37</v>
      </c>
      <c r="D33" s="232"/>
      <c r="E33" s="209">
        <v>4.92</v>
      </c>
    </row>
    <row r="34" spans="2:6">
      <c r="B34" s="26" t="s">
        <v>12</v>
      </c>
      <c r="C34" s="15" t="s">
        <v>38</v>
      </c>
      <c r="D34" s="232"/>
      <c r="E34" s="209"/>
    </row>
    <row r="35" spans="2:6" ht="25.5">
      <c r="B35" s="26" t="s">
        <v>39</v>
      </c>
      <c r="C35" s="15" t="s">
        <v>40</v>
      </c>
      <c r="D35" s="232"/>
      <c r="E35" s="209">
        <v>513.82000000000005</v>
      </c>
    </row>
    <row r="36" spans="2:6">
      <c r="B36" s="26" t="s">
        <v>41</v>
      </c>
      <c r="C36" s="15" t="s">
        <v>42</v>
      </c>
      <c r="D36" s="232"/>
      <c r="E36" s="209"/>
    </row>
    <row r="37" spans="2:6" ht="13.5" thickBot="1">
      <c r="B37" s="28" t="s">
        <v>43</v>
      </c>
      <c r="C37" s="29" t="s">
        <v>44</v>
      </c>
      <c r="D37" s="232"/>
      <c r="E37" s="209">
        <v>196628.41</v>
      </c>
    </row>
    <row r="38" spans="2:6">
      <c r="B38" s="21" t="s">
        <v>45</v>
      </c>
      <c r="C38" s="22" t="s">
        <v>46</v>
      </c>
      <c r="D38" s="108">
        <v>563.16999999999996</v>
      </c>
      <c r="E38" s="23">
        <v>-4186.3500000000004</v>
      </c>
    </row>
    <row r="39" spans="2:6" ht="13.5" thickBot="1">
      <c r="B39" s="30" t="s">
        <v>47</v>
      </c>
      <c r="C39" s="31" t="s">
        <v>48</v>
      </c>
      <c r="D39" s="110">
        <v>200563.17</v>
      </c>
      <c r="E39" s="130">
        <f>E24+E25+E38</f>
        <v>0</v>
      </c>
      <c r="F39" s="121"/>
    </row>
    <row r="40" spans="2:6" ht="13.5" thickBot="1">
      <c r="B40" s="32"/>
      <c r="C40" s="33"/>
      <c r="D40" s="176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37" t="s">
        <v>51</v>
      </c>
      <c r="D43" s="38"/>
      <c r="E43" s="111"/>
    </row>
    <row r="44" spans="2:6">
      <c r="B44" s="39" t="s">
        <v>6</v>
      </c>
      <c r="C44" s="40" t="s">
        <v>52</v>
      </c>
      <c r="D44" s="233"/>
      <c r="E44" s="196">
        <v>2420.4555999999998</v>
      </c>
    </row>
    <row r="45" spans="2:6" ht="13.5" thickBot="1">
      <c r="B45" s="41" t="s">
        <v>8</v>
      </c>
      <c r="C45" s="42" t="s">
        <v>53</v>
      </c>
      <c r="D45" s="234">
        <v>2448.5798</v>
      </c>
      <c r="E45" s="179"/>
    </row>
    <row r="46" spans="2:6">
      <c r="B46" s="36" t="s">
        <v>33</v>
      </c>
      <c r="C46" s="37" t="s">
        <v>54</v>
      </c>
      <c r="D46" s="235"/>
      <c r="E46" s="180"/>
    </row>
    <row r="47" spans="2:6">
      <c r="B47" s="39" t="s">
        <v>6</v>
      </c>
      <c r="C47" s="40" t="s">
        <v>52</v>
      </c>
      <c r="D47" s="233"/>
      <c r="E47" s="181">
        <v>83.18</v>
      </c>
    </row>
    <row r="48" spans="2:6">
      <c r="B48" s="39" t="s">
        <v>8</v>
      </c>
      <c r="C48" s="40" t="s">
        <v>55</v>
      </c>
      <c r="D48" s="233">
        <v>79.38</v>
      </c>
      <c r="E48" s="177">
        <v>74.63</v>
      </c>
    </row>
    <row r="49" spans="2:5">
      <c r="B49" s="39" t="s">
        <v>10</v>
      </c>
      <c r="C49" s="40" t="s">
        <v>56</v>
      </c>
      <c r="D49" s="233">
        <v>86.89</v>
      </c>
      <c r="E49" s="177">
        <v>85.46</v>
      </c>
    </row>
    <row r="50" spans="2:5" ht="13.5" thickBot="1">
      <c r="B50" s="41" t="s">
        <v>12</v>
      </c>
      <c r="C50" s="42" t="s">
        <v>53</v>
      </c>
      <c r="D50" s="234">
        <v>81.91</v>
      </c>
      <c r="E50" s="182"/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D60+D65</f>
        <v>0</v>
      </c>
      <c r="E54" s="50">
        <v>0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0</v>
      </c>
      <c r="E60" s="222">
        <v>0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f>E11</f>
        <v>0</v>
      </c>
      <c r="E68" s="61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112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113">
        <v>0</v>
      </c>
    </row>
    <row r="71" spans="2:5">
      <c r="B71" s="36" t="s">
        <v>86</v>
      </c>
      <c r="C71" s="37" t="s">
        <v>87</v>
      </c>
      <c r="D71" s="38">
        <f>D54+D68+D69-D70</f>
        <v>0</v>
      </c>
      <c r="E71" s="61">
        <v>0</v>
      </c>
    </row>
    <row r="72" spans="2:5">
      <c r="B72" s="39" t="s">
        <v>6</v>
      </c>
      <c r="C72" s="40" t="s">
        <v>88</v>
      </c>
      <c r="D72" s="219">
        <f>D71</f>
        <v>0</v>
      </c>
      <c r="E72" s="220">
        <f>E71</f>
        <v>0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5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8"/>
  <sheetViews>
    <sheetView zoomScaleNormal="100" workbookViewId="0">
      <selection activeCell="B3" sqref="B3:E3"/>
    </sheetView>
  </sheetViews>
  <sheetFormatPr defaultRowHeight="12.75"/>
  <cols>
    <col min="1" max="1" width="12" style="62" customWidth="1"/>
    <col min="2" max="2" width="5.28515625" style="62" bestFit="1" customWidth="1"/>
    <col min="3" max="3" width="72.7109375" style="62" customWidth="1"/>
    <col min="4" max="5" width="17.85546875" style="227" customWidth="1"/>
    <col min="6" max="6" width="7.8554687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customHeight="1" thickBot="1">
      <c r="B5" s="280" t="s">
        <v>209</v>
      </c>
      <c r="C5" s="281"/>
      <c r="D5" s="281"/>
      <c r="E5" s="282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/>
      <c r="E9" s="23">
        <f>E10</f>
        <v>276009.92</v>
      </c>
    </row>
    <row r="10" spans="2:5">
      <c r="B10" s="14" t="s">
        <v>6</v>
      </c>
      <c r="C10" s="115" t="s">
        <v>7</v>
      </c>
      <c r="D10" s="198"/>
      <c r="E10" s="199">
        <v>276009.92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/>
      <c r="E20" s="205">
        <f>E10</f>
        <v>276009.92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11" t="s">
        <v>224</v>
      </c>
    </row>
    <row r="24" spans="2:6" ht="13.5" thickBot="1">
      <c r="B24" s="21" t="s">
        <v>24</v>
      </c>
      <c r="C24" s="22" t="s">
        <v>25</v>
      </c>
      <c r="D24" s="108"/>
      <c r="E24" s="23"/>
    </row>
    <row r="25" spans="2:6">
      <c r="B25" s="21" t="s">
        <v>26</v>
      </c>
      <c r="C25" s="22" t="s">
        <v>27</v>
      </c>
      <c r="D25" s="108">
        <v>11978.72</v>
      </c>
      <c r="E25" s="133">
        <f>E26-E30</f>
        <v>272708.75</v>
      </c>
      <c r="F25" s="70"/>
    </row>
    <row r="26" spans="2:6">
      <c r="B26" s="24" t="s">
        <v>28</v>
      </c>
      <c r="C26" s="25" t="s">
        <v>29</v>
      </c>
      <c r="D26" s="109">
        <v>12003.31</v>
      </c>
      <c r="E26" s="134">
        <f>SUM(E27:E29)</f>
        <v>283947.83</v>
      </c>
    </row>
    <row r="27" spans="2:6">
      <c r="B27" s="26" t="s">
        <v>6</v>
      </c>
      <c r="C27" s="15" t="s">
        <v>30</v>
      </c>
      <c r="D27" s="232"/>
      <c r="E27" s="209">
        <v>0</v>
      </c>
    </row>
    <row r="28" spans="2:6">
      <c r="B28" s="26" t="s">
        <v>8</v>
      </c>
      <c r="C28" s="15" t="s">
        <v>31</v>
      </c>
      <c r="D28" s="232"/>
      <c r="E28" s="209"/>
    </row>
    <row r="29" spans="2:6">
      <c r="B29" s="26" t="s">
        <v>10</v>
      </c>
      <c r="C29" s="15" t="s">
        <v>32</v>
      </c>
      <c r="D29" s="232">
        <v>12003.31</v>
      </c>
      <c r="E29" s="209">
        <v>283947.83</v>
      </c>
    </row>
    <row r="30" spans="2:6">
      <c r="B30" s="24" t="s">
        <v>33</v>
      </c>
      <c r="C30" s="27" t="s">
        <v>34</v>
      </c>
      <c r="D30" s="109">
        <v>24.590000000000003</v>
      </c>
      <c r="E30" s="134">
        <f>SUM(E31:E37)</f>
        <v>11239.08</v>
      </c>
      <c r="F30" s="70"/>
    </row>
    <row r="31" spans="2:6">
      <c r="B31" s="26" t="s">
        <v>6</v>
      </c>
      <c r="C31" s="15" t="s">
        <v>35</v>
      </c>
      <c r="D31" s="232"/>
      <c r="E31" s="209">
        <v>0</v>
      </c>
    </row>
    <row r="32" spans="2:6">
      <c r="B32" s="26" t="s">
        <v>8</v>
      </c>
      <c r="C32" s="15" t="s">
        <v>36</v>
      </c>
      <c r="D32" s="232"/>
      <c r="E32" s="209"/>
    </row>
    <row r="33" spans="2:6">
      <c r="B33" s="26" t="s">
        <v>10</v>
      </c>
      <c r="C33" s="15" t="s">
        <v>37</v>
      </c>
      <c r="D33" s="232">
        <v>6.17</v>
      </c>
      <c r="E33" s="209">
        <v>39.01</v>
      </c>
    </row>
    <row r="34" spans="2:6">
      <c r="B34" s="26" t="s">
        <v>12</v>
      </c>
      <c r="C34" s="15" t="s">
        <v>38</v>
      </c>
      <c r="D34" s="232"/>
      <c r="E34" s="209"/>
    </row>
    <row r="35" spans="2:6" ht="25.5">
      <c r="B35" s="26" t="s">
        <v>39</v>
      </c>
      <c r="C35" s="15" t="s">
        <v>40</v>
      </c>
      <c r="D35" s="232">
        <v>18.420000000000002</v>
      </c>
      <c r="E35" s="209">
        <v>803.09</v>
      </c>
    </row>
    <row r="36" spans="2:6">
      <c r="B36" s="26" t="s">
        <v>41</v>
      </c>
      <c r="C36" s="15" t="s">
        <v>42</v>
      </c>
      <c r="D36" s="232"/>
      <c r="E36" s="209"/>
    </row>
    <row r="37" spans="2:6" ht="13.5" thickBot="1">
      <c r="B37" s="28" t="s">
        <v>43</v>
      </c>
      <c r="C37" s="29" t="s">
        <v>44</v>
      </c>
      <c r="D37" s="232"/>
      <c r="E37" s="209">
        <v>10396.98</v>
      </c>
    </row>
    <row r="38" spans="2:6">
      <c r="B38" s="21" t="s">
        <v>45</v>
      </c>
      <c r="C38" s="22" t="s">
        <v>46</v>
      </c>
      <c r="D38" s="108">
        <v>-171.98</v>
      </c>
      <c r="E38" s="23">
        <v>3301.17</v>
      </c>
    </row>
    <row r="39" spans="2:6" ht="13.5" thickBot="1">
      <c r="B39" s="30" t="s">
        <v>47</v>
      </c>
      <c r="C39" s="31" t="s">
        <v>48</v>
      </c>
      <c r="D39" s="110">
        <v>11806.74</v>
      </c>
      <c r="E39" s="130">
        <f>E24+E25+E38</f>
        <v>276009.92</v>
      </c>
      <c r="F39" s="121"/>
    </row>
    <row r="40" spans="2:6" ht="13.5" thickBot="1">
      <c r="B40" s="32"/>
      <c r="C40" s="33"/>
      <c r="D40" s="176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37" t="s">
        <v>51</v>
      </c>
      <c r="D43" s="38"/>
      <c r="E43" s="111"/>
    </row>
    <row r="44" spans="2:6">
      <c r="B44" s="39" t="s">
        <v>6</v>
      </c>
      <c r="C44" s="40" t="s">
        <v>52</v>
      </c>
      <c r="D44" s="233"/>
      <c r="E44" s="178"/>
    </row>
    <row r="45" spans="2:6" ht="13.5" thickBot="1">
      <c r="B45" s="41" t="s">
        <v>8</v>
      </c>
      <c r="C45" s="42" t="s">
        <v>53</v>
      </c>
      <c r="D45" s="234">
        <v>115.94559</v>
      </c>
      <c r="E45" s="179">
        <v>2397.1680000000001</v>
      </c>
    </row>
    <row r="46" spans="2:6">
      <c r="B46" s="36" t="s">
        <v>33</v>
      </c>
      <c r="C46" s="37" t="s">
        <v>54</v>
      </c>
      <c r="D46" s="235"/>
      <c r="E46" s="180"/>
    </row>
    <row r="47" spans="2:6">
      <c r="B47" s="39" t="s">
        <v>6</v>
      </c>
      <c r="C47" s="40" t="s">
        <v>52</v>
      </c>
      <c r="D47" s="233"/>
      <c r="E47" s="181"/>
    </row>
    <row r="48" spans="2:6">
      <c r="B48" s="39" t="s">
        <v>8</v>
      </c>
      <c r="C48" s="40" t="s">
        <v>55</v>
      </c>
      <c r="D48" s="233">
        <v>101.23</v>
      </c>
      <c r="E48" s="177">
        <v>102</v>
      </c>
    </row>
    <row r="49" spans="2:5">
      <c r="B49" s="39" t="s">
        <v>10</v>
      </c>
      <c r="C49" s="40" t="s">
        <v>56</v>
      </c>
      <c r="D49" s="233">
        <v>103.81</v>
      </c>
      <c r="E49" s="177">
        <v>116.81</v>
      </c>
    </row>
    <row r="50" spans="2:5" ht="13.5" thickBot="1">
      <c r="B50" s="41" t="s">
        <v>12</v>
      </c>
      <c r="C50" s="42" t="s">
        <v>53</v>
      </c>
      <c r="D50" s="234">
        <v>101.83</v>
      </c>
      <c r="E50" s="182">
        <v>115.14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D60+D65</f>
        <v>276009.92</v>
      </c>
      <c r="E54" s="50">
        <v>0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276009.92</v>
      </c>
      <c r="E60" s="222">
        <v>0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f>E11</f>
        <v>0</v>
      </c>
      <c r="E68" s="61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112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113">
        <v>0</v>
      </c>
    </row>
    <row r="71" spans="2:5">
      <c r="B71" s="36" t="s">
        <v>86</v>
      </c>
      <c r="C71" s="37" t="s">
        <v>87</v>
      </c>
      <c r="D71" s="38">
        <f>D54+D68+D69-D70</f>
        <v>276009.92</v>
      </c>
      <c r="E71" s="61">
        <f>E54+E68+E69-E70</f>
        <v>0</v>
      </c>
    </row>
    <row r="72" spans="2:5">
      <c r="B72" s="39" t="s">
        <v>6</v>
      </c>
      <c r="C72" s="40" t="s">
        <v>88</v>
      </c>
      <c r="D72" s="219">
        <f>D71</f>
        <v>276009.92</v>
      </c>
      <c r="E72" s="220">
        <f>E71</f>
        <v>0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5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8"/>
  <sheetViews>
    <sheetView workbookViewId="0">
      <selection activeCell="B3" sqref="B3:E3"/>
    </sheetView>
  </sheetViews>
  <sheetFormatPr defaultRowHeight="12.75"/>
  <cols>
    <col min="1" max="1" width="12" style="62" customWidth="1"/>
    <col min="2" max="2" width="5.28515625" style="62" bestFit="1" customWidth="1"/>
    <col min="3" max="3" width="72.7109375" style="62" customWidth="1"/>
    <col min="4" max="5" width="17.85546875" style="227" customWidth="1"/>
    <col min="6" max="6" width="7.8554687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customHeight="1" thickBot="1">
      <c r="B5" s="280" t="s">
        <v>210</v>
      </c>
      <c r="C5" s="281"/>
      <c r="D5" s="281"/>
      <c r="E5" s="282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D10+D11+D13</f>
        <v>43366.85</v>
      </c>
      <c r="E9" s="23">
        <f>E10+E11+E13</f>
        <v>194362.06</v>
      </c>
    </row>
    <row r="10" spans="2:5">
      <c r="B10" s="14" t="s">
        <v>6</v>
      </c>
      <c r="C10" s="115" t="s">
        <v>7</v>
      </c>
      <c r="D10" s="198">
        <v>43366.85</v>
      </c>
      <c r="E10" s="199">
        <v>194362.06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43366.85</v>
      </c>
      <c r="E20" s="205">
        <f>E9-E16</f>
        <v>194362.06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11" t="s">
        <v>224</v>
      </c>
    </row>
    <row r="24" spans="2:6" ht="13.5" thickBot="1">
      <c r="B24" s="21" t="s">
        <v>24</v>
      </c>
      <c r="C24" s="22" t="s">
        <v>25</v>
      </c>
      <c r="D24" s="108"/>
      <c r="E24" s="23">
        <f>D20</f>
        <v>43366.85</v>
      </c>
    </row>
    <row r="25" spans="2:6">
      <c r="B25" s="21" t="s">
        <v>26</v>
      </c>
      <c r="C25" s="22" t="s">
        <v>27</v>
      </c>
      <c r="D25" s="108">
        <v>259707.21</v>
      </c>
      <c r="E25" s="133">
        <f>E26-E30</f>
        <v>150275.20000000001</v>
      </c>
      <c r="F25" s="70"/>
    </row>
    <row r="26" spans="2:6">
      <c r="B26" s="24" t="s">
        <v>28</v>
      </c>
      <c r="C26" s="25" t="s">
        <v>29</v>
      </c>
      <c r="D26" s="109">
        <v>260499.98</v>
      </c>
      <c r="E26" s="134">
        <f>SUM(E27:E29)</f>
        <v>232999.99</v>
      </c>
    </row>
    <row r="27" spans="2:6">
      <c r="B27" s="26" t="s">
        <v>6</v>
      </c>
      <c r="C27" s="15" t="s">
        <v>30</v>
      </c>
      <c r="D27" s="232">
        <v>260499.98</v>
      </c>
      <c r="E27" s="209">
        <v>232999.99</v>
      </c>
    </row>
    <row r="28" spans="2:6">
      <c r="B28" s="26" t="s">
        <v>8</v>
      </c>
      <c r="C28" s="15" t="s">
        <v>31</v>
      </c>
      <c r="D28" s="232"/>
      <c r="E28" s="209"/>
    </row>
    <row r="29" spans="2:6">
      <c r="B29" s="26" t="s">
        <v>10</v>
      </c>
      <c r="C29" s="15" t="s">
        <v>32</v>
      </c>
      <c r="D29" s="232"/>
      <c r="E29" s="209"/>
    </row>
    <row r="30" spans="2:6">
      <c r="B30" s="24" t="s">
        <v>33</v>
      </c>
      <c r="C30" s="27" t="s">
        <v>34</v>
      </c>
      <c r="D30" s="109">
        <v>792.77</v>
      </c>
      <c r="E30" s="134">
        <f>SUM(E31:E37)</f>
        <v>82724.789999999994</v>
      </c>
      <c r="F30" s="70"/>
    </row>
    <row r="31" spans="2:6">
      <c r="B31" s="26" t="s">
        <v>6</v>
      </c>
      <c r="C31" s="15" t="s">
        <v>35</v>
      </c>
      <c r="D31" s="232"/>
      <c r="E31" s="209"/>
    </row>
    <row r="32" spans="2:6">
      <c r="B32" s="26" t="s">
        <v>8</v>
      </c>
      <c r="C32" s="15" t="s">
        <v>36</v>
      </c>
      <c r="D32" s="232"/>
      <c r="E32" s="209"/>
    </row>
    <row r="33" spans="2:6">
      <c r="B33" s="26" t="s">
        <v>10</v>
      </c>
      <c r="C33" s="15" t="s">
        <v>37</v>
      </c>
      <c r="D33" s="232">
        <v>19.04</v>
      </c>
      <c r="E33" s="209">
        <v>32.75</v>
      </c>
    </row>
    <row r="34" spans="2:6">
      <c r="B34" s="26" t="s">
        <v>12</v>
      </c>
      <c r="C34" s="15" t="s">
        <v>38</v>
      </c>
      <c r="D34" s="232"/>
      <c r="E34" s="209"/>
    </row>
    <row r="35" spans="2:6" ht="25.5">
      <c r="B35" s="26" t="s">
        <v>39</v>
      </c>
      <c r="C35" s="15" t="s">
        <v>40</v>
      </c>
      <c r="D35" s="232">
        <v>773.73</v>
      </c>
      <c r="E35" s="209">
        <v>508.53</v>
      </c>
    </row>
    <row r="36" spans="2:6">
      <c r="B36" s="26" t="s">
        <v>41</v>
      </c>
      <c r="C36" s="15" t="s">
        <v>42</v>
      </c>
      <c r="D36" s="232"/>
      <c r="E36" s="209"/>
    </row>
    <row r="37" spans="2:6" ht="13.5" thickBot="1">
      <c r="B37" s="28" t="s">
        <v>43</v>
      </c>
      <c r="C37" s="29" t="s">
        <v>44</v>
      </c>
      <c r="D37" s="232"/>
      <c r="E37" s="209">
        <v>82183.509999999995</v>
      </c>
    </row>
    <row r="38" spans="2:6">
      <c r="B38" s="21" t="s">
        <v>45</v>
      </c>
      <c r="C38" s="22" t="s">
        <v>46</v>
      </c>
      <c r="D38" s="108">
        <v>1464.41</v>
      </c>
      <c r="E38" s="23">
        <v>720.01</v>
      </c>
    </row>
    <row r="39" spans="2:6" ht="13.5" thickBot="1">
      <c r="B39" s="30" t="s">
        <v>47</v>
      </c>
      <c r="C39" s="31" t="s">
        <v>48</v>
      </c>
      <c r="D39" s="110">
        <v>261171.62</v>
      </c>
      <c r="E39" s="130">
        <f>E24+E25+E38</f>
        <v>194362.06000000003</v>
      </c>
      <c r="F39" s="121"/>
    </row>
    <row r="40" spans="2:6" ht="13.5" thickBot="1">
      <c r="B40" s="32"/>
      <c r="C40" s="33"/>
      <c r="D40" s="176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37" t="s">
        <v>51</v>
      </c>
      <c r="D43" s="38"/>
      <c r="E43" s="111"/>
    </row>
    <row r="44" spans="2:6">
      <c r="B44" s="39" t="s">
        <v>6</v>
      </c>
      <c r="C44" s="40" t="s">
        <v>52</v>
      </c>
      <c r="D44" s="233"/>
      <c r="E44" s="178">
        <v>318.59280000000001</v>
      </c>
    </row>
    <row r="45" spans="2:6" ht="13.5" thickBot="1">
      <c r="B45" s="41" t="s">
        <v>8</v>
      </c>
      <c r="C45" s="42" t="s">
        <v>53</v>
      </c>
      <c r="D45" s="234">
        <v>1948.0243</v>
      </c>
      <c r="E45" s="179">
        <v>1407.9105999999999</v>
      </c>
    </row>
    <row r="46" spans="2:6">
      <c r="B46" s="36" t="s">
        <v>33</v>
      </c>
      <c r="C46" s="37" t="s">
        <v>54</v>
      </c>
      <c r="D46" s="235"/>
      <c r="E46" s="180"/>
    </row>
    <row r="47" spans="2:6">
      <c r="B47" s="39" t="s">
        <v>6</v>
      </c>
      <c r="C47" s="40" t="s">
        <v>52</v>
      </c>
      <c r="D47" s="233"/>
      <c r="E47" s="181">
        <v>136.12</v>
      </c>
    </row>
    <row r="48" spans="2:6">
      <c r="B48" s="39" t="s">
        <v>8</v>
      </c>
      <c r="C48" s="40" t="s">
        <v>55</v>
      </c>
      <c r="D48" s="233">
        <v>132.31</v>
      </c>
      <c r="E48" s="177">
        <v>136.15</v>
      </c>
    </row>
    <row r="49" spans="2:5">
      <c r="B49" s="39" t="s">
        <v>10</v>
      </c>
      <c r="C49" s="40" t="s">
        <v>56</v>
      </c>
      <c r="D49" s="233">
        <v>134.07</v>
      </c>
      <c r="E49" s="177">
        <v>138.06</v>
      </c>
    </row>
    <row r="50" spans="2:5" ht="13.5" thickBot="1">
      <c r="B50" s="41" t="s">
        <v>12</v>
      </c>
      <c r="C50" s="42" t="s">
        <v>53</v>
      </c>
      <c r="D50" s="234">
        <v>134.07</v>
      </c>
      <c r="E50" s="182">
        <v>138.05000000000001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D60+D65</f>
        <v>194362.06</v>
      </c>
      <c r="E54" s="50">
        <f>E60+E65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194362.06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f>D65/E20</f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f>E11</f>
        <v>0</v>
      </c>
      <c r="E68" s="61">
        <f>D68/E20</f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112">
        <f>D69/E20</f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113">
        <f>D70/E20</f>
        <v>0</v>
      </c>
    </row>
    <row r="71" spans="2:5">
      <c r="B71" s="36" t="s">
        <v>86</v>
      </c>
      <c r="C71" s="37" t="s">
        <v>87</v>
      </c>
      <c r="D71" s="38">
        <f>D54+D68+D69-D70</f>
        <v>194362.06</v>
      </c>
      <c r="E71" s="61">
        <f>E54+E68+E69-E70</f>
        <v>1</v>
      </c>
    </row>
    <row r="72" spans="2:5">
      <c r="B72" s="39" t="s">
        <v>6</v>
      </c>
      <c r="C72" s="40" t="s">
        <v>88</v>
      </c>
      <c r="D72" s="219">
        <f>D71</f>
        <v>194362.06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59.xml><?xml version="1.0" encoding="utf-8"?>
<worksheet xmlns="http://schemas.openxmlformats.org/spreadsheetml/2006/main" xmlns:r="http://schemas.openxmlformats.org/officeDocument/2006/relationships">
  <dimension ref="A1:F78"/>
  <sheetViews>
    <sheetView workbookViewId="0">
      <selection activeCell="B3" sqref="B3:E3"/>
    </sheetView>
  </sheetViews>
  <sheetFormatPr defaultRowHeight="12.75"/>
  <cols>
    <col min="1" max="1" width="12" style="62" customWidth="1"/>
    <col min="2" max="2" width="5.28515625" style="62" bestFit="1" customWidth="1"/>
    <col min="3" max="3" width="72.7109375" style="62" customWidth="1"/>
    <col min="4" max="5" width="17.85546875" style="227" customWidth="1"/>
    <col min="6" max="6" width="7.8554687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80" t="s">
        <v>211</v>
      </c>
      <c r="C5" s="281"/>
      <c r="D5" s="281"/>
      <c r="E5" s="282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161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</f>
        <v>8181.6</v>
      </c>
      <c r="E9" s="23">
        <f>E10</f>
        <v>19356.830000000002</v>
      </c>
    </row>
    <row r="10" spans="2:5">
      <c r="B10" s="14" t="s">
        <v>6</v>
      </c>
      <c r="C10" s="115" t="s">
        <v>7</v>
      </c>
      <c r="D10" s="198">
        <v>8181.6</v>
      </c>
      <c r="E10" s="199">
        <v>19356.830000000002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D10</f>
        <v>8181.6</v>
      </c>
      <c r="E20" s="205">
        <f>E10</f>
        <v>19356.830000000002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161"/>
      <c r="C23" s="9" t="s">
        <v>3</v>
      </c>
      <c r="D23" s="10" t="s">
        <v>225</v>
      </c>
      <c r="E23" s="11" t="s">
        <v>224</v>
      </c>
    </row>
    <row r="24" spans="2:6" ht="13.5" thickBot="1">
      <c r="B24" s="21" t="s">
        <v>24</v>
      </c>
      <c r="C24" s="22" t="s">
        <v>25</v>
      </c>
      <c r="D24" s="108"/>
      <c r="E24" s="23">
        <f>D20</f>
        <v>8181.6</v>
      </c>
    </row>
    <row r="25" spans="2:6">
      <c r="B25" s="21" t="s">
        <v>26</v>
      </c>
      <c r="C25" s="22" t="s">
        <v>27</v>
      </c>
      <c r="D25" s="108"/>
      <c r="E25" s="133">
        <f>E26-E30</f>
        <v>8554.9500000000007</v>
      </c>
      <c r="F25" s="70"/>
    </row>
    <row r="26" spans="2:6">
      <c r="B26" s="24" t="s">
        <v>28</v>
      </c>
      <c r="C26" s="25" t="s">
        <v>29</v>
      </c>
      <c r="D26" s="109"/>
      <c r="E26" s="134">
        <f>SUM(E27:E29)</f>
        <v>28126.48</v>
      </c>
    </row>
    <row r="27" spans="2:6">
      <c r="B27" s="26" t="s">
        <v>6</v>
      </c>
      <c r="C27" s="15" t="s">
        <v>30</v>
      </c>
      <c r="D27" s="232"/>
      <c r="E27" s="209"/>
    </row>
    <row r="28" spans="2:6">
      <c r="B28" s="26" t="s">
        <v>8</v>
      </c>
      <c r="C28" s="15" t="s">
        <v>31</v>
      </c>
      <c r="D28" s="232"/>
      <c r="E28" s="209"/>
    </row>
    <row r="29" spans="2:6">
      <c r="B29" s="26" t="s">
        <v>10</v>
      </c>
      <c r="C29" s="15" t="s">
        <v>32</v>
      </c>
      <c r="D29" s="232"/>
      <c r="E29" s="209">
        <v>28126.48</v>
      </c>
    </row>
    <row r="30" spans="2:6">
      <c r="B30" s="24" t="s">
        <v>33</v>
      </c>
      <c r="C30" s="27" t="s">
        <v>34</v>
      </c>
      <c r="D30" s="109"/>
      <c r="E30" s="134">
        <f>SUM(E31:E37)</f>
        <v>19571.53</v>
      </c>
      <c r="F30" s="70"/>
    </row>
    <row r="31" spans="2:6">
      <c r="B31" s="26" t="s">
        <v>6</v>
      </c>
      <c r="C31" s="15" t="s">
        <v>35</v>
      </c>
      <c r="D31" s="232"/>
      <c r="E31" s="209"/>
    </row>
    <row r="32" spans="2:6">
      <c r="B32" s="26" t="s">
        <v>8</v>
      </c>
      <c r="C32" s="15" t="s">
        <v>36</v>
      </c>
      <c r="D32" s="232"/>
      <c r="E32" s="209"/>
    </row>
    <row r="33" spans="2:6">
      <c r="B33" s="26" t="s">
        <v>10</v>
      </c>
      <c r="C33" s="15" t="s">
        <v>37</v>
      </c>
      <c r="D33" s="232"/>
      <c r="E33" s="209">
        <v>4.07</v>
      </c>
    </row>
    <row r="34" spans="2:6">
      <c r="B34" s="26" t="s">
        <v>12</v>
      </c>
      <c r="C34" s="15" t="s">
        <v>38</v>
      </c>
      <c r="D34" s="232"/>
      <c r="E34" s="209"/>
    </row>
    <row r="35" spans="2:6" ht="25.5">
      <c r="B35" s="26" t="s">
        <v>39</v>
      </c>
      <c r="C35" s="15" t="s">
        <v>40</v>
      </c>
      <c r="D35" s="232"/>
      <c r="E35" s="209">
        <v>78.37</v>
      </c>
    </row>
    <row r="36" spans="2:6">
      <c r="B36" s="26" t="s">
        <v>41</v>
      </c>
      <c r="C36" s="15" t="s">
        <v>42</v>
      </c>
      <c r="D36" s="232"/>
      <c r="E36" s="209"/>
    </row>
    <row r="37" spans="2:6" ht="13.5" thickBot="1">
      <c r="B37" s="28" t="s">
        <v>43</v>
      </c>
      <c r="C37" s="29" t="s">
        <v>44</v>
      </c>
      <c r="D37" s="232"/>
      <c r="E37" s="209">
        <v>19489.09</v>
      </c>
    </row>
    <row r="38" spans="2:6">
      <c r="B38" s="21" t="s">
        <v>45</v>
      </c>
      <c r="C38" s="22" t="s">
        <v>46</v>
      </c>
      <c r="D38" s="108"/>
      <c r="E38" s="23">
        <v>2620.2800000000002</v>
      </c>
    </row>
    <row r="39" spans="2:6" ht="13.5" thickBot="1">
      <c r="B39" s="30" t="s">
        <v>47</v>
      </c>
      <c r="C39" s="31" t="s">
        <v>48</v>
      </c>
      <c r="D39" s="110"/>
      <c r="E39" s="130">
        <f>E24+E25+E38</f>
        <v>19356.830000000002</v>
      </c>
      <c r="F39" s="121"/>
    </row>
    <row r="40" spans="2:6" ht="13.5" thickBot="1">
      <c r="B40" s="32"/>
      <c r="C40" s="33"/>
      <c r="D40" s="176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61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37" t="s">
        <v>51</v>
      </c>
      <c r="D43" s="38"/>
      <c r="E43" s="111"/>
    </row>
    <row r="44" spans="2:6">
      <c r="B44" s="39" t="s">
        <v>6</v>
      </c>
      <c r="C44" s="40" t="s">
        <v>52</v>
      </c>
      <c r="D44" s="233"/>
      <c r="E44" s="178">
        <v>95.557100000000005</v>
      </c>
    </row>
    <row r="45" spans="2:6" ht="13.5" thickBot="1">
      <c r="B45" s="41" t="s">
        <v>8</v>
      </c>
      <c r="C45" s="42" t="s">
        <v>53</v>
      </c>
      <c r="D45" s="234"/>
      <c r="E45" s="179">
        <v>228.39920000000001</v>
      </c>
    </row>
    <row r="46" spans="2:6">
      <c r="B46" s="36" t="s">
        <v>33</v>
      </c>
      <c r="C46" s="37" t="s">
        <v>54</v>
      </c>
      <c r="D46" s="235"/>
      <c r="E46" s="180"/>
    </row>
    <row r="47" spans="2:6">
      <c r="B47" s="39" t="s">
        <v>6</v>
      </c>
      <c r="C47" s="40" t="s">
        <v>52</v>
      </c>
      <c r="D47" s="233"/>
      <c r="E47" s="181">
        <v>85.62</v>
      </c>
    </row>
    <row r="48" spans="2:6">
      <c r="B48" s="39" t="s">
        <v>8</v>
      </c>
      <c r="C48" s="40" t="s">
        <v>55</v>
      </c>
      <c r="D48" s="233"/>
      <c r="E48" s="177">
        <v>80.27</v>
      </c>
    </row>
    <row r="49" spans="2:5">
      <c r="B49" s="39" t="s">
        <v>10</v>
      </c>
      <c r="C49" s="40" t="s">
        <v>56</v>
      </c>
      <c r="D49" s="233"/>
      <c r="E49" s="177">
        <v>101.96</v>
      </c>
    </row>
    <row r="50" spans="2:5" ht="13.5" thickBot="1">
      <c r="B50" s="41" t="s">
        <v>12</v>
      </c>
      <c r="C50" s="42" t="s">
        <v>53</v>
      </c>
      <c r="D50" s="234"/>
      <c r="E50" s="182">
        <v>84.75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D60+D65</f>
        <v>19356.830000000002</v>
      </c>
      <c r="E54" s="50">
        <f>E60+E65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19356.830000000002</v>
      </c>
      <c r="E60" s="222">
        <f>D60/E20</f>
        <v>1</v>
      </c>
    </row>
    <row r="61" spans="2:5" ht="25.5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f>D65/E20</f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f>E11</f>
        <v>0</v>
      </c>
      <c r="E68" s="61">
        <f>D68/E20</f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112">
        <f>D69/E20</f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113">
        <f>D70/E20</f>
        <v>0</v>
      </c>
    </row>
    <row r="71" spans="2:5">
      <c r="B71" s="36" t="s">
        <v>86</v>
      </c>
      <c r="C71" s="37" t="s">
        <v>87</v>
      </c>
      <c r="D71" s="38">
        <f>D54+D68+D69-D70</f>
        <v>19356.830000000002</v>
      </c>
      <c r="E71" s="61">
        <f>E54+E68+E69-E70</f>
        <v>1</v>
      </c>
    </row>
    <row r="72" spans="2:5">
      <c r="B72" s="39" t="s">
        <v>6</v>
      </c>
      <c r="C72" s="40" t="s">
        <v>88</v>
      </c>
      <c r="D72" s="219">
        <f>D71</f>
        <v>19356.830000000002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I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8.5703125" customWidth="1"/>
    <col min="7" max="7" width="12.7109375" bestFit="1" customWidth="1"/>
    <col min="8" max="8" width="13.7109375" customWidth="1"/>
    <col min="9" max="9" width="11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115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30582460.899999999</v>
      </c>
      <c r="E9" s="23">
        <f>E10+E11+E12+E13</f>
        <v>34612831.649999999</v>
      </c>
    </row>
    <row r="10" spans="2:5">
      <c r="B10" s="14" t="s">
        <v>6</v>
      </c>
      <c r="C10" s="115" t="s">
        <v>7</v>
      </c>
      <c r="D10" s="198">
        <f>28055522.53+2507354.65</f>
        <v>30562877.18</v>
      </c>
      <c r="E10" s="199">
        <f>31597618.37+2948715.71</f>
        <v>34546334.079999998</v>
      </c>
    </row>
    <row r="11" spans="2:5">
      <c r="B11" s="14" t="s">
        <v>8</v>
      </c>
      <c r="C11" s="115" t="s">
        <v>9</v>
      </c>
      <c r="D11" s="198"/>
      <c r="E11" s="199">
        <v>75.81</v>
      </c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>
        <f>D14</f>
        <v>19583.72</v>
      </c>
      <c r="E13" s="199">
        <f>E14</f>
        <v>66421.759999999995</v>
      </c>
    </row>
    <row r="14" spans="2:5">
      <c r="B14" s="14" t="s">
        <v>14</v>
      </c>
      <c r="C14" s="115" t="s">
        <v>15</v>
      </c>
      <c r="D14" s="198">
        <v>19583.72</v>
      </c>
      <c r="E14" s="199">
        <v>66421.759999999995</v>
      </c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>
        <f>D17+D18+D19</f>
        <v>270034.77</v>
      </c>
      <c r="E16" s="23">
        <f>E17+E18+E19</f>
        <v>125353.46</v>
      </c>
    </row>
    <row r="17" spans="2:9">
      <c r="B17" s="14" t="s">
        <v>6</v>
      </c>
      <c r="C17" s="115" t="s">
        <v>15</v>
      </c>
      <c r="D17" s="200">
        <v>270034.77</v>
      </c>
      <c r="E17" s="201">
        <v>125353.46</v>
      </c>
    </row>
    <row r="18" spans="2:9" ht="25.5">
      <c r="B18" s="14" t="s">
        <v>8</v>
      </c>
      <c r="C18" s="115" t="s">
        <v>20</v>
      </c>
      <c r="D18" s="198"/>
      <c r="E18" s="199"/>
    </row>
    <row r="19" spans="2:9" ht="13.5" thickBot="1">
      <c r="B19" s="16" t="s">
        <v>10</v>
      </c>
      <c r="C19" s="116" t="s">
        <v>21</v>
      </c>
      <c r="D19" s="202"/>
      <c r="E19" s="203"/>
    </row>
    <row r="20" spans="2:9" ht="13.5" thickBot="1">
      <c r="B20" s="264" t="s">
        <v>22</v>
      </c>
      <c r="C20" s="265"/>
      <c r="D20" s="204">
        <f>D9-D16</f>
        <v>30312426.129999999</v>
      </c>
      <c r="E20" s="205">
        <f>E9-E16</f>
        <v>34487478.189999998</v>
      </c>
      <c r="F20" s="191"/>
    </row>
    <row r="21" spans="2:9" ht="13.5" thickBot="1">
      <c r="B21" s="3"/>
      <c r="C21" s="17"/>
      <c r="D21" s="18"/>
      <c r="E21" s="18"/>
    </row>
    <row r="22" spans="2:9" ht="16.5" thickBot="1">
      <c r="B22" s="4"/>
      <c r="C22" s="5" t="s">
        <v>23</v>
      </c>
      <c r="D22" s="19"/>
      <c r="E22" s="20"/>
    </row>
    <row r="23" spans="2:9" ht="13.5" thickBot="1">
      <c r="B23" s="8"/>
      <c r="C23" s="9" t="s">
        <v>3</v>
      </c>
      <c r="D23" s="10" t="s">
        <v>225</v>
      </c>
      <c r="E23" s="64" t="s">
        <v>224</v>
      </c>
    </row>
    <row r="24" spans="2:9" ht="13.5" thickBot="1">
      <c r="B24" s="21" t="s">
        <v>24</v>
      </c>
      <c r="C24" s="22" t="s">
        <v>25</v>
      </c>
      <c r="D24" s="117">
        <v>32355001.73</v>
      </c>
      <c r="E24" s="23">
        <f>D20</f>
        <v>30312426.129999999</v>
      </c>
    </row>
    <row r="25" spans="2:9">
      <c r="B25" s="21" t="s">
        <v>26</v>
      </c>
      <c r="C25" s="22" t="s">
        <v>27</v>
      </c>
      <c r="D25" s="117">
        <v>-2332527.02</v>
      </c>
      <c r="E25" s="133">
        <f>E26-E30</f>
        <v>3938237.1899999995</v>
      </c>
      <c r="F25" s="127"/>
      <c r="G25" s="127"/>
      <c r="H25" s="127"/>
      <c r="I25" s="127"/>
    </row>
    <row r="26" spans="2:9">
      <c r="B26" s="24" t="s">
        <v>28</v>
      </c>
      <c r="C26" s="25" t="s">
        <v>29</v>
      </c>
      <c r="D26" s="118">
        <v>6473363.6399999997</v>
      </c>
      <c r="E26" s="134">
        <f>SUM(E27:E29)</f>
        <v>8169979.6099999994</v>
      </c>
      <c r="F26" s="127"/>
      <c r="G26" s="127"/>
      <c r="H26" s="127"/>
      <c r="I26" s="127"/>
    </row>
    <row r="27" spans="2:9">
      <c r="B27" s="26" t="s">
        <v>6</v>
      </c>
      <c r="C27" s="15" t="s">
        <v>30</v>
      </c>
      <c r="D27" s="198">
        <v>6202292.9900000002</v>
      </c>
      <c r="E27" s="209">
        <v>5618526.4100000001</v>
      </c>
      <c r="F27" s="127"/>
      <c r="G27" s="127"/>
      <c r="H27" s="127"/>
      <c r="I27" s="127"/>
    </row>
    <row r="28" spans="2:9">
      <c r="B28" s="26" t="s">
        <v>8</v>
      </c>
      <c r="C28" s="15" t="s">
        <v>31</v>
      </c>
      <c r="D28" s="198"/>
      <c r="E28" s="209"/>
      <c r="F28" s="127"/>
      <c r="G28" s="127"/>
      <c r="H28" s="127"/>
      <c r="I28" s="127"/>
    </row>
    <row r="29" spans="2:9">
      <c r="B29" s="26" t="s">
        <v>10</v>
      </c>
      <c r="C29" s="15" t="s">
        <v>32</v>
      </c>
      <c r="D29" s="198">
        <v>271070.65000000002</v>
      </c>
      <c r="E29" s="209">
        <v>2551453.1999999997</v>
      </c>
      <c r="F29" s="127"/>
      <c r="G29" s="127"/>
      <c r="H29" s="127"/>
      <c r="I29" s="127"/>
    </row>
    <row r="30" spans="2:9">
      <c r="B30" s="24" t="s">
        <v>33</v>
      </c>
      <c r="C30" s="27" t="s">
        <v>34</v>
      </c>
      <c r="D30" s="118">
        <v>8805890.6600000001</v>
      </c>
      <c r="E30" s="134">
        <f>SUM(E31:E37)</f>
        <v>4231742.42</v>
      </c>
      <c r="F30" s="127"/>
      <c r="G30" s="127"/>
      <c r="H30" s="127"/>
      <c r="I30" s="127"/>
    </row>
    <row r="31" spans="2:9">
      <c r="B31" s="26" t="s">
        <v>6</v>
      </c>
      <c r="C31" s="15" t="s">
        <v>35</v>
      </c>
      <c r="D31" s="198">
        <v>1898232.9</v>
      </c>
      <c r="E31" s="209">
        <v>2176561.34</v>
      </c>
      <c r="F31" s="127"/>
      <c r="G31" s="127"/>
      <c r="H31" s="127"/>
      <c r="I31" s="127"/>
    </row>
    <row r="32" spans="2:9">
      <c r="B32" s="26" t="s">
        <v>8</v>
      </c>
      <c r="C32" s="15" t="s">
        <v>36</v>
      </c>
      <c r="D32" s="198"/>
      <c r="E32" s="209"/>
      <c r="F32" s="127"/>
      <c r="G32" s="127"/>
      <c r="H32" s="127"/>
      <c r="I32" s="127"/>
    </row>
    <row r="33" spans="2:9">
      <c r="B33" s="26" t="s">
        <v>10</v>
      </c>
      <c r="C33" s="15" t="s">
        <v>37</v>
      </c>
      <c r="D33" s="198">
        <v>49034.61</v>
      </c>
      <c r="E33" s="209">
        <v>59055.22</v>
      </c>
      <c r="F33" s="127"/>
      <c r="G33" s="127"/>
      <c r="H33" s="127"/>
      <c r="I33" s="127"/>
    </row>
    <row r="34" spans="2:9">
      <c r="B34" s="26" t="s">
        <v>12</v>
      </c>
      <c r="C34" s="15" t="s">
        <v>38</v>
      </c>
      <c r="D34" s="198"/>
      <c r="E34" s="209"/>
      <c r="F34" s="127"/>
      <c r="G34" s="127"/>
      <c r="H34" s="127"/>
      <c r="I34" s="127"/>
    </row>
    <row r="35" spans="2:9" ht="25.5">
      <c r="B35" s="26" t="s">
        <v>39</v>
      </c>
      <c r="C35" s="15" t="s">
        <v>40</v>
      </c>
      <c r="D35" s="198">
        <v>287493.51</v>
      </c>
      <c r="E35" s="209">
        <v>271961.69</v>
      </c>
      <c r="F35" s="127"/>
      <c r="G35" s="127"/>
      <c r="H35" s="127"/>
      <c r="I35" s="127"/>
    </row>
    <row r="36" spans="2:9">
      <c r="B36" s="26" t="s">
        <v>41</v>
      </c>
      <c r="C36" s="15" t="s">
        <v>42</v>
      </c>
      <c r="D36" s="198"/>
      <c r="E36" s="209"/>
      <c r="F36" s="127"/>
      <c r="G36" s="127"/>
      <c r="H36" s="127"/>
      <c r="I36" s="127"/>
    </row>
    <row r="37" spans="2:9" ht="13.5" thickBot="1">
      <c r="B37" s="28" t="s">
        <v>43</v>
      </c>
      <c r="C37" s="29" t="s">
        <v>44</v>
      </c>
      <c r="D37" s="198">
        <v>6571129.6400000006</v>
      </c>
      <c r="E37" s="209">
        <v>1724164.17</v>
      </c>
      <c r="F37" s="127"/>
      <c r="G37" s="127"/>
      <c r="H37" s="127"/>
      <c r="I37" s="127"/>
    </row>
    <row r="38" spans="2:9">
      <c r="B38" s="21" t="s">
        <v>45</v>
      </c>
      <c r="C38" s="22" t="s">
        <v>46</v>
      </c>
      <c r="D38" s="117">
        <v>30975.84</v>
      </c>
      <c r="E38" s="23">
        <v>236814.87</v>
      </c>
    </row>
    <row r="39" spans="2:9" ht="13.5" thickBot="1">
      <c r="B39" s="30" t="s">
        <v>47</v>
      </c>
      <c r="C39" s="31" t="s">
        <v>48</v>
      </c>
      <c r="D39" s="119">
        <v>30053450.550000001</v>
      </c>
      <c r="E39" s="130">
        <f>E24+E25+E38</f>
        <v>34487478.189999998</v>
      </c>
      <c r="F39" s="127"/>
    </row>
    <row r="40" spans="2:9" ht="13.5" thickBot="1">
      <c r="B40" s="32"/>
      <c r="C40" s="33"/>
      <c r="D40" s="2"/>
      <c r="E40" s="176"/>
    </row>
    <row r="41" spans="2:9" ht="16.5" thickBot="1">
      <c r="B41" s="4"/>
      <c r="C41" s="34" t="s">
        <v>49</v>
      </c>
      <c r="D41" s="6"/>
      <c r="E41" s="7"/>
    </row>
    <row r="42" spans="2:9" ht="13.5" thickBot="1">
      <c r="B42" s="8"/>
      <c r="C42" s="35" t="s">
        <v>50</v>
      </c>
      <c r="D42" s="10" t="s">
        <v>225</v>
      </c>
      <c r="E42" s="64" t="s">
        <v>224</v>
      </c>
    </row>
    <row r="43" spans="2:9">
      <c r="B43" s="36" t="s">
        <v>28</v>
      </c>
      <c r="C43" s="66" t="s">
        <v>51</v>
      </c>
      <c r="D43" s="38"/>
      <c r="E43" s="63"/>
    </row>
    <row r="44" spans="2:9">
      <c r="B44" s="39" t="s">
        <v>6</v>
      </c>
      <c r="C44" s="67" t="s">
        <v>52</v>
      </c>
      <c r="D44" s="183">
        <v>257474.93429999999</v>
      </c>
      <c r="E44" s="167">
        <v>238041.51699999999</v>
      </c>
    </row>
    <row r="45" spans="2:9" ht="13.5" thickBot="1">
      <c r="B45" s="41" t="s">
        <v>8</v>
      </c>
      <c r="C45" s="68" t="s">
        <v>53</v>
      </c>
      <c r="D45" s="166">
        <v>238787.2573</v>
      </c>
      <c r="E45" s="171">
        <v>267952.13530000002</v>
      </c>
    </row>
    <row r="46" spans="2:9">
      <c r="B46" s="36" t="s">
        <v>33</v>
      </c>
      <c r="C46" s="66" t="s">
        <v>54</v>
      </c>
      <c r="D46" s="229"/>
      <c r="E46" s="172"/>
    </row>
    <row r="47" spans="2:9">
      <c r="B47" s="39" t="s">
        <v>6</v>
      </c>
      <c r="C47" s="67" t="s">
        <v>52</v>
      </c>
      <c r="D47" s="183">
        <v>125.6627</v>
      </c>
      <c r="E47" s="173">
        <v>127.34092149983999</v>
      </c>
    </row>
    <row r="48" spans="2:9">
      <c r="B48" s="39" t="s">
        <v>8</v>
      </c>
      <c r="C48" s="67" t="s">
        <v>55</v>
      </c>
      <c r="D48" s="183">
        <v>124.0459</v>
      </c>
      <c r="E48" s="177">
        <v>127.0566</v>
      </c>
    </row>
    <row r="49" spans="2:8">
      <c r="B49" s="39" t="s">
        <v>10</v>
      </c>
      <c r="C49" s="67" t="s">
        <v>56</v>
      </c>
      <c r="D49" s="183">
        <v>127.3484</v>
      </c>
      <c r="E49" s="177">
        <v>132.59620000000001</v>
      </c>
    </row>
    <row r="50" spans="2:8" ht="13.5" thickBot="1">
      <c r="B50" s="41" t="s">
        <v>12</v>
      </c>
      <c r="C50" s="68" t="s">
        <v>53</v>
      </c>
      <c r="D50" s="166">
        <v>125.858686471876</v>
      </c>
      <c r="E50" s="175">
        <v>128.707607242568</v>
      </c>
      <c r="H50" s="114"/>
    </row>
    <row r="51" spans="2:8" ht="13.5" thickBot="1">
      <c r="B51" s="32"/>
      <c r="C51" s="33"/>
      <c r="D51" s="176"/>
      <c r="E51" s="176"/>
    </row>
    <row r="52" spans="2:8" ht="16.5" thickBot="1">
      <c r="B52" s="43"/>
      <c r="C52" s="44" t="s">
        <v>57</v>
      </c>
      <c r="D52" s="45"/>
      <c r="E52" s="7"/>
    </row>
    <row r="53" spans="2:8" ht="23.25" thickBot="1">
      <c r="B53" s="266" t="s">
        <v>58</v>
      </c>
      <c r="C53" s="267"/>
      <c r="D53" s="46" t="s">
        <v>59</v>
      </c>
      <c r="E53" s="47" t="s">
        <v>60</v>
      </c>
    </row>
    <row r="54" spans="2:8" ht="13.5" thickBot="1">
      <c r="B54" s="48" t="s">
        <v>28</v>
      </c>
      <c r="C54" s="37" t="s">
        <v>61</v>
      </c>
      <c r="D54" s="49">
        <f>SUM(D55:D66)</f>
        <v>34546334.079999998</v>
      </c>
      <c r="E54" s="50">
        <f>E60+E65</f>
        <v>1.0017065872336548</v>
      </c>
    </row>
    <row r="55" spans="2:8" ht="25.5">
      <c r="B55" s="51" t="s">
        <v>6</v>
      </c>
      <c r="C55" s="52" t="s">
        <v>62</v>
      </c>
      <c r="D55" s="217">
        <v>0</v>
      </c>
      <c r="E55" s="218">
        <v>0</v>
      </c>
    </row>
    <row r="56" spans="2:8" ht="25.5">
      <c r="B56" s="39" t="s">
        <v>8</v>
      </c>
      <c r="C56" s="40" t="s">
        <v>63</v>
      </c>
      <c r="D56" s="219">
        <v>0</v>
      </c>
      <c r="E56" s="220">
        <v>0</v>
      </c>
    </row>
    <row r="57" spans="2:8">
      <c r="B57" s="39" t="s">
        <v>10</v>
      </c>
      <c r="C57" s="40" t="s">
        <v>64</v>
      </c>
      <c r="D57" s="219">
        <v>0</v>
      </c>
      <c r="E57" s="220">
        <v>0</v>
      </c>
    </row>
    <row r="58" spans="2:8">
      <c r="B58" s="39" t="s">
        <v>12</v>
      </c>
      <c r="C58" s="40" t="s">
        <v>65</v>
      </c>
      <c r="D58" s="219">
        <v>0</v>
      </c>
      <c r="E58" s="220">
        <v>0</v>
      </c>
    </row>
    <row r="59" spans="2:8">
      <c r="B59" s="39" t="s">
        <v>39</v>
      </c>
      <c r="C59" s="40" t="s">
        <v>66</v>
      </c>
      <c r="D59" s="219">
        <v>0</v>
      </c>
      <c r="E59" s="220">
        <v>0</v>
      </c>
    </row>
    <row r="60" spans="2:8">
      <c r="B60" s="53" t="s">
        <v>41</v>
      </c>
      <c r="C60" s="54" t="s">
        <v>67</v>
      </c>
      <c r="D60" s="221">
        <v>31597618.370000001</v>
      </c>
      <c r="E60" s="222">
        <f>D60/E20</f>
        <v>0.91620553395991877</v>
      </c>
    </row>
    <row r="61" spans="2:8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8">
      <c r="B62" s="53" t="s">
        <v>69</v>
      </c>
      <c r="C62" s="54" t="s">
        <v>70</v>
      </c>
      <c r="D62" s="221">
        <v>0</v>
      </c>
      <c r="E62" s="222">
        <v>0</v>
      </c>
    </row>
    <row r="63" spans="2:8">
      <c r="B63" s="39" t="s">
        <v>71</v>
      </c>
      <c r="C63" s="40" t="s">
        <v>72</v>
      </c>
      <c r="D63" s="219">
        <v>0</v>
      </c>
      <c r="E63" s="220">
        <v>0</v>
      </c>
    </row>
    <row r="64" spans="2:8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2948715.71</v>
      </c>
      <c r="E65" s="220">
        <f>D65/E20</f>
        <v>8.5501053273736055E-2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f>E11</f>
        <v>75.81</v>
      </c>
      <c r="E68" s="69">
        <f>D68/E20</f>
        <v>2.1981891393259917E-6</v>
      </c>
    </row>
    <row r="69" spans="2:5" ht="13.5" thickBot="1">
      <c r="B69" s="36" t="s">
        <v>82</v>
      </c>
      <c r="C69" s="37" t="s">
        <v>83</v>
      </c>
      <c r="D69" s="38">
        <f>E13</f>
        <v>66421.759999999995</v>
      </c>
      <c r="E69" s="50">
        <f>D69/E20</f>
        <v>1.9259674376324702E-3</v>
      </c>
    </row>
    <row r="70" spans="2:5" ht="13.5" thickBot="1">
      <c r="B70" s="36" t="s">
        <v>84</v>
      </c>
      <c r="C70" s="37" t="s">
        <v>85</v>
      </c>
      <c r="D70" s="38">
        <f>E16</f>
        <v>125353.46</v>
      </c>
      <c r="E70" s="50">
        <f>D70/E20</f>
        <v>3.6347528604265284E-3</v>
      </c>
    </row>
    <row r="71" spans="2:5">
      <c r="B71" s="36" t="s">
        <v>86</v>
      </c>
      <c r="C71" s="37" t="s">
        <v>87</v>
      </c>
      <c r="D71" s="38">
        <f>D54+D69+D68-D70</f>
        <v>34487478.189999998</v>
      </c>
      <c r="E71" s="61">
        <f>E54+E69+E68-E70</f>
        <v>1</v>
      </c>
    </row>
    <row r="72" spans="2:5">
      <c r="B72" s="39" t="s">
        <v>6</v>
      </c>
      <c r="C72" s="40" t="s">
        <v>88</v>
      </c>
      <c r="D72" s="219">
        <f>D71</f>
        <v>34487478.189999998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97" right="0.75" top="0.6" bottom="0.32" header="0.5" footer="0.5"/>
  <pageSetup paperSize="9" scale="70" orientation="portrait" r:id="rId1"/>
  <headerFooter alignWithMargins="0"/>
</worksheet>
</file>

<file path=xl/worksheets/sheet160.xml><?xml version="1.0" encoding="utf-8"?>
<worksheet xmlns="http://schemas.openxmlformats.org/spreadsheetml/2006/main" xmlns:r="http://schemas.openxmlformats.org/officeDocument/2006/relationships">
  <dimension ref="A1:F78"/>
  <sheetViews>
    <sheetView workbookViewId="0">
      <selection activeCell="B3" sqref="B3:E3"/>
    </sheetView>
  </sheetViews>
  <sheetFormatPr defaultRowHeight="12.75"/>
  <cols>
    <col min="1" max="1" width="12" style="62" customWidth="1"/>
    <col min="2" max="2" width="5.28515625" style="62" bestFit="1" customWidth="1"/>
    <col min="3" max="3" width="72.7109375" style="62" customWidth="1"/>
    <col min="4" max="5" width="17.85546875" style="227" customWidth="1"/>
    <col min="6" max="6" width="7.8554687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80" t="s">
        <v>212</v>
      </c>
      <c r="C5" s="281"/>
      <c r="D5" s="281"/>
      <c r="E5" s="282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161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</f>
        <v>0.68</v>
      </c>
      <c r="E9" s="23">
        <f>E10</f>
        <v>17500.310000000001</v>
      </c>
    </row>
    <row r="10" spans="2:5">
      <c r="B10" s="14" t="s">
        <v>6</v>
      </c>
      <c r="C10" s="115" t="s">
        <v>7</v>
      </c>
      <c r="D10" s="198">
        <v>0.68</v>
      </c>
      <c r="E10" s="199">
        <v>17500.310000000001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D10</f>
        <v>0.68</v>
      </c>
      <c r="E20" s="205">
        <f>E10</f>
        <v>17500.310000000001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161"/>
      <c r="C23" s="9" t="s">
        <v>3</v>
      </c>
      <c r="D23" s="10" t="s">
        <v>225</v>
      </c>
      <c r="E23" s="11" t="s">
        <v>224</v>
      </c>
    </row>
    <row r="24" spans="2:6" ht="13.5" thickBot="1">
      <c r="B24" s="21" t="s">
        <v>24</v>
      </c>
      <c r="C24" s="22" t="s">
        <v>25</v>
      </c>
      <c r="D24" s="108"/>
      <c r="E24" s="23">
        <f>D20</f>
        <v>0.68</v>
      </c>
    </row>
    <row r="25" spans="2:6">
      <c r="B25" s="21" t="s">
        <v>26</v>
      </c>
      <c r="C25" s="22" t="s">
        <v>27</v>
      </c>
      <c r="D25" s="108"/>
      <c r="E25" s="133">
        <f>E26-E30</f>
        <v>17703.599999999999</v>
      </c>
      <c r="F25" s="70"/>
    </row>
    <row r="26" spans="2:6">
      <c r="B26" s="24" t="s">
        <v>28</v>
      </c>
      <c r="C26" s="25" t="s">
        <v>29</v>
      </c>
      <c r="D26" s="109"/>
      <c r="E26" s="134">
        <f>SUM(E27:E29)</f>
        <v>17704.379999999997</v>
      </c>
    </row>
    <row r="27" spans="2:6">
      <c r="B27" s="26" t="s">
        <v>6</v>
      </c>
      <c r="C27" s="15" t="s">
        <v>30</v>
      </c>
      <c r="D27" s="232"/>
      <c r="E27" s="209">
        <v>3000</v>
      </c>
    </row>
    <row r="28" spans="2:6">
      <c r="B28" s="26" t="s">
        <v>8</v>
      </c>
      <c r="C28" s="15" t="s">
        <v>31</v>
      </c>
      <c r="D28" s="232"/>
      <c r="E28" s="209"/>
    </row>
    <row r="29" spans="2:6">
      <c r="B29" s="26" t="s">
        <v>10</v>
      </c>
      <c r="C29" s="15" t="s">
        <v>32</v>
      </c>
      <c r="D29" s="232"/>
      <c r="E29" s="209">
        <v>14704.38</v>
      </c>
    </row>
    <row r="30" spans="2:6">
      <c r="B30" s="24" t="s">
        <v>33</v>
      </c>
      <c r="C30" s="27" t="s">
        <v>34</v>
      </c>
      <c r="D30" s="109"/>
      <c r="E30" s="134">
        <f>SUM(E31:E37)</f>
        <v>0.78</v>
      </c>
      <c r="F30" s="70"/>
    </row>
    <row r="31" spans="2:6">
      <c r="B31" s="26" t="s">
        <v>6</v>
      </c>
      <c r="C31" s="15" t="s">
        <v>35</v>
      </c>
      <c r="D31" s="232"/>
      <c r="E31" s="209"/>
    </row>
    <row r="32" spans="2:6">
      <c r="B32" s="26" t="s">
        <v>8</v>
      </c>
      <c r="C32" s="15" t="s">
        <v>36</v>
      </c>
      <c r="D32" s="232"/>
      <c r="E32" s="209"/>
    </row>
    <row r="33" spans="2:6">
      <c r="B33" s="26" t="s">
        <v>10</v>
      </c>
      <c r="C33" s="15" t="s">
        <v>37</v>
      </c>
      <c r="D33" s="232"/>
      <c r="E33" s="209"/>
    </row>
    <row r="34" spans="2:6">
      <c r="B34" s="26" t="s">
        <v>12</v>
      </c>
      <c r="C34" s="15" t="s">
        <v>38</v>
      </c>
      <c r="D34" s="232"/>
      <c r="E34" s="209"/>
    </row>
    <row r="35" spans="2:6" ht="25.5">
      <c r="B35" s="26" t="s">
        <v>39</v>
      </c>
      <c r="C35" s="15" t="s">
        <v>40</v>
      </c>
      <c r="D35" s="232"/>
      <c r="E35" s="209">
        <v>0.78</v>
      </c>
    </row>
    <row r="36" spans="2:6">
      <c r="B36" s="26" t="s">
        <v>41</v>
      </c>
      <c r="C36" s="15" t="s">
        <v>42</v>
      </c>
      <c r="D36" s="232"/>
      <c r="E36" s="209"/>
    </row>
    <row r="37" spans="2:6" ht="13.5" thickBot="1">
      <c r="B37" s="28" t="s">
        <v>43</v>
      </c>
      <c r="C37" s="29" t="s">
        <v>44</v>
      </c>
      <c r="D37" s="232"/>
      <c r="E37" s="209"/>
    </row>
    <row r="38" spans="2:6">
      <c r="B38" s="21" t="s">
        <v>45</v>
      </c>
      <c r="C38" s="22" t="s">
        <v>46</v>
      </c>
      <c r="D38" s="108"/>
      <c r="E38" s="23">
        <v>-203.97</v>
      </c>
    </row>
    <row r="39" spans="2:6" ht="13.5" thickBot="1">
      <c r="B39" s="30" t="s">
        <v>47</v>
      </c>
      <c r="C39" s="31" t="s">
        <v>48</v>
      </c>
      <c r="D39" s="110"/>
      <c r="E39" s="130">
        <f>E24+E25+E38</f>
        <v>17500.309999999998</v>
      </c>
      <c r="F39" s="121"/>
    </row>
    <row r="40" spans="2:6" ht="13.5" thickBot="1">
      <c r="B40" s="32"/>
      <c r="C40" s="33"/>
      <c r="D40" s="176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61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37" t="s">
        <v>51</v>
      </c>
      <c r="D43" s="38"/>
      <c r="E43" s="111"/>
    </row>
    <row r="44" spans="2:6">
      <c r="B44" s="39" t="s">
        <v>6</v>
      </c>
      <c r="C44" s="40" t="s">
        <v>52</v>
      </c>
      <c r="D44" s="233"/>
      <c r="E44" s="178">
        <v>1.2699999999999999E-2</v>
      </c>
    </row>
    <row r="45" spans="2:6" ht="13.5" thickBot="1">
      <c r="B45" s="41" t="s">
        <v>8</v>
      </c>
      <c r="C45" s="42" t="s">
        <v>53</v>
      </c>
      <c r="D45" s="234"/>
      <c r="E45" s="179">
        <v>284.65039999999999</v>
      </c>
    </row>
    <row r="46" spans="2:6">
      <c r="B46" s="36" t="s">
        <v>33</v>
      </c>
      <c r="C46" s="37" t="s">
        <v>54</v>
      </c>
      <c r="D46" s="235"/>
      <c r="E46" s="180"/>
    </row>
    <row r="47" spans="2:6">
      <c r="B47" s="39" t="s">
        <v>6</v>
      </c>
      <c r="C47" s="40" t="s">
        <v>52</v>
      </c>
      <c r="D47" s="233"/>
      <c r="E47" s="181">
        <v>53.24</v>
      </c>
    </row>
    <row r="48" spans="2:6">
      <c r="B48" s="39" t="s">
        <v>8</v>
      </c>
      <c r="C48" s="40" t="s">
        <v>55</v>
      </c>
      <c r="D48" s="233"/>
      <c r="E48" s="177">
        <v>51.65</v>
      </c>
    </row>
    <row r="49" spans="2:5">
      <c r="B49" s="39" t="s">
        <v>10</v>
      </c>
      <c r="C49" s="40" t="s">
        <v>56</v>
      </c>
      <c r="D49" s="233"/>
      <c r="E49" s="177">
        <v>71.97</v>
      </c>
    </row>
    <row r="50" spans="2:5" ht="13.5" thickBot="1">
      <c r="B50" s="41" t="s">
        <v>12</v>
      </c>
      <c r="C50" s="42" t="s">
        <v>53</v>
      </c>
      <c r="D50" s="234"/>
      <c r="E50" s="182">
        <v>61.48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D60+D65</f>
        <v>17500.310000000001</v>
      </c>
      <c r="E54" s="50">
        <f>E60+E65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17500.310000000001</v>
      </c>
      <c r="E60" s="222">
        <f>D60/E20</f>
        <v>1</v>
      </c>
    </row>
    <row r="61" spans="2:5" ht="25.5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f>D65/E20</f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f>E11</f>
        <v>0</v>
      </c>
      <c r="E68" s="61">
        <f>D68/E20</f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112">
        <f>D69/E20</f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113">
        <f>D70/E20</f>
        <v>0</v>
      </c>
    </row>
    <row r="71" spans="2:5">
      <c r="B71" s="36" t="s">
        <v>86</v>
      </c>
      <c r="C71" s="37" t="s">
        <v>87</v>
      </c>
      <c r="D71" s="38">
        <f>D54+D68+D69-D70</f>
        <v>17500.310000000001</v>
      </c>
      <c r="E71" s="61">
        <f>E54+E68+E69-E70</f>
        <v>1</v>
      </c>
    </row>
    <row r="72" spans="2:5">
      <c r="B72" s="39" t="s">
        <v>6</v>
      </c>
      <c r="C72" s="40" t="s">
        <v>88</v>
      </c>
      <c r="D72" s="219">
        <f>D71</f>
        <v>17500.310000000001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161.xml><?xml version="1.0" encoding="utf-8"?>
<worksheet xmlns="http://schemas.openxmlformats.org/spreadsheetml/2006/main" xmlns:r="http://schemas.openxmlformats.org/officeDocument/2006/relationships">
  <dimension ref="A1:F78"/>
  <sheetViews>
    <sheetView workbookViewId="0">
      <selection activeCell="B3" sqref="B3:E3"/>
    </sheetView>
  </sheetViews>
  <sheetFormatPr defaultRowHeight="12.75"/>
  <cols>
    <col min="1" max="1" width="12" style="62" customWidth="1"/>
    <col min="2" max="2" width="5.28515625" style="62" bestFit="1" customWidth="1"/>
    <col min="3" max="3" width="72.7109375" style="62" customWidth="1"/>
    <col min="4" max="5" width="17.85546875" style="227" customWidth="1"/>
    <col min="6" max="6" width="7.8554687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80" t="s">
        <v>213</v>
      </c>
      <c r="C5" s="281"/>
      <c r="D5" s="281"/>
      <c r="E5" s="282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161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</f>
        <v>2991.03</v>
      </c>
      <c r="E9" s="23">
        <f>E10</f>
        <v>4160.1899999999996</v>
      </c>
    </row>
    <row r="10" spans="2:5">
      <c r="B10" s="14" t="s">
        <v>6</v>
      </c>
      <c r="C10" s="115" t="s">
        <v>7</v>
      </c>
      <c r="D10" s="198">
        <v>2991.03</v>
      </c>
      <c r="E10" s="199">
        <v>4160.1899999999996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D10</f>
        <v>2991.03</v>
      </c>
      <c r="E20" s="205">
        <f>E10</f>
        <v>4160.1899999999996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161"/>
      <c r="C23" s="9" t="s">
        <v>3</v>
      </c>
      <c r="D23" s="10" t="s">
        <v>225</v>
      </c>
      <c r="E23" s="11" t="s">
        <v>224</v>
      </c>
    </row>
    <row r="24" spans="2:6" ht="13.5" thickBot="1">
      <c r="B24" s="21" t="s">
        <v>24</v>
      </c>
      <c r="C24" s="22" t="s">
        <v>25</v>
      </c>
      <c r="D24" s="108"/>
      <c r="E24" s="23">
        <f>D20</f>
        <v>2991.03</v>
      </c>
    </row>
    <row r="25" spans="2:6">
      <c r="B25" s="21" t="s">
        <v>26</v>
      </c>
      <c r="C25" s="22" t="s">
        <v>27</v>
      </c>
      <c r="D25" s="108"/>
      <c r="E25" s="133">
        <f>E26-E30</f>
        <v>1000</v>
      </c>
      <c r="F25" s="70"/>
    </row>
    <row r="26" spans="2:6">
      <c r="B26" s="24" t="s">
        <v>28</v>
      </c>
      <c r="C26" s="25" t="s">
        <v>29</v>
      </c>
      <c r="D26" s="109"/>
      <c r="E26" s="134">
        <f>SUM(E27:E29)</f>
        <v>1000</v>
      </c>
    </row>
    <row r="27" spans="2:6">
      <c r="B27" s="26" t="s">
        <v>6</v>
      </c>
      <c r="C27" s="15" t="s">
        <v>30</v>
      </c>
      <c r="D27" s="232"/>
      <c r="E27" s="209">
        <v>1000</v>
      </c>
    </row>
    <row r="28" spans="2:6">
      <c r="B28" s="26" t="s">
        <v>8</v>
      </c>
      <c r="C28" s="15" t="s">
        <v>31</v>
      </c>
      <c r="D28" s="232"/>
      <c r="E28" s="209"/>
    </row>
    <row r="29" spans="2:6">
      <c r="B29" s="26" t="s">
        <v>10</v>
      </c>
      <c r="C29" s="15" t="s">
        <v>32</v>
      </c>
      <c r="D29" s="232"/>
      <c r="E29" s="209"/>
    </row>
    <row r="30" spans="2:6">
      <c r="B30" s="24" t="s">
        <v>33</v>
      </c>
      <c r="C30" s="27" t="s">
        <v>34</v>
      </c>
      <c r="D30" s="109"/>
      <c r="E30" s="134">
        <f>SUM(E31:E37)</f>
        <v>0</v>
      </c>
      <c r="F30" s="70"/>
    </row>
    <row r="31" spans="2:6">
      <c r="B31" s="26" t="s">
        <v>6</v>
      </c>
      <c r="C31" s="15" t="s">
        <v>35</v>
      </c>
      <c r="D31" s="232"/>
      <c r="E31" s="209"/>
    </row>
    <row r="32" spans="2:6">
      <c r="B32" s="26" t="s">
        <v>8</v>
      </c>
      <c r="C32" s="15" t="s">
        <v>36</v>
      </c>
      <c r="D32" s="232"/>
      <c r="E32" s="209"/>
    </row>
    <row r="33" spans="2:6">
      <c r="B33" s="26" t="s">
        <v>10</v>
      </c>
      <c r="C33" s="15" t="s">
        <v>37</v>
      </c>
      <c r="D33" s="232"/>
      <c r="E33" s="209"/>
    </row>
    <row r="34" spans="2:6">
      <c r="B34" s="26" t="s">
        <v>12</v>
      </c>
      <c r="C34" s="15" t="s">
        <v>38</v>
      </c>
      <c r="D34" s="232"/>
      <c r="E34" s="209"/>
    </row>
    <row r="35" spans="2:6" ht="25.5">
      <c r="B35" s="26" t="s">
        <v>39</v>
      </c>
      <c r="C35" s="15" t="s">
        <v>40</v>
      </c>
      <c r="D35" s="232"/>
      <c r="E35" s="209"/>
    </row>
    <row r="36" spans="2:6">
      <c r="B36" s="26" t="s">
        <v>41</v>
      </c>
      <c r="C36" s="15" t="s">
        <v>42</v>
      </c>
      <c r="D36" s="232"/>
      <c r="E36" s="209"/>
    </row>
    <row r="37" spans="2:6" ht="13.5" thickBot="1">
      <c r="B37" s="28" t="s">
        <v>43</v>
      </c>
      <c r="C37" s="29" t="s">
        <v>44</v>
      </c>
      <c r="D37" s="232"/>
      <c r="E37" s="209"/>
    </row>
    <row r="38" spans="2:6">
      <c r="B38" s="21" t="s">
        <v>45</v>
      </c>
      <c r="C38" s="22" t="s">
        <v>46</v>
      </c>
      <c r="D38" s="108"/>
      <c r="E38" s="23">
        <v>169.16</v>
      </c>
    </row>
    <row r="39" spans="2:6" ht="13.5" thickBot="1">
      <c r="B39" s="30" t="s">
        <v>47</v>
      </c>
      <c r="C39" s="31" t="s">
        <v>48</v>
      </c>
      <c r="D39" s="110"/>
      <c r="E39" s="130">
        <f>E24+E25+E38</f>
        <v>4160.1900000000005</v>
      </c>
      <c r="F39" s="121"/>
    </row>
    <row r="40" spans="2:6" ht="13.5" thickBot="1">
      <c r="B40" s="32"/>
      <c r="C40" s="33"/>
      <c r="D40" s="176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61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37" t="s">
        <v>51</v>
      </c>
      <c r="D43" s="38"/>
      <c r="E43" s="111"/>
    </row>
    <row r="44" spans="2:6">
      <c r="B44" s="39" t="s">
        <v>6</v>
      </c>
      <c r="C44" s="40" t="s">
        <v>52</v>
      </c>
      <c r="D44" s="233"/>
      <c r="E44" s="178">
        <v>21.488800000000001</v>
      </c>
    </row>
    <row r="45" spans="2:6" ht="13.5" thickBot="1">
      <c r="B45" s="41" t="s">
        <v>8</v>
      </c>
      <c r="C45" s="42" t="s">
        <v>53</v>
      </c>
      <c r="D45" s="234"/>
      <c r="E45" s="179">
        <v>28.600200000000001</v>
      </c>
    </row>
    <row r="46" spans="2:6">
      <c r="B46" s="36" t="s">
        <v>33</v>
      </c>
      <c r="C46" s="37" t="s">
        <v>54</v>
      </c>
      <c r="D46" s="235"/>
      <c r="E46" s="180"/>
    </row>
    <row r="47" spans="2:6">
      <c r="B47" s="39" t="s">
        <v>6</v>
      </c>
      <c r="C47" s="40" t="s">
        <v>52</v>
      </c>
      <c r="D47" s="233"/>
      <c r="E47" s="181">
        <v>139.19</v>
      </c>
    </row>
    <row r="48" spans="2:6">
      <c r="B48" s="39" t="s">
        <v>8</v>
      </c>
      <c r="C48" s="40" t="s">
        <v>55</v>
      </c>
      <c r="D48" s="233"/>
      <c r="E48" s="177">
        <v>139.22999999999999</v>
      </c>
    </row>
    <row r="49" spans="2:5">
      <c r="B49" s="39" t="s">
        <v>10</v>
      </c>
      <c r="C49" s="40" t="s">
        <v>56</v>
      </c>
      <c r="D49" s="233"/>
      <c r="E49" s="177">
        <v>148.54</v>
      </c>
    </row>
    <row r="50" spans="2:5" ht="13.5" thickBot="1">
      <c r="B50" s="41" t="s">
        <v>12</v>
      </c>
      <c r="C50" s="42" t="s">
        <v>53</v>
      </c>
      <c r="D50" s="234"/>
      <c r="E50" s="182">
        <v>145.46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D60+D65</f>
        <v>4160.1899999999996</v>
      </c>
      <c r="E54" s="50">
        <f>E60+E65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4160.1899999999996</v>
      </c>
      <c r="E60" s="222">
        <f>D60/E20</f>
        <v>1</v>
      </c>
    </row>
    <row r="61" spans="2:5" ht="25.5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f>D65/E20</f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f>E11</f>
        <v>0</v>
      </c>
      <c r="E68" s="61">
        <f>D68/E20</f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112">
        <f>D69/E20</f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113">
        <f>D70/E20</f>
        <v>0</v>
      </c>
    </row>
    <row r="71" spans="2:5">
      <c r="B71" s="36" t="s">
        <v>86</v>
      </c>
      <c r="C71" s="37" t="s">
        <v>87</v>
      </c>
      <c r="D71" s="38">
        <f>D54+D68+D69-D70</f>
        <v>4160.1899999999996</v>
      </c>
      <c r="E71" s="61">
        <f>E54+E68+E69-E70</f>
        <v>1</v>
      </c>
    </row>
    <row r="72" spans="2:5">
      <c r="B72" s="39" t="s">
        <v>6</v>
      </c>
      <c r="C72" s="40" t="s">
        <v>88</v>
      </c>
      <c r="D72" s="219">
        <f>D71</f>
        <v>4160.1899999999996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162.xml><?xml version="1.0" encoding="utf-8"?>
<worksheet xmlns="http://schemas.openxmlformats.org/spreadsheetml/2006/main" xmlns:r="http://schemas.openxmlformats.org/officeDocument/2006/relationships">
  <dimension ref="A1:F78"/>
  <sheetViews>
    <sheetView workbookViewId="0">
      <selection activeCell="B3" sqref="B3:E3"/>
    </sheetView>
  </sheetViews>
  <sheetFormatPr defaultRowHeight="12.75"/>
  <cols>
    <col min="1" max="1" width="12" style="62" customWidth="1"/>
    <col min="2" max="2" width="5.28515625" style="62" bestFit="1" customWidth="1"/>
    <col min="3" max="3" width="72.7109375" style="62" customWidth="1"/>
    <col min="4" max="5" width="17.85546875" style="227" customWidth="1"/>
    <col min="6" max="6" width="7.8554687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80" t="s">
        <v>214</v>
      </c>
      <c r="C5" s="281"/>
      <c r="D5" s="281"/>
      <c r="E5" s="282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161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</f>
        <v>2.98</v>
      </c>
      <c r="E9" s="23">
        <f>E10</f>
        <v>1849.32</v>
      </c>
    </row>
    <row r="10" spans="2:5">
      <c r="B10" s="14" t="s">
        <v>6</v>
      </c>
      <c r="C10" s="115" t="s">
        <v>7</v>
      </c>
      <c r="D10" s="198">
        <v>2.98</v>
      </c>
      <c r="E10" s="199">
        <v>1849.32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D10</f>
        <v>2.98</v>
      </c>
      <c r="E20" s="205">
        <f>E10</f>
        <v>1849.32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161"/>
      <c r="C23" s="9" t="s">
        <v>3</v>
      </c>
      <c r="D23" s="10" t="s">
        <v>225</v>
      </c>
      <c r="E23" s="11" t="s">
        <v>224</v>
      </c>
    </row>
    <row r="24" spans="2:6" ht="13.5" thickBot="1">
      <c r="B24" s="21" t="s">
        <v>24</v>
      </c>
      <c r="C24" s="22" t="s">
        <v>25</v>
      </c>
      <c r="D24" s="108"/>
      <c r="E24" s="23">
        <f>D20</f>
        <v>2.98</v>
      </c>
    </row>
    <row r="25" spans="2:6">
      <c r="B25" s="21" t="s">
        <v>26</v>
      </c>
      <c r="C25" s="22" t="s">
        <v>27</v>
      </c>
      <c r="D25" s="108"/>
      <c r="E25" s="133">
        <f>E26-E30</f>
        <v>2689.2699999999986</v>
      </c>
      <c r="F25" s="70"/>
    </row>
    <row r="26" spans="2:6">
      <c r="B26" s="24" t="s">
        <v>28</v>
      </c>
      <c r="C26" s="25" t="s">
        <v>29</v>
      </c>
      <c r="D26" s="109"/>
      <c r="E26" s="134">
        <f>SUM(E27:E29)</f>
        <v>13442.74</v>
      </c>
    </row>
    <row r="27" spans="2:6">
      <c r="B27" s="26" t="s">
        <v>6</v>
      </c>
      <c r="C27" s="15" t="s">
        <v>30</v>
      </c>
      <c r="D27" s="232"/>
      <c r="E27" s="209"/>
    </row>
    <row r="28" spans="2:6">
      <c r="B28" s="26" t="s">
        <v>8</v>
      </c>
      <c r="C28" s="15" t="s">
        <v>31</v>
      </c>
      <c r="D28" s="232"/>
      <c r="E28" s="209"/>
    </row>
    <row r="29" spans="2:6">
      <c r="B29" s="26" t="s">
        <v>10</v>
      </c>
      <c r="C29" s="15" t="s">
        <v>32</v>
      </c>
      <c r="D29" s="232"/>
      <c r="E29" s="209">
        <v>13442.74</v>
      </c>
    </row>
    <row r="30" spans="2:6">
      <c r="B30" s="24" t="s">
        <v>33</v>
      </c>
      <c r="C30" s="27" t="s">
        <v>34</v>
      </c>
      <c r="D30" s="109"/>
      <c r="E30" s="134">
        <f>SUM(E31:E37)</f>
        <v>10753.470000000001</v>
      </c>
      <c r="F30" s="70"/>
    </row>
    <row r="31" spans="2:6">
      <c r="B31" s="26" t="s">
        <v>6</v>
      </c>
      <c r="C31" s="15" t="s">
        <v>35</v>
      </c>
      <c r="D31" s="232"/>
      <c r="E31" s="209"/>
    </row>
    <row r="32" spans="2:6">
      <c r="B32" s="26" t="s">
        <v>8</v>
      </c>
      <c r="C32" s="15" t="s">
        <v>36</v>
      </c>
      <c r="D32" s="232"/>
      <c r="E32" s="209"/>
    </row>
    <row r="33" spans="2:6">
      <c r="B33" s="26" t="s">
        <v>10</v>
      </c>
      <c r="C33" s="15" t="s">
        <v>37</v>
      </c>
      <c r="D33" s="232"/>
      <c r="E33" s="209">
        <v>1.34</v>
      </c>
    </row>
    <row r="34" spans="2:6">
      <c r="B34" s="26" t="s">
        <v>12</v>
      </c>
      <c r="C34" s="15" t="s">
        <v>38</v>
      </c>
      <c r="D34" s="232"/>
      <c r="E34" s="209"/>
    </row>
    <row r="35" spans="2:6" ht="25.5">
      <c r="B35" s="26" t="s">
        <v>39</v>
      </c>
      <c r="C35" s="15" t="s">
        <v>40</v>
      </c>
      <c r="D35" s="232"/>
      <c r="E35" s="209">
        <v>16.940000000000001</v>
      </c>
    </row>
    <row r="36" spans="2:6">
      <c r="B36" s="26" t="s">
        <v>41</v>
      </c>
      <c r="C36" s="15" t="s">
        <v>42</v>
      </c>
      <c r="D36" s="232"/>
      <c r="E36" s="209"/>
    </row>
    <row r="37" spans="2:6" ht="13.5" thickBot="1">
      <c r="B37" s="28" t="s">
        <v>43</v>
      </c>
      <c r="C37" s="29" t="s">
        <v>44</v>
      </c>
      <c r="D37" s="232"/>
      <c r="E37" s="209">
        <v>10735.19</v>
      </c>
    </row>
    <row r="38" spans="2:6">
      <c r="B38" s="21" t="s">
        <v>45</v>
      </c>
      <c r="C38" s="22" t="s">
        <v>46</v>
      </c>
      <c r="D38" s="108"/>
      <c r="E38" s="23">
        <v>-842.93</v>
      </c>
    </row>
    <row r="39" spans="2:6" ht="13.5" thickBot="1">
      <c r="B39" s="30" t="s">
        <v>47</v>
      </c>
      <c r="C39" s="31" t="s">
        <v>48</v>
      </c>
      <c r="D39" s="110"/>
      <c r="E39" s="130">
        <f>E24+E25+E38</f>
        <v>1849.3199999999988</v>
      </c>
      <c r="F39" s="121"/>
    </row>
    <row r="40" spans="2:6" ht="13.5" thickBot="1">
      <c r="B40" s="32"/>
      <c r="C40" s="33"/>
      <c r="D40" s="176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61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37" t="s">
        <v>51</v>
      </c>
      <c r="D43" s="38"/>
      <c r="E43" s="111"/>
    </row>
    <row r="44" spans="2:6">
      <c r="B44" s="39" t="s">
        <v>6</v>
      </c>
      <c r="C44" s="40" t="s">
        <v>52</v>
      </c>
      <c r="D44" s="233"/>
      <c r="E44" s="178">
        <v>2.5399999999999999E-2</v>
      </c>
    </row>
    <row r="45" spans="2:6" ht="13.5" thickBot="1">
      <c r="B45" s="41" t="s">
        <v>8</v>
      </c>
      <c r="C45" s="42" t="s">
        <v>53</v>
      </c>
      <c r="D45" s="234"/>
      <c r="E45" s="179">
        <v>18.107500000000002</v>
      </c>
    </row>
    <row r="46" spans="2:6">
      <c r="B46" s="36" t="s">
        <v>33</v>
      </c>
      <c r="C46" s="37" t="s">
        <v>54</v>
      </c>
      <c r="D46" s="235"/>
      <c r="E46" s="180"/>
    </row>
    <row r="47" spans="2:6">
      <c r="B47" s="39" t="s">
        <v>6</v>
      </c>
      <c r="C47" s="40" t="s">
        <v>52</v>
      </c>
      <c r="D47" s="233"/>
      <c r="E47" s="181">
        <v>117.29</v>
      </c>
    </row>
    <row r="48" spans="2:6">
      <c r="B48" s="39" t="s">
        <v>8</v>
      </c>
      <c r="C48" s="40" t="s">
        <v>55</v>
      </c>
      <c r="D48" s="233"/>
      <c r="E48" s="177">
        <v>92.23</v>
      </c>
    </row>
    <row r="49" spans="2:5">
      <c r="B49" s="39" t="s">
        <v>10</v>
      </c>
      <c r="C49" s="40" t="s">
        <v>56</v>
      </c>
      <c r="D49" s="233"/>
      <c r="E49" s="177">
        <v>132.63999999999999</v>
      </c>
    </row>
    <row r="50" spans="2:5" ht="13.5" thickBot="1">
      <c r="B50" s="41" t="s">
        <v>12</v>
      </c>
      <c r="C50" s="42" t="s">
        <v>53</v>
      </c>
      <c r="D50" s="234"/>
      <c r="E50" s="182">
        <v>102.13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D60+D65</f>
        <v>1849.32</v>
      </c>
      <c r="E54" s="50">
        <f>E60+E65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1849.32</v>
      </c>
      <c r="E60" s="222">
        <f>D60/E20</f>
        <v>1</v>
      </c>
    </row>
    <row r="61" spans="2:5" ht="25.5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f>D65/E20</f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f>E11</f>
        <v>0</v>
      </c>
      <c r="E68" s="61">
        <f>D68/E20</f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112">
        <f>D69/E20</f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113">
        <f>D70/E20</f>
        <v>0</v>
      </c>
    </row>
    <row r="71" spans="2:5">
      <c r="B71" s="36" t="s">
        <v>86</v>
      </c>
      <c r="C71" s="37" t="s">
        <v>87</v>
      </c>
      <c r="D71" s="38">
        <f>D54+D68+D69-D70</f>
        <v>1849.32</v>
      </c>
      <c r="E71" s="61">
        <f>E54+E68+E69-E70</f>
        <v>1</v>
      </c>
    </row>
    <row r="72" spans="2:5">
      <c r="B72" s="39" t="s">
        <v>6</v>
      </c>
      <c r="C72" s="40" t="s">
        <v>88</v>
      </c>
      <c r="D72" s="219">
        <f>D71</f>
        <v>1849.32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163.xml><?xml version="1.0" encoding="utf-8"?>
<worksheet xmlns="http://schemas.openxmlformats.org/spreadsheetml/2006/main" xmlns:r="http://schemas.openxmlformats.org/officeDocument/2006/relationships">
  <dimension ref="A1:K49"/>
  <sheetViews>
    <sheetView zoomScaleNormal="100" workbookViewId="0">
      <selection activeCell="E23" sqref="E23"/>
    </sheetView>
  </sheetViews>
  <sheetFormatPr defaultRowHeight="12.75"/>
  <cols>
    <col min="3" max="3" width="13.85546875" customWidth="1"/>
    <col min="4" max="4" width="19" customWidth="1"/>
    <col min="5" max="5" width="16.7109375" customWidth="1"/>
    <col min="7" max="7" width="16" bestFit="1" customWidth="1"/>
    <col min="8" max="9" width="18.7109375" bestFit="1" customWidth="1"/>
    <col min="10" max="10" width="15.42578125" bestFit="1" customWidth="1"/>
    <col min="11" max="11" width="11.7109375" bestFit="1" customWidth="1"/>
  </cols>
  <sheetData>
    <row r="1" spans="1:10">
      <c r="A1" s="71"/>
      <c r="B1" s="72"/>
      <c r="C1" s="72" t="s">
        <v>117</v>
      </c>
      <c r="D1" s="73"/>
      <c r="E1" s="73"/>
      <c r="F1" s="73"/>
      <c r="G1" s="73"/>
      <c r="H1" s="72"/>
      <c r="I1" s="72"/>
      <c r="J1" s="71"/>
    </row>
    <row r="2" spans="1:10">
      <c r="A2" s="71"/>
      <c r="B2" s="72"/>
      <c r="C2" s="72" t="s">
        <v>118</v>
      </c>
      <c r="D2" s="73"/>
      <c r="E2" s="73"/>
      <c r="F2" s="73"/>
      <c r="G2" s="73"/>
      <c r="H2" s="72"/>
      <c r="I2" s="72"/>
      <c r="J2" s="71"/>
    </row>
    <row r="3" spans="1:10">
      <c r="A3" s="71"/>
      <c r="B3" s="72"/>
      <c r="C3" s="72" t="s">
        <v>119</v>
      </c>
      <c r="D3" s="73"/>
      <c r="E3" s="73"/>
      <c r="F3" s="73"/>
      <c r="G3" s="73"/>
      <c r="H3" s="72"/>
      <c r="I3" s="72"/>
      <c r="J3" s="71"/>
    </row>
    <row r="4" spans="1:10">
      <c r="A4" s="71"/>
      <c r="B4" s="72"/>
      <c r="C4" s="72" t="s">
        <v>120</v>
      </c>
      <c r="D4" s="73"/>
      <c r="E4" s="73"/>
      <c r="F4" s="73"/>
      <c r="G4" s="73"/>
      <c r="H4" s="72"/>
      <c r="I4" s="72"/>
      <c r="J4" s="71"/>
    </row>
    <row r="5" spans="1:10">
      <c r="A5" s="71"/>
      <c r="B5" s="72"/>
      <c r="C5" s="72" t="s">
        <v>252</v>
      </c>
      <c r="D5" s="73"/>
      <c r="E5" s="73"/>
      <c r="F5" s="73"/>
      <c r="G5" s="73"/>
      <c r="H5" s="72"/>
      <c r="I5" s="72"/>
      <c r="J5" s="71"/>
    </row>
    <row r="6" spans="1:10" ht="13.5" thickBot="1">
      <c r="A6" s="71"/>
      <c r="B6" s="72"/>
      <c r="C6" s="72"/>
      <c r="D6" s="73"/>
      <c r="E6" s="73"/>
      <c r="F6" s="73"/>
      <c r="G6" s="73"/>
      <c r="H6" s="72"/>
      <c r="I6" s="72"/>
      <c r="J6" s="71"/>
    </row>
    <row r="7" spans="1:10">
      <c r="A7" s="71"/>
      <c r="B7" s="74"/>
      <c r="C7" s="75"/>
      <c r="D7" s="76"/>
      <c r="E7" s="77"/>
      <c r="F7" s="78"/>
      <c r="G7" s="78"/>
      <c r="H7" s="79"/>
      <c r="I7" s="79"/>
      <c r="J7" s="71"/>
    </row>
    <row r="8" spans="1:10">
      <c r="A8" s="71"/>
      <c r="B8" s="80"/>
      <c r="C8" s="81"/>
      <c r="D8" s="82"/>
      <c r="E8" s="83"/>
      <c r="F8" s="78"/>
      <c r="G8" s="78"/>
      <c r="H8" s="79"/>
      <c r="I8" s="79"/>
      <c r="J8" s="71"/>
    </row>
    <row r="9" spans="1:10">
      <c r="A9" s="71"/>
      <c r="B9" s="80"/>
      <c r="C9" s="81"/>
      <c r="D9" s="82" t="s">
        <v>225</v>
      </c>
      <c r="E9" s="83" t="s">
        <v>224</v>
      </c>
      <c r="F9" s="78"/>
      <c r="G9" s="78"/>
      <c r="H9" s="79"/>
      <c r="I9" s="79"/>
      <c r="J9" s="71"/>
    </row>
    <row r="10" spans="1:10" ht="13.5" thickBot="1">
      <c r="A10" s="71"/>
      <c r="B10" s="84"/>
      <c r="C10" s="85"/>
      <c r="D10" s="86"/>
      <c r="E10" s="87"/>
      <c r="F10" s="78"/>
      <c r="G10" s="78"/>
      <c r="H10" s="79"/>
      <c r="I10" s="79"/>
      <c r="J10" s="71"/>
    </row>
    <row r="11" spans="1:10">
      <c r="A11" s="71"/>
      <c r="B11" s="80"/>
      <c r="C11" s="81"/>
      <c r="D11" s="82"/>
      <c r="E11" s="83"/>
      <c r="F11" s="78"/>
      <c r="G11" s="78"/>
      <c r="H11" s="79"/>
      <c r="I11" s="79"/>
      <c r="J11" s="71"/>
    </row>
    <row r="12" spans="1:10">
      <c r="A12" s="71"/>
      <c r="B12" s="80"/>
      <c r="C12" s="81"/>
      <c r="D12" s="88"/>
      <c r="E12" s="89"/>
      <c r="F12" s="78"/>
      <c r="G12" s="78"/>
      <c r="H12" s="79"/>
      <c r="I12" s="79"/>
      <c r="J12" s="71"/>
    </row>
    <row r="13" spans="1:10">
      <c r="A13" s="71"/>
      <c r="B13" s="90" t="s">
        <v>121</v>
      </c>
      <c r="C13" s="91"/>
      <c r="D13" s="92">
        <v>357622665.88999999</v>
      </c>
      <c r="E13" s="93">
        <v>426568489.82999998</v>
      </c>
      <c r="F13" s="78"/>
      <c r="G13" s="129"/>
      <c r="H13" s="170"/>
      <c r="I13" s="78"/>
      <c r="J13" s="71"/>
    </row>
    <row r="14" spans="1:10">
      <c r="A14" s="71"/>
      <c r="B14" s="90"/>
      <c r="C14" s="91"/>
      <c r="D14" s="94"/>
      <c r="E14" s="95"/>
      <c r="F14" s="78"/>
      <c r="G14" s="96"/>
      <c r="H14" s="195"/>
      <c r="I14" s="97"/>
      <c r="J14" s="71"/>
    </row>
    <row r="15" spans="1:10">
      <c r="A15" s="71"/>
      <c r="B15" s="90"/>
      <c r="C15" s="91"/>
      <c r="D15" s="94"/>
      <c r="E15" s="95"/>
      <c r="F15" s="78"/>
      <c r="G15" s="96"/>
      <c r="H15" s="79"/>
      <c r="I15" s="78"/>
      <c r="J15" s="71"/>
    </row>
    <row r="16" spans="1:10" ht="13.5" thickBot="1">
      <c r="A16" s="71"/>
      <c r="B16" s="90"/>
      <c r="C16" s="91"/>
      <c r="D16" s="94"/>
      <c r="E16" s="95"/>
      <c r="F16" s="78"/>
      <c r="G16" s="78"/>
      <c r="I16" s="97"/>
      <c r="J16" s="71"/>
    </row>
    <row r="17" spans="1:11">
      <c r="A17" s="71"/>
      <c r="B17" s="98"/>
      <c r="C17" s="99"/>
      <c r="D17" s="100"/>
      <c r="E17" s="101"/>
      <c r="F17" s="71"/>
      <c r="G17" s="128"/>
      <c r="H17" s="125"/>
      <c r="I17" s="71"/>
      <c r="J17" s="71"/>
    </row>
    <row r="18" spans="1:11">
      <c r="A18" s="71"/>
      <c r="B18" s="90" t="s">
        <v>122</v>
      </c>
      <c r="C18" s="91"/>
      <c r="D18" s="158">
        <f>SUM('Fundusz Gwarantowany:Quercus T'!D33)</f>
        <v>18986788.109999999</v>
      </c>
      <c r="E18" s="159">
        <f>SUM('Fundusz Gwarantowany:Quercus T'!E33)</f>
        <v>15425901.830000002</v>
      </c>
      <c r="F18" s="71"/>
      <c r="G18" s="129"/>
      <c r="H18" s="124"/>
      <c r="I18" s="125"/>
      <c r="J18" s="124"/>
      <c r="K18" s="114"/>
    </row>
    <row r="19" spans="1:11">
      <c r="A19" s="71"/>
      <c r="B19" s="90"/>
      <c r="C19" s="91"/>
      <c r="D19" s="94"/>
      <c r="E19" s="95"/>
      <c r="F19" s="71"/>
      <c r="G19" s="129"/>
      <c r="H19" s="71"/>
      <c r="I19" s="125"/>
      <c r="J19" s="71"/>
    </row>
    <row r="20" spans="1:11" ht="13.5" thickBot="1">
      <c r="A20" s="71"/>
      <c r="B20" s="102"/>
      <c r="C20" s="103"/>
      <c r="D20" s="104"/>
      <c r="E20" s="105"/>
      <c r="F20" s="71"/>
      <c r="G20" s="71"/>
      <c r="H20" s="71"/>
      <c r="I20" s="71"/>
      <c r="J20" s="71"/>
    </row>
    <row r="21" spans="1:11">
      <c r="A21" s="71"/>
      <c r="B21" s="90"/>
      <c r="C21" s="91"/>
      <c r="D21" s="94"/>
      <c r="E21" s="95"/>
      <c r="F21" s="71"/>
      <c r="G21" s="71"/>
      <c r="H21" s="71"/>
      <c r="I21" s="71"/>
      <c r="J21" s="71"/>
    </row>
    <row r="22" spans="1:11">
      <c r="A22" s="71"/>
      <c r="B22" s="90"/>
      <c r="C22" s="91"/>
      <c r="D22" s="94"/>
      <c r="E22" s="95"/>
      <c r="F22" s="71"/>
      <c r="G22" s="71"/>
      <c r="H22" s="71"/>
      <c r="I22" s="126"/>
      <c r="J22" s="71"/>
    </row>
    <row r="23" spans="1:11">
      <c r="A23" s="71"/>
      <c r="B23" s="90" t="s">
        <v>123</v>
      </c>
      <c r="C23" s="91"/>
      <c r="D23" s="94">
        <f>D13-D18</f>
        <v>338635877.77999997</v>
      </c>
      <c r="E23" s="95">
        <f>E13-E18</f>
        <v>411142588</v>
      </c>
      <c r="F23" s="71"/>
      <c r="G23" s="129"/>
      <c r="H23" s="71"/>
      <c r="I23" s="125"/>
      <c r="J23" s="125"/>
      <c r="K23" s="127"/>
    </row>
    <row r="24" spans="1:11">
      <c r="A24" s="71"/>
      <c r="B24" s="80"/>
      <c r="C24" s="81"/>
      <c r="D24" s="88"/>
      <c r="E24" s="89"/>
      <c r="F24" s="71"/>
      <c r="G24" s="71"/>
      <c r="H24" s="71"/>
      <c r="I24" s="125"/>
      <c r="J24" s="125"/>
      <c r="K24" s="127"/>
    </row>
    <row r="25" spans="1:11">
      <c r="A25" s="71"/>
      <c r="B25" s="80"/>
      <c r="C25" s="81"/>
      <c r="D25" s="88"/>
      <c r="E25" s="89"/>
      <c r="F25" s="71"/>
      <c r="G25" s="71"/>
      <c r="H25" s="71"/>
      <c r="I25" s="71"/>
      <c r="J25" s="71"/>
    </row>
    <row r="26" spans="1:11" ht="13.5" thickBot="1">
      <c r="A26" s="71"/>
      <c r="B26" s="84"/>
      <c r="C26" s="85"/>
      <c r="D26" s="106"/>
      <c r="E26" s="107"/>
      <c r="F26" s="71"/>
      <c r="G26" s="71"/>
      <c r="H26" s="71"/>
      <c r="I26" s="71"/>
      <c r="J26" s="71"/>
    </row>
    <row r="30" spans="1:11">
      <c r="H30" s="127"/>
      <c r="I30" s="127"/>
      <c r="J30" s="114"/>
    </row>
    <row r="31" spans="1:11">
      <c r="H31" s="127"/>
      <c r="I31" s="127"/>
    </row>
    <row r="32" spans="1:11">
      <c r="H32" s="127"/>
      <c r="I32" s="127"/>
    </row>
    <row r="33" spans="4:8">
      <c r="H33" s="114"/>
    </row>
    <row r="38" spans="4:8">
      <c r="E38" s="127"/>
    </row>
    <row r="39" spans="4:8">
      <c r="E39" s="127"/>
    </row>
    <row r="40" spans="4:8">
      <c r="E40" s="127"/>
    </row>
    <row r="41" spans="4:8">
      <c r="E41" s="127"/>
    </row>
    <row r="42" spans="4:8">
      <c r="E42" s="127"/>
    </row>
    <row r="43" spans="4:8">
      <c r="E43" s="127"/>
    </row>
    <row r="44" spans="4:8">
      <c r="E44" s="127"/>
    </row>
    <row r="45" spans="4:8">
      <c r="D45" s="127"/>
      <c r="E45" s="127"/>
    </row>
    <row r="46" spans="4:8">
      <c r="E46" s="127"/>
    </row>
    <row r="48" spans="4:8">
      <c r="E48" s="127"/>
    </row>
    <row r="49" spans="5:5">
      <c r="E49" s="127"/>
    </row>
  </sheetData>
  <phoneticPr fontId="10" type="noConversion"/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B1:H78"/>
  <sheetViews>
    <sheetView zoomScaleNormal="100" workbookViewId="0">
      <selection activeCell="B3" sqref="B3:E3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7" customWidth="1"/>
    <col min="6" max="6" width="8.710937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customHeight="1" thickBot="1">
      <c r="B5" s="277" t="s">
        <v>128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6484403.4800000004</v>
      </c>
      <c r="E9" s="23">
        <f>E10+E11+E12+E13</f>
        <v>25550486.560000002</v>
      </c>
    </row>
    <row r="10" spans="2:5">
      <c r="B10" s="14" t="s">
        <v>6</v>
      </c>
      <c r="C10" s="115" t="s">
        <v>7</v>
      </c>
      <c r="D10" s="198">
        <f>4957071.17+1527332.31</f>
        <v>6484403.4800000004</v>
      </c>
      <c r="E10" s="199">
        <f>20798686.28+3269607.04</f>
        <v>24068293.32</v>
      </c>
    </row>
    <row r="11" spans="2:5">
      <c r="B11" s="14" t="s">
        <v>8</v>
      </c>
      <c r="C11" s="115" t="s">
        <v>9</v>
      </c>
      <c r="D11" s="198"/>
      <c r="E11" s="199">
        <v>43.42</v>
      </c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>
        <f>E14</f>
        <v>1482149.82</v>
      </c>
    </row>
    <row r="14" spans="2:5">
      <c r="B14" s="14" t="s">
        <v>14</v>
      </c>
      <c r="C14" s="115" t="s">
        <v>15</v>
      </c>
      <c r="D14" s="198"/>
      <c r="E14" s="199">
        <v>1482149.82</v>
      </c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>
        <f>D17+D18+D19</f>
        <v>342.36</v>
      </c>
      <c r="E16" s="23">
        <f>E17+E18+E19</f>
        <v>916755.66</v>
      </c>
    </row>
    <row r="17" spans="2:6">
      <c r="B17" s="14" t="s">
        <v>6</v>
      </c>
      <c r="C17" s="115" t="s">
        <v>15</v>
      </c>
      <c r="D17" s="200">
        <v>342.36</v>
      </c>
      <c r="E17" s="201">
        <v>916755.66</v>
      </c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6484061.1200000001</v>
      </c>
      <c r="E20" s="205">
        <f>E9-E16</f>
        <v>24633730.900000002</v>
      </c>
      <c r="F20" s="191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472891.78</v>
      </c>
      <c r="E24" s="23">
        <f>D20</f>
        <v>6484061.1200000001</v>
      </c>
    </row>
    <row r="25" spans="2:6">
      <c r="B25" s="21" t="s">
        <v>26</v>
      </c>
      <c r="C25" s="22" t="s">
        <v>27</v>
      </c>
      <c r="D25" s="117">
        <v>287910.63</v>
      </c>
      <c r="E25" s="133">
        <f>E26-E30</f>
        <v>17789428.379999999</v>
      </c>
      <c r="F25" s="127"/>
    </row>
    <row r="26" spans="2:6">
      <c r="B26" s="24" t="s">
        <v>28</v>
      </c>
      <c r="C26" s="25" t="s">
        <v>29</v>
      </c>
      <c r="D26" s="118">
        <v>362933.02</v>
      </c>
      <c r="E26" s="134">
        <f>SUM(E27:E29)</f>
        <v>19056829.59</v>
      </c>
      <c r="F26" s="127"/>
    </row>
    <row r="27" spans="2:6">
      <c r="B27" s="26" t="s">
        <v>6</v>
      </c>
      <c r="C27" s="15" t="s">
        <v>30</v>
      </c>
      <c r="D27" s="198">
        <v>198700.03</v>
      </c>
      <c r="E27" s="209">
        <v>9910715.3100000005</v>
      </c>
      <c r="F27" s="127"/>
    </row>
    <row r="28" spans="2:6">
      <c r="B28" s="26" t="s">
        <v>8</v>
      </c>
      <c r="C28" s="15" t="s">
        <v>31</v>
      </c>
      <c r="D28" s="198"/>
      <c r="E28" s="209"/>
      <c r="F28" s="127"/>
    </row>
    <row r="29" spans="2:6">
      <c r="B29" s="26" t="s">
        <v>10</v>
      </c>
      <c r="C29" s="15" t="s">
        <v>32</v>
      </c>
      <c r="D29" s="198">
        <v>164232.99</v>
      </c>
      <c r="E29" s="209">
        <v>9146114.2799999993</v>
      </c>
      <c r="F29" s="127"/>
    </row>
    <row r="30" spans="2:6">
      <c r="B30" s="24" t="s">
        <v>33</v>
      </c>
      <c r="C30" s="27" t="s">
        <v>34</v>
      </c>
      <c r="D30" s="118">
        <v>75022.39</v>
      </c>
      <c r="E30" s="134">
        <f>SUM(E31:E37)</f>
        <v>1267401.21</v>
      </c>
      <c r="F30" s="127"/>
    </row>
    <row r="31" spans="2:6">
      <c r="B31" s="26" t="s">
        <v>6</v>
      </c>
      <c r="C31" s="15" t="s">
        <v>35</v>
      </c>
      <c r="D31" s="198">
        <v>69717.03</v>
      </c>
      <c r="E31" s="209">
        <v>1051253.02</v>
      </c>
      <c r="F31" s="127"/>
    </row>
    <row r="32" spans="2:6">
      <c r="B32" s="26" t="s">
        <v>8</v>
      </c>
      <c r="C32" s="15" t="s">
        <v>36</v>
      </c>
      <c r="D32" s="198"/>
      <c r="E32" s="209"/>
      <c r="F32" s="127"/>
    </row>
    <row r="33" spans="2:6">
      <c r="B33" s="26" t="s">
        <v>10</v>
      </c>
      <c r="C33" s="15" t="s">
        <v>37</v>
      </c>
      <c r="D33" s="198">
        <v>26.26</v>
      </c>
      <c r="E33" s="209">
        <v>1241.22</v>
      </c>
      <c r="F33" s="127"/>
    </row>
    <row r="34" spans="2:6">
      <c r="B34" s="26" t="s">
        <v>12</v>
      </c>
      <c r="C34" s="15" t="s">
        <v>38</v>
      </c>
      <c r="D34" s="198"/>
      <c r="E34" s="209"/>
      <c r="F34" s="127"/>
    </row>
    <row r="35" spans="2:6" ht="25.5">
      <c r="B35" s="26" t="s">
        <v>39</v>
      </c>
      <c r="C35" s="15" t="s">
        <v>40</v>
      </c>
      <c r="D35" s="198">
        <v>5279.1</v>
      </c>
      <c r="E35" s="209">
        <v>114199.3</v>
      </c>
      <c r="F35" s="127"/>
    </row>
    <row r="36" spans="2:6">
      <c r="B36" s="26" t="s">
        <v>41</v>
      </c>
      <c r="C36" s="15" t="s">
        <v>42</v>
      </c>
      <c r="D36" s="198"/>
      <c r="E36" s="209"/>
      <c r="F36" s="127"/>
    </row>
    <row r="37" spans="2:6" ht="13.5" thickBot="1">
      <c r="B37" s="28" t="s">
        <v>43</v>
      </c>
      <c r="C37" s="29" t="s">
        <v>44</v>
      </c>
      <c r="D37" s="198"/>
      <c r="E37" s="209">
        <v>100707.67</v>
      </c>
      <c r="F37" s="127"/>
    </row>
    <row r="38" spans="2:6">
      <c r="B38" s="21" t="s">
        <v>45</v>
      </c>
      <c r="C38" s="22" t="s">
        <v>46</v>
      </c>
      <c r="D38" s="117">
        <v>33220.06</v>
      </c>
      <c r="E38" s="23">
        <v>360241.4</v>
      </c>
    </row>
    <row r="39" spans="2:6" ht="13.5" thickBot="1">
      <c r="B39" s="30" t="s">
        <v>47</v>
      </c>
      <c r="C39" s="31" t="s">
        <v>48</v>
      </c>
      <c r="D39" s="119">
        <v>794022.47</v>
      </c>
      <c r="E39" s="130">
        <f>E24+E25+E38</f>
        <v>24633730.899999999</v>
      </c>
      <c r="F39" s="127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4674.7190000000001</v>
      </c>
      <c r="E44" s="167">
        <v>58402.429400000001</v>
      </c>
    </row>
    <row r="45" spans="2:6" ht="13.5" thickBot="1">
      <c r="B45" s="41" t="s">
        <v>8</v>
      </c>
      <c r="C45" s="68" t="s">
        <v>53</v>
      </c>
      <c r="D45" s="166">
        <v>7446.3468000000003</v>
      </c>
      <c r="E45" s="171">
        <v>206565.27050000001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101.15940000000001</v>
      </c>
      <c r="E47" s="173">
        <v>111.023825320526</v>
      </c>
    </row>
    <row r="48" spans="2:6">
      <c r="B48" s="39" t="s">
        <v>8</v>
      </c>
      <c r="C48" s="67" t="s">
        <v>55</v>
      </c>
      <c r="D48" s="183">
        <v>98.452200000000005</v>
      </c>
      <c r="E48" s="177">
        <v>109.0703</v>
      </c>
    </row>
    <row r="49" spans="2:8">
      <c r="B49" s="39" t="s">
        <v>10</v>
      </c>
      <c r="C49" s="67" t="s">
        <v>56</v>
      </c>
      <c r="D49" s="183">
        <v>107.3078</v>
      </c>
      <c r="E49" s="177">
        <v>122.93770000000001</v>
      </c>
    </row>
    <row r="50" spans="2:8" ht="13.5" thickBot="1">
      <c r="B50" s="41" t="s">
        <v>12</v>
      </c>
      <c r="C50" s="68" t="s">
        <v>53</v>
      </c>
      <c r="D50" s="166">
        <v>106.63248587884701</v>
      </c>
      <c r="E50" s="175">
        <v>119.25398127368101</v>
      </c>
      <c r="F50" s="157"/>
      <c r="H50" s="114"/>
    </row>
    <row r="51" spans="2:8" ht="13.5" thickBot="1">
      <c r="B51" s="32"/>
      <c r="C51" s="33"/>
      <c r="D51" s="176"/>
      <c r="E51" s="176"/>
    </row>
    <row r="52" spans="2:8" ht="16.5" thickBot="1">
      <c r="B52" s="43"/>
      <c r="C52" s="44" t="s">
        <v>57</v>
      </c>
      <c r="D52" s="45"/>
      <c r="E52" s="7"/>
    </row>
    <row r="53" spans="2:8" ht="23.25" thickBot="1">
      <c r="B53" s="266" t="s">
        <v>58</v>
      </c>
      <c r="C53" s="267"/>
      <c r="D53" s="46" t="s">
        <v>59</v>
      </c>
      <c r="E53" s="47" t="s">
        <v>60</v>
      </c>
    </row>
    <row r="54" spans="2:8" ht="13.5" thickBot="1">
      <c r="B54" s="48" t="s">
        <v>28</v>
      </c>
      <c r="C54" s="37" t="s">
        <v>61</v>
      </c>
      <c r="D54" s="49">
        <f>SUM(D55:D66)</f>
        <v>24068293.32</v>
      </c>
      <c r="E54" s="50">
        <f>E60+E65</f>
        <v>0.97704620618389559</v>
      </c>
    </row>
    <row r="55" spans="2:8" ht="25.5">
      <c r="B55" s="51" t="s">
        <v>6</v>
      </c>
      <c r="C55" s="52" t="s">
        <v>62</v>
      </c>
      <c r="D55" s="217">
        <v>0</v>
      </c>
      <c r="E55" s="218">
        <v>0</v>
      </c>
    </row>
    <row r="56" spans="2:8" ht="25.5">
      <c r="B56" s="39" t="s">
        <v>8</v>
      </c>
      <c r="C56" s="40" t="s">
        <v>63</v>
      </c>
      <c r="D56" s="219">
        <v>0</v>
      </c>
      <c r="E56" s="220">
        <v>0</v>
      </c>
    </row>
    <row r="57" spans="2:8">
      <c r="B57" s="39" t="s">
        <v>10</v>
      </c>
      <c r="C57" s="40" t="s">
        <v>64</v>
      </c>
      <c r="D57" s="219">
        <v>0</v>
      </c>
      <c r="E57" s="220">
        <v>0</v>
      </c>
    </row>
    <row r="58" spans="2:8">
      <c r="B58" s="39" t="s">
        <v>12</v>
      </c>
      <c r="C58" s="40" t="s">
        <v>65</v>
      </c>
      <c r="D58" s="219">
        <v>0</v>
      </c>
      <c r="E58" s="220">
        <v>0</v>
      </c>
    </row>
    <row r="59" spans="2:8">
      <c r="B59" s="39" t="s">
        <v>39</v>
      </c>
      <c r="C59" s="40" t="s">
        <v>66</v>
      </c>
      <c r="D59" s="219">
        <v>0</v>
      </c>
      <c r="E59" s="220">
        <v>0</v>
      </c>
    </row>
    <row r="60" spans="2:8">
      <c r="B60" s="53" t="s">
        <v>41</v>
      </c>
      <c r="C60" s="54" t="s">
        <v>67</v>
      </c>
      <c r="D60" s="221">
        <v>20798686.280000001</v>
      </c>
      <c r="E60" s="222">
        <f>D60/E20</f>
        <v>0.84431734536809444</v>
      </c>
    </row>
    <row r="61" spans="2:8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8">
      <c r="B62" s="53" t="s">
        <v>69</v>
      </c>
      <c r="C62" s="54" t="s">
        <v>70</v>
      </c>
      <c r="D62" s="221">
        <v>0</v>
      </c>
      <c r="E62" s="222">
        <v>0</v>
      </c>
    </row>
    <row r="63" spans="2:8">
      <c r="B63" s="39" t="s">
        <v>71</v>
      </c>
      <c r="C63" s="40" t="s">
        <v>72</v>
      </c>
      <c r="D63" s="219">
        <v>0</v>
      </c>
      <c r="E63" s="220">
        <v>0</v>
      </c>
    </row>
    <row r="64" spans="2:8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3269607.04</v>
      </c>
      <c r="E65" s="220">
        <f>D65/E20</f>
        <v>0.13272886081580115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f>E11</f>
        <v>43.42</v>
      </c>
      <c r="E68" s="69">
        <f>D68/E20</f>
        <v>1.7626237850962315E-6</v>
      </c>
    </row>
    <row r="69" spans="2:5" ht="13.5" thickBot="1">
      <c r="B69" s="36" t="s">
        <v>82</v>
      </c>
      <c r="C69" s="37" t="s">
        <v>83</v>
      </c>
      <c r="D69" s="38">
        <f>E13</f>
        <v>1482149.82</v>
      </c>
      <c r="E69" s="50">
        <f>D69/E20</f>
        <v>6.0167492533581259E-2</v>
      </c>
    </row>
    <row r="70" spans="2:5" ht="13.5" thickBot="1">
      <c r="B70" s="36" t="s">
        <v>84</v>
      </c>
      <c r="C70" s="37" t="s">
        <v>85</v>
      </c>
      <c r="D70" s="38">
        <f>E16</f>
        <v>916755.66</v>
      </c>
      <c r="E70" s="50">
        <f>D70/E20</f>
        <v>3.7215461341261948E-2</v>
      </c>
    </row>
    <row r="71" spans="2:5">
      <c r="B71" s="36" t="s">
        <v>86</v>
      </c>
      <c r="C71" s="37" t="s">
        <v>87</v>
      </c>
      <c r="D71" s="38">
        <f>D54+D69+D68-D70</f>
        <v>24633730.900000002</v>
      </c>
      <c r="E71" s="61">
        <f>E54+E69+E68-E70</f>
        <v>1.0000000000000002</v>
      </c>
    </row>
    <row r="72" spans="2:5">
      <c r="B72" s="39" t="s">
        <v>6</v>
      </c>
      <c r="C72" s="40" t="s">
        <v>88</v>
      </c>
      <c r="D72" s="219">
        <v>0</v>
      </c>
      <c r="E72" s="220">
        <v>0</v>
      </c>
    </row>
    <row r="73" spans="2:5">
      <c r="B73" s="39" t="s">
        <v>8</v>
      </c>
      <c r="C73" s="40" t="s">
        <v>89</v>
      </c>
      <c r="D73" s="219">
        <f>D71</f>
        <v>24633730.900000002</v>
      </c>
      <c r="E73" s="220">
        <f>E71</f>
        <v>1.0000000000000002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B1:H78"/>
  <sheetViews>
    <sheetView workbookViewId="0">
      <selection activeCell="B3" sqref="B3:E3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7" customWidth="1"/>
    <col min="6" max="6" width="6.8554687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customHeight="1" thickBot="1">
      <c r="B5" s="277" t="s">
        <v>129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2779827.36</v>
      </c>
      <c r="E9" s="23">
        <f>E10+E11+E12+E13</f>
        <v>5129511.3100000005</v>
      </c>
    </row>
    <row r="10" spans="2:5">
      <c r="B10" s="14" t="s">
        <v>6</v>
      </c>
      <c r="C10" s="115" t="s">
        <v>7</v>
      </c>
      <c r="D10" s="198">
        <f>2448643.06+331184.3</f>
        <v>2779827.36</v>
      </c>
      <c r="E10" s="199">
        <f>4556593.65+517070.11</f>
        <v>5073663.7600000007</v>
      </c>
    </row>
    <row r="11" spans="2:5">
      <c r="B11" s="14" t="s">
        <v>8</v>
      </c>
      <c r="C11" s="115" t="s">
        <v>9</v>
      </c>
      <c r="D11" s="198"/>
      <c r="E11" s="199">
        <v>11.46</v>
      </c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>
        <f>E14</f>
        <v>55836.09</v>
      </c>
    </row>
    <row r="14" spans="2:5">
      <c r="B14" s="14" t="s">
        <v>14</v>
      </c>
      <c r="C14" s="115" t="s">
        <v>15</v>
      </c>
      <c r="D14" s="198"/>
      <c r="E14" s="199">
        <v>55836.09</v>
      </c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>
        <f>D17+D18+D19</f>
        <v>361.6</v>
      </c>
      <c r="E16" s="23">
        <f>E17+E18+E19</f>
        <v>16300.69</v>
      </c>
    </row>
    <row r="17" spans="2:6">
      <c r="B17" s="14" t="s">
        <v>6</v>
      </c>
      <c r="C17" s="115" t="s">
        <v>15</v>
      </c>
      <c r="D17" s="200">
        <v>361.6</v>
      </c>
      <c r="E17" s="201">
        <v>16300.69</v>
      </c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2779465.76</v>
      </c>
      <c r="E20" s="205">
        <f>E9-E16</f>
        <v>5113210.62</v>
      </c>
      <c r="F20" s="189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111165.29999999999</v>
      </c>
      <c r="E24" s="23">
        <f>D20</f>
        <v>2779465.76</v>
      </c>
    </row>
    <row r="25" spans="2:6">
      <c r="B25" s="21" t="s">
        <v>26</v>
      </c>
      <c r="C25" s="22" t="s">
        <v>27</v>
      </c>
      <c r="D25" s="117">
        <v>75172.570000000007</v>
      </c>
      <c r="E25" s="133">
        <f>E26-E30</f>
        <v>2298417.8199999998</v>
      </c>
      <c r="F25" s="127"/>
    </row>
    <row r="26" spans="2:6">
      <c r="B26" s="24" t="s">
        <v>28</v>
      </c>
      <c r="C26" s="25" t="s">
        <v>29</v>
      </c>
      <c r="D26" s="118">
        <v>96926.14</v>
      </c>
      <c r="E26" s="134">
        <f>SUM(E27:E29)</f>
        <v>2735016.26</v>
      </c>
      <c r="F26" s="127"/>
    </row>
    <row r="27" spans="2:6">
      <c r="B27" s="26" t="s">
        <v>6</v>
      </c>
      <c r="C27" s="15" t="s">
        <v>30</v>
      </c>
      <c r="D27" s="198">
        <v>86995.23</v>
      </c>
      <c r="E27" s="209">
        <v>2093135.38</v>
      </c>
      <c r="F27" s="127"/>
    </row>
    <row r="28" spans="2:6">
      <c r="B28" s="26" t="s">
        <v>8</v>
      </c>
      <c r="C28" s="15" t="s">
        <v>31</v>
      </c>
      <c r="D28" s="198"/>
      <c r="E28" s="209"/>
      <c r="F28" s="127"/>
    </row>
    <row r="29" spans="2:6">
      <c r="B29" s="26" t="s">
        <v>10</v>
      </c>
      <c r="C29" s="15" t="s">
        <v>32</v>
      </c>
      <c r="D29" s="198">
        <v>9930.91</v>
      </c>
      <c r="E29" s="209">
        <v>641880.88</v>
      </c>
      <c r="F29" s="127"/>
    </row>
    <row r="30" spans="2:6">
      <c r="B30" s="24" t="s">
        <v>33</v>
      </c>
      <c r="C30" s="27" t="s">
        <v>34</v>
      </c>
      <c r="D30" s="118">
        <v>21753.57</v>
      </c>
      <c r="E30" s="134">
        <f>SUM(E31:E37)</f>
        <v>436598.44</v>
      </c>
      <c r="F30" s="127"/>
    </row>
    <row r="31" spans="2:6">
      <c r="B31" s="26" t="s">
        <v>6</v>
      </c>
      <c r="C31" s="15" t="s">
        <v>35</v>
      </c>
      <c r="D31" s="198">
        <v>20508.96</v>
      </c>
      <c r="E31" s="209">
        <v>142835.82999999999</v>
      </c>
      <c r="F31" s="127"/>
    </row>
    <row r="32" spans="2:6">
      <c r="B32" s="26" t="s">
        <v>8</v>
      </c>
      <c r="C32" s="15" t="s">
        <v>36</v>
      </c>
      <c r="D32" s="198"/>
      <c r="E32" s="209"/>
      <c r="F32" s="127"/>
    </row>
    <row r="33" spans="2:6">
      <c r="B33" s="26" t="s">
        <v>10</v>
      </c>
      <c r="C33" s="15" t="s">
        <v>37</v>
      </c>
      <c r="D33" s="198">
        <v>12.29</v>
      </c>
      <c r="E33" s="209">
        <v>373.51</v>
      </c>
      <c r="F33" s="127"/>
    </row>
    <row r="34" spans="2:6">
      <c r="B34" s="26" t="s">
        <v>12</v>
      </c>
      <c r="C34" s="15" t="s">
        <v>38</v>
      </c>
      <c r="D34" s="198"/>
      <c r="E34" s="209"/>
      <c r="F34" s="127"/>
    </row>
    <row r="35" spans="2:6" ht="25.5">
      <c r="B35" s="26" t="s">
        <v>39</v>
      </c>
      <c r="C35" s="15" t="s">
        <v>40</v>
      </c>
      <c r="D35" s="198">
        <v>1232.32</v>
      </c>
      <c r="E35" s="209">
        <v>31397.97</v>
      </c>
      <c r="F35" s="127"/>
    </row>
    <row r="36" spans="2:6">
      <c r="B36" s="26" t="s">
        <v>41</v>
      </c>
      <c r="C36" s="15" t="s">
        <v>42</v>
      </c>
      <c r="D36" s="198"/>
      <c r="E36" s="209"/>
      <c r="F36" s="127"/>
    </row>
    <row r="37" spans="2:6" ht="13.5" thickBot="1">
      <c r="B37" s="28" t="s">
        <v>43</v>
      </c>
      <c r="C37" s="29" t="s">
        <v>44</v>
      </c>
      <c r="D37" s="198"/>
      <c r="E37" s="209">
        <v>261991.13</v>
      </c>
      <c r="F37" s="127"/>
    </row>
    <row r="38" spans="2:6">
      <c r="B38" s="21" t="s">
        <v>45</v>
      </c>
      <c r="C38" s="22" t="s">
        <v>46</v>
      </c>
      <c r="D38" s="117">
        <v>8889.08</v>
      </c>
      <c r="E38" s="23">
        <v>35327.040000000001</v>
      </c>
    </row>
    <row r="39" spans="2:6" ht="13.5" thickBot="1">
      <c r="B39" s="30" t="s">
        <v>47</v>
      </c>
      <c r="C39" s="31" t="s">
        <v>48</v>
      </c>
      <c r="D39" s="119">
        <v>195226.94999999998</v>
      </c>
      <c r="E39" s="130">
        <f>E24+E25+E38</f>
        <v>5113210.62</v>
      </c>
      <c r="F39" s="127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1100.4385</v>
      </c>
      <c r="E44" s="167">
        <v>25223.6767</v>
      </c>
    </row>
    <row r="45" spans="2:6" ht="13.5" thickBot="1">
      <c r="B45" s="41" t="s">
        <v>8</v>
      </c>
      <c r="C45" s="68" t="s">
        <v>53</v>
      </c>
      <c r="D45" s="166">
        <v>1805.4519</v>
      </c>
      <c r="E45" s="171">
        <v>45215.681299999997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101.01909999999999</v>
      </c>
      <c r="E47" s="173">
        <v>110.19272856442799</v>
      </c>
    </row>
    <row r="48" spans="2:6">
      <c r="B48" s="39" t="s">
        <v>8</v>
      </c>
      <c r="C48" s="67" t="s">
        <v>55</v>
      </c>
      <c r="D48" s="183">
        <v>97.820700000000002</v>
      </c>
      <c r="E48" s="177">
        <v>109.44370000000001</v>
      </c>
    </row>
    <row r="49" spans="2:8">
      <c r="B49" s="39" t="s">
        <v>10</v>
      </c>
      <c r="C49" s="67" t="s">
        <v>56</v>
      </c>
      <c r="D49" s="183">
        <v>108.90310000000001</v>
      </c>
      <c r="E49" s="177">
        <v>119.289</v>
      </c>
    </row>
    <row r="50" spans="2:8" ht="13.5" thickBot="1">
      <c r="B50" s="41" t="s">
        <v>12</v>
      </c>
      <c r="C50" s="68" t="s">
        <v>53</v>
      </c>
      <c r="D50" s="166">
        <v>108.131903153997</v>
      </c>
      <c r="E50" s="175">
        <v>113.08489605795199</v>
      </c>
      <c r="H50" s="114"/>
    </row>
    <row r="51" spans="2:8" ht="13.5" thickBot="1">
      <c r="B51" s="32"/>
      <c r="C51" s="33"/>
      <c r="D51" s="176"/>
      <c r="E51" s="176"/>
    </row>
    <row r="52" spans="2:8" ht="16.5" thickBot="1">
      <c r="B52" s="43"/>
      <c r="C52" s="44" t="s">
        <v>57</v>
      </c>
      <c r="D52" s="45"/>
      <c r="E52" s="7"/>
    </row>
    <row r="53" spans="2:8" ht="23.25" thickBot="1">
      <c r="B53" s="266" t="s">
        <v>58</v>
      </c>
      <c r="C53" s="267"/>
      <c r="D53" s="46" t="s">
        <v>59</v>
      </c>
      <c r="E53" s="47" t="s">
        <v>60</v>
      </c>
    </row>
    <row r="54" spans="2:8" ht="13.5" thickBot="1">
      <c r="B54" s="48" t="s">
        <v>28</v>
      </c>
      <c r="C54" s="37" t="s">
        <v>61</v>
      </c>
      <c r="D54" s="49">
        <f>SUM(D55:D66)</f>
        <v>5073663.7600000007</v>
      </c>
      <c r="E54" s="50">
        <f>E60+E65</f>
        <v>0.99226574789520405</v>
      </c>
    </row>
    <row r="55" spans="2:8" ht="25.5">
      <c r="B55" s="51" t="s">
        <v>6</v>
      </c>
      <c r="C55" s="52" t="s">
        <v>62</v>
      </c>
      <c r="D55" s="217">
        <v>0</v>
      </c>
      <c r="E55" s="218">
        <v>0</v>
      </c>
    </row>
    <row r="56" spans="2:8" ht="25.5">
      <c r="B56" s="39" t="s">
        <v>8</v>
      </c>
      <c r="C56" s="40" t="s">
        <v>63</v>
      </c>
      <c r="D56" s="219">
        <v>0</v>
      </c>
      <c r="E56" s="220">
        <v>0</v>
      </c>
    </row>
    <row r="57" spans="2:8">
      <c r="B57" s="39" t="s">
        <v>10</v>
      </c>
      <c r="C57" s="40" t="s">
        <v>64</v>
      </c>
      <c r="D57" s="219">
        <v>0</v>
      </c>
      <c r="E57" s="220">
        <v>0</v>
      </c>
    </row>
    <row r="58" spans="2:8">
      <c r="B58" s="39" t="s">
        <v>12</v>
      </c>
      <c r="C58" s="40" t="s">
        <v>65</v>
      </c>
      <c r="D58" s="219">
        <v>0</v>
      </c>
      <c r="E58" s="220">
        <v>0</v>
      </c>
    </row>
    <row r="59" spans="2:8">
      <c r="B59" s="39" t="s">
        <v>39</v>
      </c>
      <c r="C59" s="40" t="s">
        <v>66</v>
      </c>
      <c r="D59" s="219">
        <v>0</v>
      </c>
      <c r="E59" s="220">
        <v>0</v>
      </c>
    </row>
    <row r="60" spans="2:8">
      <c r="B60" s="53" t="s">
        <v>41</v>
      </c>
      <c r="C60" s="54" t="s">
        <v>67</v>
      </c>
      <c r="D60" s="221">
        <v>4556593.6500000004</v>
      </c>
      <c r="E60" s="222">
        <f>D60/E20</f>
        <v>0.8911413960100083</v>
      </c>
    </row>
    <row r="61" spans="2:8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8">
      <c r="B62" s="53" t="s">
        <v>69</v>
      </c>
      <c r="C62" s="54" t="s">
        <v>70</v>
      </c>
      <c r="D62" s="221">
        <v>0</v>
      </c>
      <c r="E62" s="222">
        <v>0</v>
      </c>
    </row>
    <row r="63" spans="2:8">
      <c r="B63" s="39" t="s">
        <v>71</v>
      </c>
      <c r="C63" s="40" t="s">
        <v>72</v>
      </c>
      <c r="D63" s="219">
        <v>0</v>
      </c>
      <c r="E63" s="220">
        <v>0</v>
      </c>
    </row>
    <row r="64" spans="2:8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517070.11</v>
      </c>
      <c r="E65" s="220">
        <f>D65/E20</f>
        <v>0.10112435188519577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f>E11</f>
        <v>11.46</v>
      </c>
      <c r="E68" s="69">
        <f>D68/E20</f>
        <v>2.2412532656438863E-6</v>
      </c>
    </row>
    <row r="69" spans="2:5" ht="13.5" thickBot="1">
      <c r="B69" s="36" t="s">
        <v>82</v>
      </c>
      <c r="C69" s="37" t="s">
        <v>83</v>
      </c>
      <c r="D69" s="38">
        <f>E13</f>
        <v>55836.09</v>
      </c>
      <c r="E69" s="50">
        <f>D69/E20</f>
        <v>1.0919966758576434E-2</v>
      </c>
    </row>
    <row r="70" spans="2:5" ht="13.5" thickBot="1">
      <c r="B70" s="36" t="s">
        <v>84</v>
      </c>
      <c r="C70" s="37" t="s">
        <v>85</v>
      </c>
      <c r="D70" s="38">
        <f>E16</f>
        <v>16300.69</v>
      </c>
      <c r="E70" s="50">
        <f>D70/E20</f>
        <v>3.1879559070461293E-3</v>
      </c>
    </row>
    <row r="71" spans="2:5">
      <c r="B71" s="36" t="s">
        <v>86</v>
      </c>
      <c r="C71" s="37" t="s">
        <v>87</v>
      </c>
      <c r="D71" s="38">
        <f>D54+D69+D68-D70</f>
        <v>5113210.62</v>
      </c>
      <c r="E71" s="61">
        <f>E54+E69+E68-E70</f>
        <v>1</v>
      </c>
    </row>
    <row r="72" spans="2:5">
      <c r="B72" s="39" t="s">
        <v>6</v>
      </c>
      <c r="C72" s="40" t="s">
        <v>88</v>
      </c>
      <c r="D72" s="219">
        <v>0</v>
      </c>
      <c r="E72" s="220">
        <v>0</v>
      </c>
    </row>
    <row r="73" spans="2:5">
      <c r="B73" s="39" t="s">
        <v>8</v>
      </c>
      <c r="C73" s="40" t="s">
        <v>89</v>
      </c>
      <c r="D73" s="219">
        <f>D71</f>
        <v>5113210.62</v>
      </c>
      <c r="E73" s="220">
        <f>E71</f>
        <v>1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B1:H78"/>
  <sheetViews>
    <sheetView workbookViewId="0">
      <selection activeCell="B3" sqref="B3:E3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7" customWidth="1"/>
    <col min="6" max="6" width="8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customHeight="1" thickBot="1">
      <c r="B5" s="277" t="s">
        <v>130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25185867.210000001</v>
      </c>
      <c r="E9" s="23">
        <f>E10+E11+E12+E13</f>
        <v>25691541.280000001</v>
      </c>
    </row>
    <row r="10" spans="2:5">
      <c r="B10" s="14" t="s">
        <v>6</v>
      </c>
      <c r="C10" s="115" t="s">
        <v>7</v>
      </c>
      <c r="D10" s="198">
        <f>23569963.85+1615903.36</f>
        <v>25185867.210000001</v>
      </c>
      <c r="E10" s="199">
        <f>24864227.57+539319.41</f>
        <v>25403546.98</v>
      </c>
    </row>
    <row r="11" spans="2:5">
      <c r="B11" s="14" t="s">
        <v>8</v>
      </c>
      <c r="C11" s="115" t="s">
        <v>9</v>
      </c>
      <c r="D11" s="198"/>
      <c r="E11" s="199">
        <v>32.340000000000003</v>
      </c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>
        <f>E14</f>
        <v>287961.96000000002</v>
      </c>
    </row>
    <row r="14" spans="2:5">
      <c r="B14" s="14" t="s">
        <v>14</v>
      </c>
      <c r="C14" s="115" t="s">
        <v>15</v>
      </c>
      <c r="D14" s="198"/>
      <c r="E14" s="199">
        <v>287961.96000000002</v>
      </c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>
        <f>D17+D18+D19</f>
        <v>1672.74</v>
      </c>
      <c r="E16" s="23">
        <f>E17+E18+E19</f>
        <v>48855.81</v>
      </c>
    </row>
    <row r="17" spans="2:7">
      <c r="B17" s="14" t="s">
        <v>6</v>
      </c>
      <c r="C17" s="115" t="s">
        <v>15</v>
      </c>
      <c r="D17" s="200">
        <v>1672.74</v>
      </c>
      <c r="E17" s="201">
        <v>48855.81</v>
      </c>
    </row>
    <row r="18" spans="2:7" ht="25.5">
      <c r="B18" s="14" t="s">
        <v>8</v>
      </c>
      <c r="C18" s="115" t="s">
        <v>20</v>
      </c>
      <c r="D18" s="198"/>
      <c r="E18" s="199"/>
    </row>
    <row r="19" spans="2:7" ht="13.5" thickBot="1">
      <c r="B19" s="16" t="s">
        <v>10</v>
      </c>
      <c r="C19" s="116" t="s">
        <v>21</v>
      </c>
      <c r="D19" s="202"/>
      <c r="E19" s="203"/>
    </row>
    <row r="20" spans="2:7" ht="13.5" thickBot="1">
      <c r="B20" s="264" t="s">
        <v>22</v>
      </c>
      <c r="C20" s="265"/>
      <c r="D20" s="204">
        <f>D9-D16</f>
        <v>25184194.470000003</v>
      </c>
      <c r="E20" s="205">
        <f>E9-E16</f>
        <v>25642685.470000003</v>
      </c>
      <c r="F20" s="191"/>
      <c r="G20" s="114"/>
    </row>
    <row r="21" spans="2:7" ht="13.5" thickBot="1">
      <c r="B21" s="3"/>
      <c r="C21" s="17"/>
      <c r="D21" s="18"/>
      <c r="E21" s="18"/>
      <c r="G21" s="114"/>
    </row>
    <row r="22" spans="2:7" ht="16.5" thickBot="1">
      <c r="B22" s="4"/>
      <c r="C22" s="5" t="s">
        <v>23</v>
      </c>
      <c r="D22" s="19"/>
      <c r="E22" s="20"/>
    </row>
    <row r="23" spans="2:7" ht="13.5" thickBot="1">
      <c r="B23" s="8"/>
      <c r="C23" s="9" t="s">
        <v>3</v>
      </c>
      <c r="D23" s="10" t="s">
        <v>225</v>
      </c>
      <c r="E23" s="64" t="s">
        <v>224</v>
      </c>
    </row>
    <row r="24" spans="2:7" ht="13.5" thickBot="1">
      <c r="B24" s="21" t="s">
        <v>24</v>
      </c>
      <c r="C24" s="22" t="s">
        <v>25</v>
      </c>
      <c r="D24" s="117">
        <v>746675.86</v>
      </c>
      <c r="E24" s="23">
        <f>D20</f>
        <v>25184194.470000003</v>
      </c>
    </row>
    <row r="25" spans="2:7">
      <c r="B25" s="21" t="s">
        <v>26</v>
      </c>
      <c r="C25" s="22" t="s">
        <v>27</v>
      </c>
      <c r="D25" s="117">
        <v>2960392.17</v>
      </c>
      <c r="E25" s="133">
        <f>E26-E30</f>
        <v>26041.479999999516</v>
      </c>
      <c r="F25" s="165"/>
    </row>
    <row r="26" spans="2:7">
      <c r="B26" s="24" t="s">
        <v>28</v>
      </c>
      <c r="C26" s="25" t="s">
        <v>29</v>
      </c>
      <c r="D26" s="118">
        <v>3034775.62</v>
      </c>
      <c r="E26" s="134">
        <f>SUM(E27:E29)</f>
        <v>5418788.1799999997</v>
      </c>
      <c r="F26" s="127"/>
    </row>
    <row r="27" spans="2:7">
      <c r="B27" s="26" t="s">
        <v>6</v>
      </c>
      <c r="C27" s="15" t="s">
        <v>30</v>
      </c>
      <c r="D27" s="198">
        <v>1643697.5</v>
      </c>
      <c r="E27" s="209">
        <v>3538312.55</v>
      </c>
      <c r="F27" s="165"/>
    </row>
    <row r="28" spans="2:7">
      <c r="B28" s="26" t="s">
        <v>8</v>
      </c>
      <c r="C28" s="15" t="s">
        <v>31</v>
      </c>
      <c r="D28" s="198"/>
      <c r="E28" s="209"/>
      <c r="F28" s="127"/>
    </row>
    <row r="29" spans="2:7">
      <c r="B29" s="26" t="s">
        <v>10</v>
      </c>
      <c r="C29" s="15" t="s">
        <v>32</v>
      </c>
      <c r="D29" s="198">
        <v>1391078.12</v>
      </c>
      <c r="E29" s="209">
        <v>1880475.63</v>
      </c>
      <c r="F29" s="127"/>
    </row>
    <row r="30" spans="2:7">
      <c r="B30" s="24" t="s">
        <v>33</v>
      </c>
      <c r="C30" s="27" t="s">
        <v>34</v>
      </c>
      <c r="D30" s="118">
        <v>74383.45</v>
      </c>
      <c r="E30" s="134">
        <f>SUM(E31:E37)</f>
        <v>5392746.7000000002</v>
      </c>
      <c r="F30" s="127"/>
    </row>
    <row r="31" spans="2:7">
      <c r="B31" s="26" t="s">
        <v>6</v>
      </c>
      <c r="C31" s="15" t="s">
        <v>35</v>
      </c>
      <c r="D31" s="198">
        <v>64139.63</v>
      </c>
      <c r="E31" s="209">
        <v>933405.55</v>
      </c>
      <c r="F31" s="127"/>
    </row>
    <row r="32" spans="2:7">
      <c r="B32" s="26" t="s">
        <v>8</v>
      </c>
      <c r="C32" s="15" t="s">
        <v>36</v>
      </c>
      <c r="D32" s="198"/>
      <c r="E32" s="209"/>
      <c r="F32" s="127"/>
    </row>
    <row r="33" spans="2:6">
      <c r="B33" s="26" t="s">
        <v>10</v>
      </c>
      <c r="C33" s="15" t="s">
        <v>37</v>
      </c>
      <c r="D33" s="198">
        <v>100.52</v>
      </c>
      <c r="E33" s="209">
        <v>5060.9799999999996</v>
      </c>
      <c r="F33" s="127"/>
    </row>
    <row r="34" spans="2:6">
      <c r="B34" s="26" t="s">
        <v>12</v>
      </c>
      <c r="C34" s="15" t="s">
        <v>38</v>
      </c>
      <c r="D34" s="198"/>
      <c r="E34" s="209"/>
      <c r="F34" s="127"/>
    </row>
    <row r="35" spans="2:6" ht="25.5">
      <c r="B35" s="26" t="s">
        <v>39</v>
      </c>
      <c r="C35" s="15" t="s">
        <v>40</v>
      </c>
      <c r="D35" s="198">
        <v>10143.299999999999</v>
      </c>
      <c r="E35" s="209">
        <v>225498.98</v>
      </c>
      <c r="F35" s="127"/>
    </row>
    <row r="36" spans="2:6">
      <c r="B36" s="26" t="s">
        <v>41</v>
      </c>
      <c r="C36" s="15" t="s">
        <v>42</v>
      </c>
      <c r="D36" s="198"/>
      <c r="E36" s="209"/>
      <c r="F36" s="127"/>
    </row>
    <row r="37" spans="2:6" ht="13.5" thickBot="1">
      <c r="B37" s="28" t="s">
        <v>43</v>
      </c>
      <c r="C37" s="29" t="s">
        <v>44</v>
      </c>
      <c r="D37" s="198"/>
      <c r="E37" s="209">
        <v>4228781.1900000004</v>
      </c>
      <c r="F37" s="127"/>
    </row>
    <row r="38" spans="2:6">
      <c r="B38" s="21" t="s">
        <v>45</v>
      </c>
      <c r="C38" s="22" t="s">
        <v>46</v>
      </c>
      <c r="D38" s="117">
        <v>49882.98</v>
      </c>
      <c r="E38" s="23">
        <v>432449.52</v>
      </c>
    </row>
    <row r="39" spans="2:6" ht="13.5" thickBot="1">
      <c r="B39" s="30" t="s">
        <v>47</v>
      </c>
      <c r="C39" s="31" t="s">
        <v>48</v>
      </c>
      <c r="D39" s="119">
        <v>3756951.01</v>
      </c>
      <c r="E39" s="130">
        <f>E24+E25+E38</f>
        <v>25642685.470000003</v>
      </c>
      <c r="F39" s="127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7416.5038000000004</v>
      </c>
      <c r="E44" s="167">
        <v>244615.86189999999</v>
      </c>
    </row>
    <row r="45" spans="2:6" ht="13.5" thickBot="1">
      <c r="B45" s="41" t="s">
        <v>8</v>
      </c>
      <c r="C45" s="68" t="s">
        <v>53</v>
      </c>
      <c r="D45" s="166">
        <v>35919.4306</v>
      </c>
      <c r="E45" s="171">
        <v>244514.71919999999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100.6776</v>
      </c>
      <c r="E47" s="173">
        <v>102.954053242448</v>
      </c>
    </row>
    <row r="48" spans="2:6">
      <c r="B48" s="39" t="s">
        <v>8</v>
      </c>
      <c r="C48" s="67" t="s">
        <v>55</v>
      </c>
      <c r="D48" s="183">
        <v>99.598700000000008</v>
      </c>
      <c r="E48" s="177">
        <v>102.4661</v>
      </c>
    </row>
    <row r="49" spans="2:8">
      <c r="B49" s="39" t="s">
        <v>10</v>
      </c>
      <c r="C49" s="67" t="s">
        <v>56</v>
      </c>
      <c r="D49" s="183">
        <v>104.6071</v>
      </c>
      <c r="E49" s="177">
        <v>107.0307</v>
      </c>
    </row>
    <row r="50" spans="2:8" ht="13.5" thickBot="1">
      <c r="B50" s="41" t="s">
        <v>12</v>
      </c>
      <c r="C50" s="68" t="s">
        <v>53</v>
      </c>
      <c r="D50" s="166">
        <v>104.593835348826</v>
      </c>
      <c r="E50" s="175">
        <v>104.871745774231</v>
      </c>
      <c r="H50" s="114"/>
    </row>
    <row r="51" spans="2:8" ht="13.5" thickBot="1">
      <c r="B51" s="32"/>
      <c r="C51" s="33"/>
      <c r="D51" s="176"/>
      <c r="E51" s="176"/>
    </row>
    <row r="52" spans="2:8" ht="16.5" thickBot="1">
      <c r="B52" s="43"/>
      <c r="C52" s="44" t="s">
        <v>57</v>
      </c>
      <c r="D52" s="45"/>
      <c r="E52" s="7"/>
    </row>
    <row r="53" spans="2:8" ht="23.25" thickBot="1">
      <c r="B53" s="266" t="s">
        <v>58</v>
      </c>
      <c r="C53" s="267"/>
      <c r="D53" s="46" t="s">
        <v>59</v>
      </c>
      <c r="E53" s="47" t="s">
        <v>60</v>
      </c>
    </row>
    <row r="54" spans="2:8" ht="13.5" thickBot="1">
      <c r="B54" s="48" t="s">
        <v>28</v>
      </c>
      <c r="C54" s="37" t="s">
        <v>61</v>
      </c>
      <c r="D54" s="49">
        <f>SUM(D55:D66)</f>
        <v>25403546.98</v>
      </c>
      <c r="E54" s="50">
        <f>E60+E65</f>
        <v>0.99067420257992178</v>
      </c>
    </row>
    <row r="55" spans="2:8" ht="25.5">
      <c r="B55" s="51" t="s">
        <v>6</v>
      </c>
      <c r="C55" s="52" t="s">
        <v>62</v>
      </c>
      <c r="D55" s="217">
        <v>0</v>
      </c>
      <c r="E55" s="218">
        <v>0</v>
      </c>
    </row>
    <row r="56" spans="2:8" ht="25.5">
      <c r="B56" s="39" t="s">
        <v>8</v>
      </c>
      <c r="C56" s="40" t="s">
        <v>63</v>
      </c>
      <c r="D56" s="219">
        <v>0</v>
      </c>
      <c r="E56" s="220">
        <v>0</v>
      </c>
    </row>
    <row r="57" spans="2:8">
      <c r="B57" s="39" t="s">
        <v>10</v>
      </c>
      <c r="C57" s="40" t="s">
        <v>64</v>
      </c>
      <c r="D57" s="219">
        <v>0</v>
      </c>
      <c r="E57" s="220">
        <v>0</v>
      </c>
    </row>
    <row r="58" spans="2:8">
      <c r="B58" s="39" t="s">
        <v>12</v>
      </c>
      <c r="C58" s="40" t="s">
        <v>65</v>
      </c>
      <c r="D58" s="219">
        <v>0</v>
      </c>
      <c r="E58" s="220">
        <v>0</v>
      </c>
    </row>
    <row r="59" spans="2:8">
      <c r="B59" s="39" t="s">
        <v>39</v>
      </c>
      <c r="C59" s="40" t="s">
        <v>66</v>
      </c>
      <c r="D59" s="219">
        <v>0</v>
      </c>
      <c r="E59" s="220">
        <v>0</v>
      </c>
    </row>
    <row r="60" spans="2:8">
      <c r="B60" s="53" t="s">
        <v>41</v>
      </c>
      <c r="C60" s="54" t="s">
        <v>67</v>
      </c>
      <c r="D60" s="221">
        <v>24864227.57</v>
      </c>
      <c r="E60" s="222">
        <f>D60/E20</f>
        <v>0.9696421070675012</v>
      </c>
    </row>
    <row r="61" spans="2:8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8">
      <c r="B62" s="53" t="s">
        <v>69</v>
      </c>
      <c r="C62" s="54" t="s">
        <v>70</v>
      </c>
      <c r="D62" s="221">
        <v>0</v>
      </c>
      <c r="E62" s="222">
        <v>0</v>
      </c>
    </row>
    <row r="63" spans="2:8">
      <c r="B63" s="39" t="s">
        <v>71</v>
      </c>
      <c r="C63" s="40" t="s">
        <v>72</v>
      </c>
      <c r="D63" s="219">
        <v>0</v>
      </c>
      <c r="E63" s="220">
        <v>0</v>
      </c>
    </row>
    <row r="64" spans="2:8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539319.41</v>
      </c>
      <c r="E65" s="220">
        <f>D65/E20</f>
        <v>2.1032095512420603E-2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f>E11</f>
        <v>32.340000000000003</v>
      </c>
      <c r="E68" s="69">
        <f>D68/E20</f>
        <v>1.2611783597250511E-6</v>
      </c>
    </row>
    <row r="69" spans="2:5" ht="13.5" thickBot="1">
      <c r="B69" s="36" t="s">
        <v>82</v>
      </c>
      <c r="C69" s="37" t="s">
        <v>83</v>
      </c>
      <c r="D69" s="38">
        <f>E13</f>
        <v>287961.96000000002</v>
      </c>
      <c r="E69" s="50">
        <f>D69/E20</f>
        <v>1.1229789498330573E-2</v>
      </c>
    </row>
    <row r="70" spans="2:5" ht="13.5" thickBot="1">
      <c r="B70" s="36" t="s">
        <v>84</v>
      </c>
      <c r="C70" s="37" t="s">
        <v>85</v>
      </c>
      <c r="D70" s="38">
        <f>E16</f>
        <v>48855.81</v>
      </c>
      <c r="E70" s="50">
        <f>D70/E20</f>
        <v>1.9052532566122059E-3</v>
      </c>
    </row>
    <row r="71" spans="2:5">
      <c r="B71" s="36" t="s">
        <v>86</v>
      </c>
      <c r="C71" s="37" t="s">
        <v>87</v>
      </c>
      <c r="D71" s="38">
        <f>D54+D69+D68-D70</f>
        <v>25642685.470000003</v>
      </c>
      <c r="E71" s="61">
        <f>E54+E69+E68-E70</f>
        <v>1</v>
      </c>
    </row>
    <row r="72" spans="2:5">
      <c r="B72" s="39" t="s">
        <v>6</v>
      </c>
      <c r="C72" s="40" t="s">
        <v>88</v>
      </c>
      <c r="D72" s="219">
        <v>0</v>
      </c>
      <c r="E72" s="220">
        <v>0</v>
      </c>
    </row>
    <row r="73" spans="2:5">
      <c r="B73" s="39" t="s">
        <v>8</v>
      </c>
      <c r="C73" s="40" t="s">
        <v>89</v>
      </c>
      <c r="D73" s="219">
        <f>D71</f>
        <v>25642685.470000003</v>
      </c>
      <c r="E73" s="220">
        <f>E71</f>
        <v>1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78"/>
  <sheetViews>
    <sheetView zoomScaleNormal="100" workbookViewId="0">
      <selection activeCell="I34" sqref="I34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8.140625" customWidth="1"/>
    <col min="7" max="7" width="13.85546875" bestFit="1" customWidth="1"/>
    <col min="8" max="8" width="14.85546875" customWidth="1"/>
    <col min="9" max="9" width="13.8554687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108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187711057.84</v>
      </c>
      <c r="E9" s="23">
        <f>E10+E11+E12+E13</f>
        <v>189357101.39999998</v>
      </c>
    </row>
    <row r="10" spans="2:5">
      <c r="B10" s="14" t="s">
        <v>6</v>
      </c>
      <c r="C10" s="115" t="s">
        <v>7</v>
      </c>
      <c r="D10" s="198">
        <f>186816683.8+260034.06</f>
        <v>187076717.86000001</v>
      </c>
      <c r="E10" s="199">
        <f>188394041.25+461537.79</f>
        <v>188855579.03999999</v>
      </c>
    </row>
    <row r="11" spans="2:5">
      <c r="B11" s="14" t="s">
        <v>8</v>
      </c>
      <c r="C11" s="115" t="s">
        <v>9</v>
      </c>
      <c r="D11" s="198">
        <v>20.059999999999999</v>
      </c>
      <c r="E11" s="199">
        <v>14.42</v>
      </c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>
        <f>D14</f>
        <v>634319.92000000004</v>
      </c>
      <c r="E13" s="199">
        <f>E14</f>
        <v>501507.94</v>
      </c>
    </row>
    <row r="14" spans="2:5">
      <c r="B14" s="14" t="s">
        <v>14</v>
      </c>
      <c r="C14" s="115" t="s">
        <v>15</v>
      </c>
      <c r="D14" s="198">
        <v>634319.92000000004</v>
      </c>
      <c r="E14" s="199">
        <v>501507.94</v>
      </c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>
        <f>D17+D18+D19</f>
        <v>251937.64</v>
      </c>
      <c r="E16" s="23">
        <f>E17+E18+E19</f>
        <v>266568.23</v>
      </c>
    </row>
    <row r="17" spans="2:9">
      <c r="B17" s="14" t="s">
        <v>6</v>
      </c>
      <c r="C17" s="115" t="s">
        <v>15</v>
      </c>
      <c r="D17" s="200">
        <v>251937.64</v>
      </c>
      <c r="E17" s="201">
        <v>266568.23</v>
      </c>
    </row>
    <row r="18" spans="2:9" ht="25.5">
      <c r="B18" s="14" t="s">
        <v>8</v>
      </c>
      <c r="C18" s="115" t="s">
        <v>20</v>
      </c>
      <c r="D18" s="198"/>
      <c r="E18" s="199"/>
    </row>
    <row r="19" spans="2:9" ht="13.5" thickBot="1">
      <c r="B19" s="16" t="s">
        <v>10</v>
      </c>
      <c r="C19" s="116" t="s">
        <v>21</v>
      </c>
      <c r="D19" s="202"/>
      <c r="E19" s="203"/>
    </row>
    <row r="20" spans="2:9" ht="13.5" thickBot="1">
      <c r="B20" s="264" t="s">
        <v>22</v>
      </c>
      <c r="C20" s="265"/>
      <c r="D20" s="204">
        <f>D9-D16</f>
        <v>187459120.20000002</v>
      </c>
      <c r="E20" s="205">
        <f>E9-E16</f>
        <v>189090533.16999999</v>
      </c>
      <c r="F20" s="191"/>
      <c r="G20" s="127"/>
      <c r="H20" s="114"/>
    </row>
    <row r="21" spans="2:9" ht="13.5" thickBot="1">
      <c r="B21" s="3"/>
      <c r="C21" s="17"/>
      <c r="D21" s="18"/>
      <c r="E21" s="18"/>
    </row>
    <row r="22" spans="2:9" ht="16.5" thickBot="1">
      <c r="B22" s="4"/>
      <c r="C22" s="5" t="s">
        <v>23</v>
      </c>
      <c r="D22" s="19"/>
      <c r="E22" s="20"/>
    </row>
    <row r="23" spans="2:9" ht="13.5" thickBot="1">
      <c r="B23" s="8"/>
      <c r="C23" s="9" t="s">
        <v>3</v>
      </c>
      <c r="D23" s="10" t="s">
        <v>225</v>
      </c>
      <c r="E23" s="64" t="s">
        <v>224</v>
      </c>
    </row>
    <row r="24" spans="2:9" ht="13.5" thickBot="1">
      <c r="B24" s="21" t="s">
        <v>24</v>
      </c>
      <c r="C24" s="22" t="s">
        <v>25</v>
      </c>
      <c r="D24" s="117">
        <v>184965206.13999999</v>
      </c>
      <c r="E24" s="23">
        <f>D20</f>
        <v>187459120.20000002</v>
      </c>
    </row>
    <row r="25" spans="2:9">
      <c r="B25" s="21" t="s">
        <v>26</v>
      </c>
      <c r="C25" s="22" t="s">
        <v>27</v>
      </c>
      <c r="D25" s="117">
        <v>-557841.3599999994</v>
      </c>
      <c r="E25" s="133">
        <f>E26-E30</f>
        <v>511481.34000000171</v>
      </c>
      <c r="F25" s="127"/>
      <c r="G25" s="127"/>
      <c r="H25" s="127"/>
      <c r="I25" s="127"/>
    </row>
    <row r="26" spans="2:9">
      <c r="B26" s="24" t="s">
        <v>28</v>
      </c>
      <c r="C26" s="25" t="s">
        <v>29</v>
      </c>
      <c r="D26" s="118">
        <v>16485098.300000001</v>
      </c>
      <c r="E26" s="134">
        <f>E27+E29</f>
        <v>15788460.270000001</v>
      </c>
      <c r="F26" s="127"/>
      <c r="G26" s="127"/>
      <c r="H26" s="127"/>
      <c r="I26" s="127"/>
    </row>
    <row r="27" spans="2:9">
      <c r="B27" s="26" t="s">
        <v>6</v>
      </c>
      <c r="C27" s="15" t="s">
        <v>30</v>
      </c>
      <c r="D27" s="198">
        <v>15875079.08</v>
      </c>
      <c r="E27" s="209">
        <v>14911030.880000001</v>
      </c>
      <c r="F27" s="127"/>
      <c r="G27" s="127"/>
      <c r="H27" s="127"/>
      <c r="I27" s="127"/>
    </row>
    <row r="28" spans="2:9">
      <c r="B28" s="26" t="s">
        <v>8</v>
      </c>
      <c r="C28" s="15" t="s">
        <v>31</v>
      </c>
      <c r="D28" s="198"/>
      <c r="E28" s="209"/>
      <c r="F28" s="127"/>
      <c r="G28" s="127"/>
      <c r="H28" s="127"/>
      <c r="I28" s="127"/>
    </row>
    <row r="29" spans="2:9">
      <c r="B29" s="26" t="s">
        <v>10</v>
      </c>
      <c r="C29" s="15" t="s">
        <v>32</v>
      </c>
      <c r="D29" s="198">
        <v>610019.22</v>
      </c>
      <c r="E29" s="209">
        <v>877429.39</v>
      </c>
      <c r="F29" s="127"/>
      <c r="G29" s="127"/>
      <c r="H29" s="127"/>
      <c r="I29" s="127"/>
    </row>
    <row r="30" spans="2:9">
      <c r="B30" s="24" t="s">
        <v>33</v>
      </c>
      <c r="C30" s="27" t="s">
        <v>34</v>
      </c>
      <c r="D30" s="118">
        <v>17042939.66</v>
      </c>
      <c r="E30" s="134">
        <f>SUM(E31:E37)</f>
        <v>15276978.93</v>
      </c>
      <c r="F30" s="127"/>
      <c r="G30" s="127"/>
      <c r="H30" s="127"/>
      <c r="I30" s="127"/>
    </row>
    <row r="31" spans="2:9">
      <c r="B31" s="26" t="s">
        <v>6</v>
      </c>
      <c r="C31" s="15" t="s">
        <v>35</v>
      </c>
      <c r="D31" s="198">
        <v>12324195.83</v>
      </c>
      <c r="E31" s="209">
        <v>11517463.25</v>
      </c>
      <c r="F31" s="127"/>
      <c r="G31" s="127"/>
      <c r="H31" s="127"/>
      <c r="I31" s="127"/>
    </row>
    <row r="32" spans="2:9">
      <c r="B32" s="26" t="s">
        <v>8</v>
      </c>
      <c r="C32" s="15" t="s">
        <v>36</v>
      </c>
      <c r="D32" s="198"/>
      <c r="E32" s="209"/>
      <c r="F32" s="127"/>
      <c r="G32" s="127"/>
      <c r="H32" s="127"/>
      <c r="I32" s="127"/>
    </row>
    <row r="33" spans="2:9">
      <c r="B33" s="26" t="s">
        <v>10</v>
      </c>
      <c r="C33" s="15" t="s">
        <v>37</v>
      </c>
      <c r="D33" s="198">
        <v>2997301.16</v>
      </c>
      <c r="E33" s="209">
        <v>2513735.3000000003</v>
      </c>
      <c r="F33" s="127"/>
      <c r="G33" s="127"/>
      <c r="H33" s="127"/>
      <c r="I33" s="127"/>
    </row>
    <row r="34" spans="2:9">
      <c r="B34" s="26" t="s">
        <v>12</v>
      </c>
      <c r="C34" s="15" t="s">
        <v>38</v>
      </c>
      <c r="D34" s="198"/>
      <c r="E34" s="209"/>
      <c r="F34" s="127"/>
      <c r="G34" s="127"/>
      <c r="H34" s="127"/>
      <c r="I34" s="127"/>
    </row>
    <row r="35" spans="2:9" ht="25.5">
      <c r="B35" s="26" t="s">
        <v>39</v>
      </c>
      <c r="C35" s="15" t="s">
        <v>40</v>
      </c>
      <c r="D35" s="198"/>
      <c r="E35" s="209"/>
      <c r="F35" s="127"/>
      <c r="G35" s="127"/>
      <c r="H35" s="127"/>
      <c r="I35" s="127"/>
    </row>
    <row r="36" spans="2:9">
      <c r="B36" s="26" t="s">
        <v>41</v>
      </c>
      <c r="C36" s="15" t="s">
        <v>42</v>
      </c>
      <c r="D36" s="198"/>
      <c r="E36" s="209"/>
      <c r="F36" s="127"/>
      <c r="G36" s="127"/>
      <c r="H36" s="127"/>
      <c r="I36" s="127"/>
    </row>
    <row r="37" spans="2:9" ht="13.5" thickBot="1">
      <c r="B37" s="28" t="s">
        <v>43</v>
      </c>
      <c r="C37" s="29" t="s">
        <v>44</v>
      </c>
      <c r="D37" s="198">
        <v>1721442.67</v>
      </c>
      <c r="E37" s="209">
        <v>1245780.3799999999</v>
      </c>
      <c r="F37" s="127"/>
      <c r="G37" s="127"/>
      <c r="H37" s="127"/>
      <c r="I37" s="127"/>
    </row>
    <row r="38" spans="2:9">
      <c r="B38" s="21" t="s">
        <v>45</v>
      </c>
      <c r="C38" s="22" t="s">
        <v>46</v>
      </c>
      <c r="D38" s="117">
        <v>3335237.1</v>
      </c>
      <c r="E38" s="23">
        <v>1119931.6299999999</v>
      </c>
    </row>
    <row r="39" spans="2:9" ht="13.5" thickBot="1">
      <c r="B39" s="30" t="s">
        <v>47</v>
      </c>
      <c r="C39" s="31" t="s">
        <v>48</v>
      </c>
      <c r="D39" s="119">
        <v>187742601.87999997</v>
      </c>
      <c r="E39" s="130">
        <f>E24+E25+E38</f>
        <v>189090533.17000002</v>
      </c>
      <c r="F39" s="189"/>
    </row>
    <row r="40" spans="2:9" ht="13.5" thickBot="1">
      <c r="B40" s="32"/>
      <c r="C40" s="33"/>
      <c r="D40" s="2"/>
      <c r="E40" s="176"/>
    </row>
    <row r="41" spans="2:9" ht="16.5" thickBot="1">
      <c r="B41" s="4"/>
      <c r="C41" s="34" t="s">
        <v>49</v>
      </c>
      <c r="D41" s="6"/>
      <c r="E41" s="7"/>
    </row>
    <row r="42" spans="2:9" ht="13.5" thickBot="1">
      <c r="B42" s="8"/>
      <c r="C42" s="65" t="s">
        <v>50</v>
      </c>
      <c r="D42" s="10" t="s">
        <v>225</v>
      </c>
      <c r="E42" s="64" t="s">
        <v>224</v>
      </c>
    </row>
    <row r="43" spans="2:9">
      <c r="B43" s="36" t="s">
        <v>28</v>
      </c>
      <c r="C43" s="37" t="s">
        <v>51</v>
      </c>
      <c r="D43" s="122"/>
      <c r="E43" s="63"/>
    </row>
    <row r="44" spans="2:9">
      <c r="B44" s="39" t="s">
        <v>6</v>
      </c>
      <c r="C44" s="40" t="s">
        <v>52</v>
      </c>
      <c r="D44" s="212">
        <v>9992906.7964999992</v>
      </c>
      <c r="E44" s="167">
        <v>9962316.2189000007</v>
      </c>
    </row>
    <row r="45" spans="2:9" ht="13.5" thickBot="1">
      <c r="B45" s="41" t="s">
        <v>8</v>
      </c>
      <c r="C45" s="42" t="s">
        <v>53</v>
      </c>
      <c r="D45" s="213">
        <v>9962699.3901000004</v>
      </c>
      <c r="E45" s="171">
        <v>9989327.0906000007</v>
      </c>
    </row>
    <row r="46" spans="2:9">
      <c r="B46" s="36" t="s">
        <v>33</v>
      </c>
      <c r="C46" s="37" t="s">
        <v>54</v>
      </c>
      <c r="D46" s="228"/>
      <c r="E46" s="172"/>
    </row>
    <row r="47" spans="2:9">
      <c r="B47" s="39" t="s">
        <v>6</v>
      </c>
      <c r="C47" s="40" t="s">
        <v>52</v>
      </c>
      <c r="D47" s="212">
        <v>18.509599999999999</v>
      </c>
      <c r="E47" s="173">
        <v>18.816820916039699</v>
      </c>
      <c r="H47" s="114"/>
    </row>
    <row r="48" spans="2:9">
      <c r="B48" s="39" t="s">
        <v>8</v>
      </c>
      <c r="C48" s="40" t="s">
        <v>55</v>
      </c>
      <c r="D48" s="212">
        <v>18.279399999999999</v>
      </c>
      <c r="E48" s="173">
        <v>18.776599999999998</v>
      </c>
    </row>
    <row r="49" spans="2:8">
      <c r="B49" s="39" t="s">
        <v>10</v>
      </c>
      <c r="C49" s="40" t="s">
        <v>56</v>
      </c>
      <c r="D49" s="212">
        <v>18.967500000000001</v>
      </c>
      <c r="E49" s="173">
        <v>19.678699999999999</v>
      </c>
    </row>
    <row r="50" spans="2:8" ht="13.5" thickBot="1">
      <c r="B50" s="41" t="s">
        <v>12</v>
      </c>
      <c r="C50" s="42" t="s">
        <v>53</v>
      </c>
      <c r="D50" s="213">
        <v>18.844551514478201</v>
      </c>
      <c r="E50" s="175">
        <v>18.929256340793401</v>
      </c>
      <c r="H50" s="114"/>
    </row>
    <row r="51" spans="2:8" ht="13.5" thickBot="1">
      <c r="B51" s="32"/>
      <c r="C51" s="33"/>
      <c r="D51" s="176"/>
      <c r="E51" s="176"/>
    </row>
    <row r="52" spans="2:8" ht="16.5" thickBot="1">
      <c r="B52" s="43"/>
      <c r="C52" s="44" t="s">
        <v>57</v>
      </c>
      <c r="D52" s="45"/>
      <c r="E52" s="7"/>
    </row>
    <row r="53" spans="2:8" ht="23.25" thickBot="1">
      <c r="B53" s="266" t="s">
        <v>58</v>
      </c>
      <c r="C53" s="267"/>
      <c r="D53" s="46" t="s">
        <v>59</v>
      </c>
      <c r="E53" s="47" t="s">
        <v>60</v>
      </c>
    </row>
    <row r="54" spans="2:8" ht="13.5" thickBot="1">
      <c r="B54" s="48" t="s">
        <v>28</v>
      </c>
      <c r="C54" s="37" t="s">
        <v>61</v>
      </c>
      <c r="D54" s="49">
        <f>SUM(D55:D66)</f>
        <v>188855579.03999999</v>
      </c>
      <c r="E54" s="50">
        <f>E60+E65</f>
        <v>0.99875745164995255</v>
      </c>
    </row>
    <row r="55" spans="2:8" ht="25.5">
      <c r="B55" s="51" t="s">
        <v>6</v>
      </c>
      <c r="C55" s="52" t="s">
        <v>62</v>
      </c>
      <c r="D55" s="217">
        <v>0</v>
      </c>
      <c r="E55" s="218">
        <v>0</v>
      </c>
    </row>
    <row r="56" spans="2:8" ht="25.5">
      <c r="B56" s="39" t="s">
        <v>8</v>
      </c>
      <c r="C56" s="40" t="s">
        <v>63</v>
      </c>
      <c r="D56" s="219">
        <v>0</v>
      </c>
      <c r="E56" s="220">
        <v>0</v>
      </c>
    </row>
    <row r="57" spans="2:8">
      <c r="B57" s="39" t="s">
        <v>10</v>
      </c>
      <c r="C57" s="40" t="s">
        <v>64</v>
      </c>
      <c r="D57" s="219">
        <v>0</v>
      </c>
      <c r="E57" s="220">
        <v>0</v>
      </c>
    </row>
    <row r="58" spans="2:8">
      <c r="B58" s="39" t="s">
        <v>12</v>
      </c>
      <c r="C58" s="40" t="s">
        <v>65</v>
      </c>
      <c r="D58" s="219">
        <v>0</v>
      </c>
      <c r="E58" s="220">
        <v>0</v>
      </c>
    </row>
    <row r="59" spans="2:8">
      <c r="B59" s="39" t="s">
        <v>39</v>
      </c>
      <c r="C59" s="40" t="s">
        <v>66</v>
      </c>
      <c r="D59" s="219">
        <v>0</v>
      </c>
      <c r="E59" s="220">
        <v>0</v>
      </c>
    </row>
    <row r="60" spans="2:8">
      <c r="B60" s="53" t="s">
        <v>41</v>
      </c>
      <c r="C60" s="54" t="s">
        <v>67</v>
      </c>
      <c r="D60" s="221">
        <v>188394041.25</v>
      </c>
      <c r="E60" s="222">
        <f>D60/E20</f>
        <v>0.99631662194651593</v>
      </c>
      <c r="G60" s="127"/>
      <c r="H60" s="127"/>
    </row>
    <row r="61" spans="2:8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8">
      <c r="B62" s="53" t="s">
        <v>69</v>
      </c>
      <c r="C62" s="54" t="s">
        <v>70</v>
      </c>
      <c r="D62" s="221">
        <v>0</v>
      </c>
      <c r="E62" s="222">
        <v>0</v>
      </c>
    </row>
    <row r="63" spans="2:8">
      <c r="B63" s="39" t="s">
        <v>71</v>
      </c>
      <c r="C63" s="40" t="s">
        <v>72</v>
      </c>
      <c r="D63" s="219">
        <v>0</v>
      </c>
      <c r="E63" s="220">
        <v>0</v>
      </c>
    </row>
    <row r="64" spans="2:8">
      <c r="B64" s="39" t="s">
        <v>73</v>
      </c>
      <c r="C64" s="40" t="s">
        <v>74</v>
      </c>
      <c r="D64" s="219">
        <v>0</v>
      </c>
      <c r="E64" s="220">
        <v>0</v>
      </c>
    </row>
    <row r="65" spans="2:8">
      <c r="B65" s="39" t="s">
        <v>75</v>
      </c>
      <c r="C65" s="40" t="s">
        <v>76</v>
      </c>
      <c r="D65" s="219">
        <v>461537.79</v>
      </c>
      <c r="E65" s="220">
        <f>D65/E20</f>
        <v>2.4408297034366018E-3</v>
      </c>
      <c r="G65" s="127"/>
      <c r="H65" s="127"/>
    </row>
    <row r="66" spans="2:8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8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8" ht="13.5" thickBot="1">
      <c r="B68" s="36" t="s">
        <v>80</v>
      </c>
      <c r="C68" s="37" t="s">
        <v>81</v>
      </c>
      <c r="D68" s="38">
        <f>E11</f>
        <v>14.42</v>
      </c>
      <c r="E68" s="69">
        <v>0</v>
      </c>
      <c r="G68" s="127"/>
      <c r="H68" s="127"/>
    </row>
    <row r="69" spans="2:8" ht="13.5" thickBot="1">
      <c r="B69" s="36" t="s">
        <v>82</v>
      </c>
      <c r="C69" s="37" t="s">
        <v>83</v>
      </c>
      <c r="D69" s="38">
        <f>E13</f>
        <v>501507.94</v>
      </c>
      <c r="E69" s="50">
        <f>D69/E20</f>
        <v>2.6522107246327569E-3</v>
      </c>
      <c r="G69" s="127"/>
      <c r="H69" s="127"/>
    </row>
    <row r="70" spans="2:8" ht="13.5" thickBot="1">
      <c r="B70" s="36" t="s">
        <v>84</v>
      </c>
      <c r="C70" s="37" t="s">
        <v>85</v>
      </c>
      <c r="D70" s="38">
        <f>E16</f>
        <v>266568.23</v>
      </c>
      <c r="E70" s="50">
        <f>D70/E20</f>
        <v>1.4097386343521726E-3</v>
      </c>
      <c r="G70" s="127"/>
      <c r="H70" s="127"/>
    </row>
    <row r="71" spans="2:8">
      <c r="B71" s="36" t="s">
        <v>86</v>
      </c>
      <c r="C71" s="37" t="s">
        <v>87</v>
      </c>
      <c r="D71" s="38">
        <f>D54+D69+D68-D70</f>
        <v>189090533.16999999</v>
      </c>
      <c r="E71" s="61">
        <f>E54+E69-E70</f>
        <v>0.99999992374023328</v>
      </c>
      <c r="G71" s="114"/>
    </row>
    <row r="72" spans="2:8">
      <c r="B72" s="39" t="s">
        <v>6</v>
      </c>
      <c r="C72" s="40" t="s">
        <v>88</v>
      </c>
      <c r="D72" s="219">
        <f>D71</f>
        <v>189090533.16999999</v>
      </c>
      <c r="E72" s="220">
        <f>E71</f>
        <v>0.99999992374023328</v>
      </c>
      <c r="G72" s="114"/>
    </row>
    <row r="73" spans="2:8">
      <c r="B73" s="39" t="s">
        <v>8</v>
      </c>
      <c r="C73" s="40" t="s">
        <v>89</v>
      </c>
      <c r="D73" s="219">
        <v>0</v>
      </c>
      <c r="E73" s="220">
        <v>0</v>
      </c>
    </row>
    <row r="74" spans="2:8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8">
      <c r="B75" s="1"/>
      <c r="C75" s="1"/>
      <c r="D75" s="2"/>
      <c r="E75" s="2"/>
    </row>
    <row r="76" spans="2:8">
      <c r="B76" s="1"/>
      <c r="C76" s="1"/>
      <c r="D76" s="2"/>
      <c r="E76" s="2"/>
    </row>
    <row r="77" spans="2:8">
      <c r="B77" s="1"/>
      <c r="C77" s="1"/>
      <c r="D77" s="2"/>
      <c r="E77" s="2"/>
    </row>
    <row r="78" spans="2:8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6" right="0.75" top="0.56999999999999995" bottom="0.51" header="0.5" footer="0.5"/>
  <pageSetup paperSize="9" scale="70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dimension ref="A1:H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8.7109375" customWidth="1"/>
    <col min="7" max="7" width="12.7109375" bestFit="1" customWidth="1"/>
    <col min="8" max="8" width="12.8554687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91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29745631.940000001</v>
      </c>
      <c r="E9" s="23">
        <f>E10+E11+E12+E13</f>
        <v>27252449.48</v>
      </c>
    </row>
    <row r="10" spans="2:5">
      <c r="B10" s="14" t="s">
        <v>6</v>
      </c>
      <c r="C10" s="115" t="s">
        <v>7</v>
      </c>
      <c r="D10" s="198">
        <v>29745165.690000001</v>
      </c>
      <c r="E10" s="199">
        <v>27252239.710000001</v>
      </c>
    </row>
    <row r="11" spans="2:5">
      <c r="B11" s="14" t="s">
        <v>8</v>
      </c>
      <c r="C11" s="115" t="s">
        <v>9</v>
      </c>
      <c r="D11" s="198">
        <v>466.25</v>
      </c>
      <c r="E11" s="199">
        <v>209.77</v>
      </c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>
        <f>D17+D18+D19</f>
        <v>59801.68</v>
      </c>
      <c r="E16" s="23">
        <f>E17+E18+E19</f>
        <v>51464.83</v>
      </c>
    </row>
    <row r="17" spans="2:8">
      <c r="B17" s="14" t="s">
        <v>6</v>
      </c>
      <c r="C17" s="115" t="s">
        <v>15</v>
      </c>
      <c r="D17" s="200">
        <v>59801.68</v>
      </c>
      <c r="E17" s="201">
        <v>51464.83</v>
      </c>
    </row>
    <row r="18" spans="2:8" ht="25.5">
      <c r="B18" s="14" t="s">
        <v>8</v>
      </c>
      <c r="C18" s="115" t="s">
        <v>20</v>
      </c>
      <c r="D18" s="198"/>
      <c r="E18" s="199"/>
    </row>
    <row r="19" spans="2:8" ht="13.5" thickBot="1">
      <c r="B19" s="16" t="s">
        <v>10</v>
      </c>
      <c r="C19" s="116" t="s">
        <v>21</v>
      </c>
      <c r="D19" s="202"/>
      <c r="E19" s="203"/>
    </row>
    <row r="20" spans="2:8" ht="13.5" thickBot="1">
      <c r="B20" s="264" t="s">
        <v>22</v>
      </c>
      <c r="C20" s="265"/>
      <c r="D20" s="204">
        <f>D9-D16</f>
        <v>29685830.260000002</v>
      </c>
      <c r="E20" s="205">
        <f>E9-E16</f>
        <v>27200984.650000002</v>
      </c>
      <c r="F20" s="191"/>
      <c r="G20" s="127"/>
      <c r="H20" s="114"/>
    </row>
    <row r="21" spans="2:8" ht="13.5" thickBot="1">
      <c r="B21" s="3"/>
      <c r="C21" s="17"/>
      <c r="D21" s="18"/>
      <c r="E21" s="18"/>
    </row>
    <row r="22" spans="2:8" ht="16.5" thickBot="1">
      <c r="B22" s="4"/>
      <c r="C22" s="5" t="s">
        <v>23</v>
      </c>
      <c r="D22" s="19"/>
      <c r="E22" s="20"/>
    </row>
    <row r="23" spans="2:8" ht="13.5" thickBot="1">
      <c r="B23" s="8"/>
      <c r="C23" s="9" t="s">
        <v>3</v>
      </c>
      <c r="D23" s="10" t="s">
        <v>225</v>
      </c>
      <c r="E23" s="64" t="s">
        <v>224</v>
      </c>
    </row>
    <row r="24" spans="2:8" ht="13.5" thickBot="1">
      <c r="B24" s="21" t="s">
        <v>24</v>
      </c>
      <c r="C24" s="22" t="s">
        <v>25</v>
      </c>
      <c r="D24" s="117">
        <v>34159993.980000004</v>
      </c>
      <c r="E24" s="23">
        <f>D20</f>
        <v>29685830.260000002</v>
      </c>
    </row>
    <row r="25" spans="2:8">
      <c r="B25" s="21" t="s">
        <v>26</v>
      </c>
      <c r="C25" s="22" t="s">
        <v>27</v>
      </c>
      <c r="D25" s="117">
        <v>-2357534.0699999998</v>
      </c>
      <c r="E25" s="133">
        <f>E26-E30</f>
        <v>-1913512.0899999999</v>
      </c>
    </row>
    <row r="26" spans="2:8">
      <c r="B26" s="24" t="s">
        <v>28</v>
      </c>
      <c r="C26" s="25" t="s">
        <v>29</v>
      </c>
      <c r="D26" s="118">
        <v>90614.97</v>
      </c>
      <c r="E26" s="134">
        <f>SUM(E27:E29)</f>
        <v>138301.03</v>
      </c>
    </row>
    <row r="27" spans="2:8">
      <c r="B27" s="26" t="s">
        <v>6</v>
      </c>
      <c r="C27" s="15" t="s">
        <v>30</v>
      </c>
      <c r="D27" s="198">
        <v>16464.830000000002</v>
      </c>
      <c r="E27" s="209">
        <v>8767.7000000000007</v>
      </c>
    </row>
    <row r="28" spans="2:8">
      <c r="B28" s="26" t="s">
        <v>8</v>
      </c>
      <c r="C28" s="15" t="s">
        <v>31</v>
      </c>
      <c r="D28" s="198"/>
      <c r="E28" s="209"/>
    </row>
    <row r="29" spans="2:8">
      <c r="B29" s="26" t="s">
        <v>10</v>
      </c>
      <c r="C29" s="15" t="s">
        <v>32</v>
      </c>
      <c r="D29" s="198">
        <v>74150.14</v>
      </c>
      <c r="E29" s="209">
        <v>129533.33</v>
      </c>
    </row>
    <row r="30" spans="2:8">
      <c r="B30" s="24" t="s">
        <v>33</v>
      </c>
      <c r="C30" s="27" t="s">
        <v>34</v>
      </c>
      <c r="D30" s="118">
        <v>2448149.04</v>
      </c>
      <c r="E30" s="134">
        <f>SUM(E31:E37)</f>
        <v>2051813.1199999999</v>
      </c>
    </row>
    <row r="31" spans="2:8">
      <c r="B31" s="26" t="s">
        <v>6</v>
      </c>
      <c r="C31" s="15" t="s">
        <v>35</v>
      </c>
      <c r="D31" s="198">
        <v>2042539.99</v>
      </c>
      <c r="E31" s="209">
        <v>1837313.54</v>
      </c>
    </row>
    <row r="32" spans="2:8">
      <c r="B32" s="26" t="s">
        <v>8</v>
      </c>
      <c r="C32" s="15" t="s">
        <v>36</v>
      </c>
      <c r="D32" s="198"/>
      <c r="E32" s="209"/>
    </row>
    <row r="33" spans="2:8">
      <c r="B33" s="26" t="s">
        <v>10</v>
      </c>
      <c r="C33" s="15" t="s">
        <v>37</v>
      </c>
      <c r="D33" s="198">
        <v>22665.77</v>
      </c>
      <c r="E33" s="209">
        <v>21597.93</v>
      </c>
    </row>
    <row r="34" spans="2:8">
      <c r="B34" s="26" t="s">
        <v>12</v>
      </c>
      <c r="C34" s="15" t="s">
        <v>38</v>
      </c>
      <c r="D34" s="198"/>
      <c r="E34" s="209"/>
    </row>
    <row r="35" spans="2:8" ht="25.5">
      <c r="B35" s="26" t="s">
        <v>39</v>
      </c>
      <c r="C35" s="15" t="s">
        <v>40</v>
      </c>
      <c r="D35" s="198"/>
      <c r="E35" s="209"/>
    </row>
    <row r="36" spans="2:8">
      <c r="B36" s="26" t="s">
        <v>41</v>
      </c>
      <c r="C36" s="15" t="s">
        <v>42</v>
      </c>
      <c r="D36" s="198"/>
      <c r="E36" s="209"/>
    </row>
    <row r="37" spans="2:8" ht="13.5" thickBot="1">
      <c r="B37" s="28" t="s">
        <v>43</v>
      </c>
      <c r="C37" s="29" t="s">
        <v>44</v>
      </c>
      <c r="D37" s="198">
        <v>382943.28</v>
      </c>
      <c r="E37" s="209">
        <v>192901.65</v>
      </c>
    </row>
    <row r="38" spans="2:8">
      <c r="B38" s="21" t="s">
        <v>45</v>
      </c>
      <c r="C38" s="22" t="s">
        <v>46</v>
      </c>
      <c r="D38" s="117">
        <v>345415.84</v>
      </c>
      <c r="E38" s="23">
        <v>-571333.52</v>
      </c>
    </row>
    <row r="39" spans="2:8" ht="13.5" thickBot="1">
      <c r="B39" s="30" t="s">
        <v>47</v>
      </c>
      <c r="C39" s="31" t="s">
        <v>48</v>
      </c>
      <c r="D39" s="119">
        <v>32147875.750000004</v>
      </c>
      <c r="E39" s="130">
        <f>E24+E25+E38</f>
        <v>27200984.650000002</v>
      </c>
      <c r="F39" s="127"/>
    </row>
    <row r="40" spans="2:8" ht="13.5" thickBot="1">
      <c r="B40" s="32"/>
      <c r="C40" s="33"/>
      <c r="D40" s="2"/>
      <c r="E40" s="176"/>
    </row>
    <row r="41" spans="2:8" ht="16.5" thickBot="1">
      <c r="B41" s="4"/>
      <c r="C41" s="34" t="s">
        <v>49</v>
      </c>
      <c r="D41" s="6"/>
      <c r="E41" s="7"/>
    </row>
    <row r="42" spans="2:8" ht="13.5" thickBot="1">
      <c r="B42" s="8"/>
      <c r="C42" s="35" t="s">
        <v>50</v>
      </c>
      <c r="D42" s="10" t="s">
        <v>225</v>
      </c>
      <c r="E42" s="11" t="s">
        <v>224</v>
      </c>
    </row>
    <row r="43" spans="2:8">
      <c r="B43" s="36" t="s">
        <v>28</v>
      </c>
      <c r="C43" s="66" t="s">
        <v>51</v>
      </c>
      <c r="D43" s="38"/>
      <c r="E43" s="63"/>
    </row>
    <row r="44" spans="2:8">
      <c r="B44" s="39" t="s">
        <v>6</v>
      </c>
      <c r="C44" s="67" t="s">
        <v>52</v>
      </c>
      <c r="D44" s="183">
        <v>2673889.4408999998</v>
      </c>
      <c r="E44" s="167">
        <v>2273696.1368</v>
      </c>
    </row>
    <row r="45" spans="2:8" ht="13.5" thickBot="1">
      <c r="B45" s="41" t="s">
        <v>8</v>
      </c>
      <c r="C45" s="68" t="s">
        <v>53</v>
      </c>
      <c r="D45" s="166">
        <v>2488998.8064000001</v>
      </c>
      <c r="E45" s="171">
        <v>2127222.3829000001</v>
      </c>
      <c r="H45" s="114"/>
    </row>
    <row r="46" spans="2:8">
      <c r="B46" s="36" t="s">
        <v>33</v>
      </c>
      <c r="C46" s="66" t="s">
        <v>54</v>
      </c>
      <c r="D46" s="229"/>
      <c r="E46" s="172"/>
    </row>
    <row r="47" spans="2:8">
      <c r="B47" s="39" t="s">
        <v>6</v>
      </c>
      <c r="C47" s="67" t="s">
        <v>52</v>
      </c>
      <c r="D47" s="183">
        <v>12.775399999999999</v>
      </c>
      <c r="E47" s="173">
        <v>13.0562</v>
      </c>
      <c r="F47" s="114"/>
    </row>
    <row r="48" spans="2:8">
      <c r="B48" s="39" t="s">
        <v>8</v>
      </c>
      <c r="C48" s="67" t="s">
        <v>55</v>
      </c>
      <c r="D48" s="183">
        <v>12.655799999999999</v>
      </c>
      <c r="E48" s="177">
        <v>12.787100000000001</v>
      </c>
    </row>
    <row r="49" spans="2:8">
      <c r="B49" s="39" t="s">
        <v>10</v>
      </c>
      <c r="C49" s="67" t="s">
        <v>56</v>
      </c>
      <c r="D49" s="183">
        <v>12.9345</v>
      </c>
      <c r="E49" s="177">
        <v>13.193899999999999</v>
      </c>
    </row>
    <row r="50" spans="2:8" ht="13.5" thickBot="1">
      <c r="B50" s="41" t="s">
        <v>12</v>
      </c>
      <c r="C50" s="68" t="s">
        <v>53</v>
      </c>
      <c r="D50" s="166">
        <v>12.916</v>
      </c>
      <c r="E50" s="175">
        <v>12.787100000000001</v>
      </c>
      <c r="F50" s="114"/>
      <c r="H50" s="114"/>
    </row>
    <row r="51" spans="2:8" ht="13.5" thickBot="1">
      <c r="B51" s="32"/>
      <c r="C51" s="33"/>
      <c r="D51" s="176"/>
      <c r="E51" s="176"/>
    </row>
    <row r="52" spans="2:8" ht="16.5" thickBot="1">
      <c r="B52" s="43"/>
      <c r="C52" s="44" t="s">
        <v>57</v>
      </c>
      <c r="D52" s="45"/>
      <c r="E52" s="7"/>
    </row>
    <row r="53" spans="2:8" ht="23.25" thickBot="1">
      <c r="B53" s="266" t="s">
        <v>58</v>
      </c>
      <c r="C53" s="267"/>
      <c r="D53" s="46" t="s">
        <v>59</v>
      </c>
      <c r="E53" s="47" t="s">
        <v>60</v>
      </c>
    </row>
    <row r="54" spans="2:8" ht="13.5" thickBot="1">
      <c r="B54" s="48" t="s">
        <v>28</v>
      </c>
      <c r="C54" s="37" t="s">
        <v>61</v>
      </c>
      <c r="D54" s="49">
        <f>SUM(D55:D66)</f>
        <v>27252239.710000001</v>
      </c>
      <c r="E54" s="50">
        <f>E60</f>
        <v>1.0018843089932039</v>
      </c>
    </row>
    <row r="55" spans="2:8" ht="25.5">
      <c r="B55" s="51" t="s">
        <v>6</v>
      </c>
      <c r="C55" s="52" t="s">
        <v>62</v>
      </c>
      <c r="D55" s="217">
        <v>0</v>
      </c>
      <c r="E55" s="218">
        <v>0</v>
      </c>
    </row>
    <row r="56" spans="2:8" ht="25.5">
      <c r="B56" s="39" t="s">
        <v>8</v>
      </c>
      <c r="C56" s="40" t="s">
        <v>63</v>
      </c>
      <c r="D56" s="219">
        <v>0</v>
      </c>
      <c r="E56" s="220">
        <v>0</v>
      </c>
    </row>
    <row r="57" spans="2:8">
      <c r="B57" s="39" t="s">
        <v>10</v>
      </c>
      <c r="C57" s="40" t="s">
        <v>64</v>
      </c>
      <c r="D57" s="219">
        <v>0</v>
      </c>
      <c r="E57" s="220">
        <v>0</v>
      </c>
    </row>
    <row r="58" spans="2:8">
      <c r="B58" s="39" t="s">
        <v>12</v>
      </c>
      <c r="C58" s="40" t="s">
        <v>65</v>
      </c>
      <c r="D58" s="219">
        <v>0</v>
      </c>
      <c r="E58" s="220">
        <v>0</v>
      </c>
    </row>
    <row r="59" spans="2:8">
      <c r="B59" s="39" t="s">
        <v>39</v>
      </c>
      <c r="C59" s="40" t="s">
        <v>66</v>
      </c>
      <c r="D59" s="219">
        <v>0</v>
      </c>
      <c r="E59" s="220">
        <v>0</v>
      </c>
    </row>
    <row r="60" spans="2:8">
      <c r="B60" s="53" t="s">
        <v>41</v>
      </c>
      <c r="C60" s="54" t="s">
        <v>67</v>
      </c>
      <c r="D60" s="221">
        <f>E10</f>
        <v>27252239.710000001</v>
      </c>
      <c r="E60" s="222">
        <f>D60/E20</f>
        <v>1.0018843089932039</v>
      </c>
    </row>
    <row r="61" spans="2:8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8">
      <c r="B62" s="53" t="s">
        <v>69</v>
      </c>
      <c r="C62" s="54" t="s">
        <v>70</v>
      </c>
      <c r="D62" s="221">
        <v>0</v>
      </c>
      <c r="E62" s="222">
        <v>0</v>
      </c>
    </row>
    <row r="63" spans="2:8">
      <c r="B63" s="39" t="s">
        <v>71</v>
      </c>
      <c r="C63" s="40" t="s">
        <v>72</v>
      </c>
      <c r="D63" s="219">
        <v>0</v>
      </c>
      <c r="E63" s="220">
        <v>0</v>
      </c>
    </row>
    <row r="64" spans="2:8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f>E11</f>
        <v>209.77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f>D69/E20</f>
        <v>0</v>
      </c>
    </row>
    <row r="70" spans="2:5" ht="13.5" thickBot="1">
      <c r="B70" s="36" t="s">
        <v>84</v>
      </c>
      <c r="C70" s="37" t="s">
        <v>85</v>
      </c>
      <c r="D70" s="38">
        <f>E16</f>
        <v>51464.83</v>
      </c>
      <c r="E70" s="50">
        <f>D70/E20</f>
        <v>1.8920208463850589E-3</v>
      </c>
    </row>
    <row r="71" spans="2:5">
      <c r="B71" s="36" t="s">
        <v>86</v>
      </c>
      <c r="C71" s="37" t="s">
        <v>87</v>
      </c>
      <c r="D71" s="38">
        <f>D54+D69-D70+D68</f>
        <v>27200984.650000002</v>
      </c>
      <c r="E71" s="61">
        <f>E54+E69-E70</f>
        <v>0.99999228814681884</v>
      </c>
    </row>
    <row r="72" spans="2:5">
      <c r="B72" s="39" t="s">
        <v>6</v>
      </c>
      <c r="C72" s="40" t="s">
        <v>88</v>
      </c>
      <c r="D72" s="219">
        <f>D71</f>
        <v>27200984.650000002</v>
      </c>
      <c r="E72" s="220">
        <f>E71</f>
        <v>0.99999228814681884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3" right="0.75" top="0.56000000000000005" bottom="0.47" header="0.5" footer="0.5"/>
  <pageSetup paperSize="9" scale="70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H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9.5703125" customWidth="1"/>
    <col min="7" max="7" width="13.85546875" bestFit="1" customWidth="1"/>
    <col min="8" max="8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92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199691882.80000001</v>
      </c>
      <c r="E9" s="23">
        <f>E10+E11+E12+E13</f>
        <v>182228741.90000001</v>
      </c>
    </row>
    <row r="10" spans="2:5">
      <c r="B10" s="14" t="s">
        <v>6</v>
      </c>
      <c r="C10" s="115" t="s">
        <v>7</v>
      </c>
      <c r="D10" s="198">
        <v>199691882.80000001</v>
      </c>
      <c r="E10" s="199">
        <v>182228741.90000001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>
        <f>D17+D18+D19</f>
        <v>796459.76</v>
      </c>
      <c r="E16" s="23">
        <f>E17+E18+E19</f>
        <v>742215.86</v>
      </c>
    </row>
    <row r="17" spans="2:8">
      <c r="B17" s="14" t="s">
        <v>6</v>
      </c>
      <c r="C17" s="115" t="s">
        <v>15</v>
      </c>
      <c r="D17" s="200">
        <v>796459.76</v>
      </c>
      <c r="E17" s="201">
        <v>742215.86</v>
      </c>
    </row>
    <row r="18" spans="2:8" ht="25.5">
      <c r="B18" s="14" t="s">
        <v>8</v>
      </c>
      <c r="C18" s="115" t="s">
        <v>20</v>
      </c>
      <c r="D18" s="198"/>
      <c r="E18" s="199"/>
    </row>
    <row r="19" spans="2:8" ht="13.5" thickBot="1">
      <c r="B19" s="16" t="s">
        <v>10</v>
      </c>
      <c r="C19" s="116" t="s">
        <v>21</v>
      </c>
      <c r="D19" s="202"/>
      <c r="E19" s="203"/>
    </row>
    <row r="20" spans="2:8" ht="13.5" thickBot="1">
      <c r="B20" s="264" t="s">
        <v>22</v>
      </c>
      <c r="C20" s="265"/>
      <c r="D20" s="204">
        <f>D9-D16</f>
        <v>198895423.04000002</v>
      </c>
      <c r="E20" s="205">
        <f>E9-E16</f>
        <v>181486526.03999999</v>
      </c>
      <c r="F20" s="191"/>
      <c r="G20" s="127"/>
      <c r="H20" s="114"/>
    </row>
    <row r="21" spans="2:8" ht="13.5" thickBot="1">
      <c r="B21" s="3"/>
      <c r="C21" s="17"/>
      <c r="D21" s="18"/>
      <c r="E21" s="18"/>
    </row>
    <row r="22" spans="2:8" ht="16.5" thickBot="1">
      <c r="B22" s="4"/>
      <c r="C22" s="5" t="s">
        <v>23</v>
      </c>
      <c r="D22" s="19"/>
      <c r="E22" s="20"/>
    </row>
    <row r="23" spans="2:8" ht="13.5" thickBot="1">
      <c r="B23" s="8"/>
      <c r="C23" s="9" t="s">
        <v>3</v>
      </c>
      <c r="D23" s="10" t="s">
        <v>225</v>
      </c>
      <c r="E23" s="64" t="s">
        <v>224</v>
      </c>
    </row>
    <row r="24" spans="2:8" ht="13.5" thickBot="1">
      <c r="B24" s="21" t="s">
        <v>24</v>
      </c>
      <c r="C24" s="22" t="s">
        <v>25</v>
      </c>
      <c r="D24" s="117">
        <v>233008073.34999999</v>
      </c>
      <c r="E24" s="23">
        <f>D20</f>
        <v>198895423.04000002</v>
      </c>
    </row>
    <row r="25" spans="2:8">
      <c r="B25" s="21" t="s">
        <v>26</v>
      </c>
      <c r="C25" s="22" t="s">
        <v>27</v>
      </c>
      <c r="D25" s="117">
        <v>-12740513.799999999</v>
      </c>
      <c r="E25" s="133">
        <f>E26-E30</f>
        <v>-15628304.27</v>
      </c>
    </row>
    <row r="26" spans="2:8">
      <c r="B26" s="24" t="s">
        <v>28</v>
      </c>
      <c r="C26" s="25" t="s">
        <v>29</v>
      </c>
      <c r="D26" s="118">
        <v>186323</v>
      </c>
      <c r="E26" s="134">
        <f>SUM(E27:E29)</f>
        <v>74635.25</v>
      </c>
    </row>
    <row r="27" spans="2:8">
      <c r="B27" s="26" t="s">
        <v>6</v>
      </c>
      <c r="C27" s="15" t="s">
        <v>30</v>
      </c>
      <c r="D27" s="198">
        <v>92829.4</v>
      </c>
      <c r="E27" s="209">
        <v>60349.94</v>
      </c>
    </row>
    <row r="28" spans="2:8">
      <c r="B28" s="26" t="s">
        <v>8</v>
      </c>
      <c r="C28" s="15" t="s">
        <v>31</v>
      </c>
      <c r="D28" s="198"/>
      <c r="E28" s="209"/>
    </row>
    <row r="29" spans="2:8">
      <c r="B29" s="26" t="s">
        <v>10</v>
      </c>
      <c r="C29" s="15" t="s">
        <v>32</v>
      </c>
      <c r="D29" s="198">
        <v>93493.6</v>
      </c>
      <c r="E29" s="209">
        <v>14285.31</v>
      </c>
    </row>
    <row r="30" spans="2:8">
      <c r="B30" s="24" t="s">
        <v>33</v>
      </c>
      <c r="C30" s="27" t="s">
        <v>34</v>
      </c>
      <c r="D30" s="118">
        <v>12926836.799999999</v>
      </c>
      <c r="E30" s="134">
        <f>SUM(E31:E37)</f>
        <v>15702939.52</v>
      </c>
    </row>
    <row r="31" spans="2:8">
      <c r="B31" s="26" t="s">
        <v>6</v>
      </c>
      <c r="C31" s="15" t="s">
        <v>35</v>
      </c>
      <c r="D31" s="198">
        <v>12404702.24</v>
      </c>
      <c r="E31" s="209">
        <v>13710626.029999999</v>
      </c>
    </row>
    <row r="32" spans="2:8">
      <c r="B32" s="26" t="s">
        <v>8</v>
      </c>
      <c r="C32" s="15" t="s">
        <v>36</v>
      </c>
      <c r="D32" s="198"/>
      <c r="E32" s="209"/>
    </row>
    <row r="33" spans="2:8">
      <c r="B33" s="26" t="s">
        <v>10</v>
      </c>
      <c r="C33" s="15" t="s">
        <v>37</v>
      </c>
      <c r="D33" s="198">
        <v>143829.70000000001</v>
      </c>
      <c r="E33" s="209">
        <v>133125.47</v>
      </c>
    </row>
    <row r="34" spans="2:8">
      <c r="B34" s="26" t="s">
        <v>12</v>
      </c>
      <c r="C34" s="15" t="s">
        <v>38</v>
      </c>
      <c r="D34" s="198"/>
      <c r="E34" s="209"/>
    </row>
    <row r="35" spans="2:8" ht="25.5">
      <c r="B35" s="26" t="s">
        <v>39</v>
      </c>
      <c r="C35" s="15" t="s">
        <v>40</v>
      </c>
      <c r="D35" s="198"/>
      <c r="E35" s="209"/>
    </row>
    <row r="36" spans="2:8">
      <c r="B36" s="26" t="s">
        <v>41</v>
      </c>
      <c r="C36" s="15" t="s">
        <v>42</v>
      </c>
      <c r="D36" s="198"/>
      <c r="E36" s="209"/>
    </row>
    <row r="37" spans="2:8" ht="13.5" thickBot="1">
      <c r="B37" s="28" t="s">
        <v>43</v>
      </c>
      <c r="C37" s="29" t="s">
        <v>44</v>
      </c>
      <c r="D37" s="198">
        <v>378304.86</v>
      </c>
      <c r="E37" s="209">
        <v>1859188.02</v>
      </c>
    </row>
    <row r="38" spans="2:8">
      <c r="B38" s="21" t="s">
        <v>45</v>
      </c>
      <c r="C38" s="22" t="s">
        <v>46</v>
      </c>
      <c r="D38" s="117">
        <v>-4283236.97</v>
      </c>
      <c r="E38" s="23">
        <v>-1780592.73</v>
      </c>
    </row>
    <row r="39" spans="2:8" ht="13.5" thickBot="1">
      <c r="B39" s="30" t="s">
        <v>47</v>
      </c>
      <c r="C39" s="31" t="s">
        <v>48</v>
      </c>
      <c r="D39" s="119">
        <v>215984322.57999998</v>
      </c>
      <c r="E39" s="130">
        <f>E24+E25+E38</f>
        <v>181486526.04000002</v>
      </c>
      <c r="F39" s="127"/>
    </row>
    <row r="40" spans="2:8" ht="13.5" thickBot="1">
      <c r="B40" s="32"/>
      <c r="C40" s="33"/>
      <c r="D40" s="2"/>
      <c r="E40" s="176"/>
    </row>
    <row r="41" spans="2:8" ht="16.5" thickBot="1">
      <c r="B41" s="4"/>
      <c r="C41" s="34" t="s">
        <v>49</v>
      </c>
      <c r="D41" s="6"/>
      <c r="E41" s="7"/>
    </row>
    <row r="42" spans="2:8" ht="13.5" thickBot="1">
      <c r="B42" s="8"/>
      <c r="C42" s="35" t="s">
        <v>50</v>
      </c>
      <c r="D42" s="10" t="s">
        <v>225</v>
      </c>
      <c r="E42" s="64" t="s">
        <v>224</v>
      </c>
    </row>
    <row r="43" spans="2:8">
      <c r="B43" s="36" t="s">
        <v>28</v>
      </c>
      <c r="C43" s="66" t="s">
        <v>51</v>
      </c>
      <c r="D43" s="38"/>
      <c r="E43" s="63"/>
      <c r="G43" s="114"/>
    </row>
    <row r="44" spans="2:8">
      <c r="B44" s="39" t="s">
        <v>6</v>
      </c>
      <c r="C44" s="67" t="s">
        <v>52</v>
      </c>
      <c r="D44" s="183">
        <v>21606436.745499998</v>
      </c>
      <c r="E44" s="167">
        <v>19066356.057100002</v>
      </c>
    </row>
    <row r="45" spans="2:8" ht="13.5" thickBot="1">
      <c r="B45" s="41" t="s">
        <v>8</v>
      </c>
      <c r="C45" s="68" t="s">
        <v>53</v>
      </c>
      <c r="D45" s="166">
        <v>20406065.989100002</v>
      </c>
      <c r="E45" s="171">
        <v>17597043.110599998</v>
      </c>
      <c r="H45" s="114"/>
    </row>
    <row r="46" spans="2:8">
      <c r="B46" s="36" t="s">
        <v>33</v>
      </c>
      <c r="C46" s="66" t="s">
        <v>54</v>
      </c>
      <c r="D46" s="229"/>
      <c r="E46" s="172"/>
    </row>
    <row r="47" spans="2:8">
      <c r="B47" s="39" t="s">
        <v>6</v>
      </c>
      <c r="C47" s="67" t="s">
        <v>52</v>
      </c>
      <c r="D47" s="183">
        <v>10.7842</v>
      </c>
      <c r="E47" s="173">
        <v>10.431699999999999</v>
      </c>
    </row>
    <row r="48" spans="2:8">
      <c r="B48" s="39" t="s">
        <v>8</v>
      </c>
      <c r="C48" s="67" t="s">
        <v>55</v>
      </c>
      <c r="D48" s="183">
        <v>10.322100000000001</v>
      </c>
      <c r="E48" s="177">
        <v>10.298999999999999</v>
      </c>
    </row>
    <row r="49" spans="2:8">
      <c r="B49" s="39" t="s">
        <v>10</v>
      </c>
      <c r="C49" s="67" t="s">
        <v>56</v>
      </c>
      <c r="D49" s="183">
        <v>10.9793</v>
      </c>
      <c r="E49" s="177">
        <v>10.8742</v>
      </c>
    </row>
    <row r="50" spans="2:8" ht="13.5" thickBot="1">
      <c r="B50" s="41" t="s">
        <v>12</v>
      </c>
      <c r="C50" s="68" t="s">
        <v>53</v>
      </c>
      <c r="D50" s="166">
        <v>10.584300000000001</v>
      </c>
      <c r="E50" s="175">
        <v>10.313499999999999</v>
      </c>
      <c r="F50" s="157"/>
      <c r="H50" s="114"/>
    </row>
    <row r="51" spans="2:8" ht="13.5" thickBot="1">
      <c r="B51" s="32"/>
      <c r="C51" s="33"/>
      <c r="D51" s="176"/>
      <c r="E51" s="176"/>
    </row>
    <row r="52" spans="2:8" ht="16.5" thickBot="1">
      <c r="B52" s="43"/>
      <c r="C52" s="44" t="s">
        <v>57</v>
      </c>
      <c r="D52" s="45"/>
      <c r="E52" s="7"/>
    </row>
    <row r="53" spans="2:8" ht="23.25" thickBot="1">
      <c r="B53" s="266" t="s">
        <v>58</v>
      </c>
      <c r="C53" s="267"/>
      <c r="D53" s="46" t="s">
        <v>59</v>
      </c>
      <c r="E53" s="47" t="s">
        <v>60</v>
      </c>
    </row>
    <row r="54" spans="2:8" ht="13.5" thickBot="1">
      <c r="B54" s="48" t="s">
        <v>28</v>
      </c>
      <c r="C54" s="37" t="s">
        <v>61</v>
      </c>
      <c r="D54" s="49">
        <f>SUM(D55:D66)</f>
        <v>182228741.90000001</v>
      </c>
      <c r="E54" s="50">
        <f>E60</f>
        <v>1.0040896471831546</v>
      </c>
    </row>
    <row r="55" spans="2:8" ht="25.5">
      <c r="B55" s="51" t="s">
        <v>6</v>
      </c>
      <c r="C55" s="52" t="s">
        <v>62</v>
      </c>
      <c r="D55" s="217">
        <v>0</v>
      </c>
      <c r="E55" s="218">
        <v>0</v>
      </c>
    </row>
    <row r="56" spans="2:8" ht="25.5">
      <c r="B56" s="39" t="s">
        <v>8</v>
      </c>
      <c r="C56" s="40" t="s">
        <v>63</v>
      </c>
      <c r="D56" s="219">
        <v>0</v>
      </c>
      <c r="E56" s="220">
        <v>0</v>
      </c>
    </row>
    <row r="57" spans="2:8">
      <c r="B57" s="39" t="s">
        <v>10</v>
      </c>
      <c r="C57" s="40" t="s">
        <v>64</v>
      </c>
      <c r="D57" s="219">
        <v>0</v>
      </c>
      <c r="E57" s="220">
        <v>0</v>
      </c>
    </row>
    <row r="58" spans="2:8">
      <c r="B58" s="39" t="s">
        <v>12</v>
      </c>
      <c r="C58" s="40" t="s">
        <v>65</v>
      </c>
      <c r="D58" s="219">
        <v>0</v>
      </c>
      <c r="E58" s="220">
        <v>0</v>
      </c>
    </row>
    <row r="59" spans="2:8">
      <c r="B59" s="39" t="s">
        <v>39</v>
      </c>
      <c r="C59" s="40" t="s">
        <v>66</v>
      </c>
      <c r="D59" s="219">
        <v>0</v>
      </c>
      <c r="E59" s="220">
        <v>0</v>
      </c>
    </row>
    <row r="60" spans="2:8">
      <c r="B60" s="53" t="s">
        <v>41</v>
      </c>
      <c r="C60" s="54" t="s">
        <v>67</v>
      </c>
      <c r="D60" s="221">
        <f>E10</f>
        <v>182228741.90000001</v>
      </c>
      <c r="E60" s="222">
        <f>D60/E20</f>
        <v>1.0040896471831546</v>
      </c>
    </row>
    <row r="61" spans="2:8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8">
      <c r="B62" s="53" t="s">
        <v>69</v>
      </c>
      <c r="C62" s="54" t="s">
        <v>70</v>
      </c>
      <c r="D62" s="221">
        <v>0</v>
      </c>
      <c r="E62" s="222">
        <v>0</v>
      </c>
    </row>
    <row r="63" spans="2:8">
      <c r="B63" s="39" t="s">
        <v>71</v>
      </c>
      <c r="C63" s="40" t="s">
        <v>72</v>
      </c>
      <c r="D63" s="219">
        <v>0</v>
      </c>
      <c r="E63" s="220">
        <v>0</v>
      </c>
    </row>
    <row r="64" spans="2:8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742215.86</v>
      </c>
      <c r="E70" s="50">
        <f>D70/E20</f>
        <v>4.0896471831546001E-3</v>
      </c>
    </row>
    <row r="71" spans="2:5">
      <c r="B71" s="36" t="s">
        <v>86</v>
      </c>
      <c r="C71" s="37" t="s">
        <v>87</v>
      </c>
      <c r="D71" s="38">
        <f>D54+D69-D70</f>
        <v>181486526.03999999</v>
      </c>
      <c r="E71" s="61">
        <f>E54-E70</f>
        <v>1</v>
      </c>
    </row>
    <row r="72" spans="2:5">
      <c r="B72" s="39" t="s">
        <v>6</v>
      </c>
      <c r="C72" s="40" t="s">
        <v>88</v>
      </c>
      <c r="D72" s="219">
        <f>D71</f>
        <v>181486526.03999999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65" right="0.75" top="0.52" bottom="0.51" header="0.5" footer="0.5"/>
  <pageSetup paperSize="9" scale="70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dimension ref="A1:H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8.5703125" customWidth="1"/>
    <col min="7" max="7" width="13.85546875" bestFit="1" customWidth="1"/>
    <col min="8" max="8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93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176835940.24000001</v>
      </c>
      <c r="E9" s="23">
        <f>E10+E11+E12+E13</f>
        <v>169142845.37</v>
      </c>
    </row>
    <row r="10" spans="2:5">
      <c r="B10" s="14" t="s">
        <v>6</v>
      </c>
      <c r="C10" s="115" t="s">
        <v>7</v>
      </c>
      <c r="D10" s="198">
        <v>176835940.24000001</v>
      </c>
      <c r="E10" s="199">
        <v>169142845.37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>
        <f>D17+D18+D19</f>
        <v>518394.35</v>
      </c>
      <c r="E16" s="23">
        <f>E17+E18+E19</f>
        <v>574833.97</v>
      </c>
    </row>
    <row r="17" spans="2:8">
      <c r="B17" s="14" t="s">
        <v>6</v>
      </c>
      <c r="C17" s="115" t="s">
        <v>15</v>
      </c>
      <c r="D17" s="200">
        <v>518394.35</v>
      </c>
      <c r="E17" s="201">
        <v>574833.97</v>
      </c>
    </row>
    <row r="18" spans="2:8" ht="25.5">
      <c r="B18" s="14" t="s">
        <v>8</v>
      </c>
      <c r="C18" s="115" t="s">
        <v>20</v>
      </c>
      <c r="D18" s="198"/>
      <c r="E18" s="199"/>
    </row>
    <row r="19" spans="2:8" ht="13.5" thickBot="1">
      <c r="B19" s="16" t="s">
        <v>10</v>
      </c>
      <c r="C19" s="116" t="s">
        <v>21</v>
      </c>
      <c r="D19" s="202"/>
      <c r="E19" s="203"/>
    </row>
    <row r="20" spans="2:8" ht="13.5" thickBot="1">
      <c r="B20" s="264" t="s">
        <v>22</v>
      </c>
      <c r="C20" s="265"/>
      <c r="D20" s="204">
        <f>D9-D16</f>
        <v>176317545.89000002</v>
      </c>
      <c r="E20" s="205">
        <f>E9-E16</f>
        <v>168568011.40000001</v>
      </c>
      <c r="F20" s="191"/>
      <c r="G20" s="127"/>
      <c r="H20" s="114"/>
    </row>
    <row r="21" spans="2:8" ht="13.5" thickBot="1">
      <c r="B21" s="3"/>
      <c r="C21" s="17"/>
      <c r="D21" s="18"/>
      <c r="E21" s="18"/>
    </row>
    <row r="22" spans="2:8" ht="16.5" thickBot="1">
      <c r="B22" s="4"/>
      <c r="C22" s="5" t="s">
        <v>23</v>
      </c>
      <c r="D22" s="19"/>
      <c r="E22" s="20"/>
    </row>
    <row r="23" spans="2:8" ht="13.5" thickBot="1">
      <c r="B23" s="8"/>
      <c r="C23" s="9" t="s">
        <v>3</v>
      </c>
      <c r="D23" s="10" t="s">
        <v>225</v>
      </c>
      <c r="E23" s="64" t="s">
        <v>224</v>
      </c>
    </row>
    <row r="24" spans="2:8" ht="13.5" thickBot="1">
      <c r="B24" s="21" t="s">
        <v>24</v>
      </c>
      <c r="C24" s="22" t="s">
        <v>25</v>
      </c>
      <c r="D24" s="117">
        <v>194496328.47999999</v>
      </c>
      <c r="E24" s="23">
        <f>D20</f>
        <v>176317545.89000002</v>
      </c>
    </row>
    <row r="25" spans="2:8">
      <c r="B25" s="21" t="s">
        <v>26</v>
      </c>
      <c r="C25" s="22" t="s">
        <v>27</v>
      </c>
      <c r="D25" s="117">
        <v>-10739889.379999999</v>
      </c>
      <c r="E25" s="133">
        <f>E26-E30</f>
        <v>-12182589.810000001</v>
      </c>
    </row>
    <row r="26" spans="2:8">
      <c r="B26" s="24" t="s">
        <v>28</v>
      </c>
      <c r="C26" s="25" t="s">
        <v>29</v>
      </c>
      <c r="D26" s="118">
        <v>327694.96000000002</v>
      </c>
      <c r="E26" s="134">
        <f>SUM(E27:E29)</f>
        <v>136911.92000000001</v>
      </c>
    </row>
    <row r="27" spans="2:8">
      <c r="B27" s="26" t="s">
        <v>6</v>
      </c>
      <c r="C27" s="15" t="s">
        <v>30</v>
      </c>
      <c r="D27" s="198">
        <v>51092.21</v>
      </c>
      <c r="E27" s="209">
        <v>40025.93</v>
      </c>
    </row>
    <row r="28" spans="2:8">
      <c r="B28" s="26" t="s">
        <v>8</v>
      </c>
      <c r="C28" s="15" t="s">
        <v>31</v>
      </c>
      <c r="D28" s="198"/>
      <c r="E28" s="209"/>
    </row>
    <row r="29" spans="2:8">
      <c r="B29" s="26" t="s">
        <v>10</v>
      </c>
      <c r="C29" s="15" t="s">
        <v>32</v>
      </c>
      <c r="D29" s="198">
        <v>276602.75</v>
      </c>
      <c r="E29" s="209">
        <v>96885.99</v>
      </c>
    </row>
    <row r="30" spans="2:8">
      <c r="B30" s="24" t="s">
        <v>33</v>
      </c>
      <c r="C30" s="27" t="s">
        <v>34</v>
      </c>
      <c r="D30" s="118">
        <v>11067584.34</v>
      </c>
      <c r="E30" s="134">
        <f>SUM(E31:E37)</f>
        <v>12319501.73</v>
      </c>
    </row>
    <row r="31" spans="2:8">
      <c r="B31" s="26" t="s">
        <v>6</v>
      </c>
      <c r="C31" s="15" t="s">
        <v>35</v>
      </c>
      <c r="D31" s="198">
        <v>10751381.779999999</v>
      </c>
      <c r="E31" s="209">
        <v>11291006.48</v>
      </c>
    </row>
    <row r="32" spans="2:8">
      <c r="B32" s="26" t="s">
        <v>8</v>
      </c>
      <c r="C32" s="15" t="s">
        <v>36</v>
      </c>
      <c r="D32" s="198"/>
      <c r="E32" s="209"/>
    </row>
    <row r="33" spans="2:8">
      <c r="B33" s="26" t="s">
        <v>10</v>
      </c>
      <c r="C33" s="15" t="s">
        <v>37</v>
      </c>
      <c r="D33" s="198">
        <v>112960.8</v>
      </c>
      <c r="E33" s="209">
        <v>112245.06</v>
      </c>
    </row>
    <row r="34" spans="2:8">
      <c r="B34" s="26" t="s">
        <v>12</v>
      </c>
      <c r="C34" s="15" t="s">
        <v>38</v>
      </c>
      <c r="D34" s="198"/>
      <c r="E34" s="209"/>
    </row>
    <row r="35" spans="2:8" ht="25.5">
      <c r="B35" s="26" t="s">
        <v>39</v>
      </c>
      <c r="C35" s="15" t="s">
        <v>40</v>
      </c>
      <c r="D35" s="198"/>
      <c r="E35" s="209"/>
    </row>
    <row r="36" spans="2:8">
      <c r="B36" s="26" t="s">
        <v>41</v>
      </c>
      <c r="C36" s="15" t="s">
        <v>42</v>
      </c>
      <c r="D36" s="198"/>
      <c r="E36" s="209"/>
    </row>
    <row r="37" spans="2:8" ht="13.5" thickBot="1">
      <c r="B37" s="28" t="s">
        <v>43</v>
      </c>
      <c r="C37" s="29" t="s">
        <v>44</v>
      </c>
      <c r="D37" s="198">
        <v>203241.76</v>
      </c>
      <c r="E37" s="209">
        <v>916250.19</v>
      </c>
    </row>
    <row r="38" spans="2:8">
      <c r="B38" s="21" t="s">
        <v>45</v>
      </c>
      <c r="C38" s="22" t="s">
        <v>46</v>
      </c>
      <c r="D38" s="117">
        <v>-943036.96</v>
      </c>
      <c r="E38" s="23">
        <v>4433055.32</v>
      </c>
    </row>
    <row r="39" spans="2:8" ht="13.5" thickBot="1">
      <c r="B39" s="30" t="s">
        <v>47</v>
      </c>
      <c r="C39" s="31" t="s">
        <v>48</v>
      </c>
      <c r="D39" s="119">
        <v>182813402.13999999</v>
      </c>
      <c r="E39" s="130">
        <f>E24+E25+E38</f>
        <v>168568011.40000001</v>
      </c>
      <c r="F39" s="127"/>
    </row>
    <row r="40" spans="2:8" ht="13.5" thickBot="1">
      <c r="B40" s="32"/>
      <c r="C40" s="33"/>
      <c r="D40" s="2"/>
      <c r="E40" s="176"/>
    </row>
    <row r="41" spans="2:8" ht="16.5" thickBot="1">
      <c r="B41" s="4"/>
      <c r="C41" s="34" t="s">
        <v>49</v>
      </c>
      <c r="D41" s="6"/>
      <c r="E41" s="7"/>
    </row>
    <row r="42" spans="2:8" ht="13.5" thickBot="1">
      <c r="B42" s="8"/>
      <c r="C42" s="35" t="s">
        <v>50</v>
      </c>
      <c r="D42" s="10" t="s">
        <v>225</v>
      </c>
      <c r="E42" s="64" t="s">
        <v>224</v>
      </c>
    </row>
    <row r="43" spans="2:8">
      <c r="B43" s="36" t="s">
        <v>28</v>
      </c>
      <c r="C43" s="66" t="s">
        <v>51</v>
      </c>
      <c r="D43" s="38"/>
      <c r="E43" s="63"/>
    </row>
    <row r="44" spans="2:8">
      <c r="B44" s="39" t="s">
        <v>6</v>
      </c>
      <c r="C44" s="67" t="s">
        <v>52</v>
      </c>
      <c r="D44" s="183">
        <v>14403743.746400001</v>
      </c>
      <c r="E44" s="167">
        <v>12813497.0579</v>
      </c>
    </row>
    <row r="45" spans="2:8" ht="13.5" thickBot="1">
      <c r="B45" s="41" t="s">
        <v>8</v>
      </c>
      <c r="C45" s="68" t="s">
        <v>53</v>
      </c>
      <c r="D45" s="166">
        <v>13601400.100199999</v>
      </c>
      <c r="E45" s="171">
        <v>11964411.352399999</v>
      </c>
    </row>
    <row r="46" spans="2:8">
      <c r="B46" s="36" t="s">
        <v>33</v>
      </c>
      <c r="C46" s="66" t="s">
        <v>54</v>
      </c>
      <c r="D46" s="229"/>
      <c r="E46" s="172"/>
    </row>
    <row r="47" spans="2:8">
      <c r="B47" s="39" t="s">
        <v>6</v>
      </c>
      <c r="C47" s="67" t="s">
        <v>52</v>
      </c>
      <c r="D47" s="183">
        <v>13.5032</v>
      </c>
      <c r="E47" s="173">
        <v>13.760300000000001</v>
      </c>
      <c r="H47" s="114"/>
    </row>
    <row r="48" spans="2:8">
      <c r="B48" s="39" t="s">
        <v>8</v>
      </c>
      <c r="C48" s="67" t="s">
        <v>55</v>
      </c>
      <c r="D48" s="183">
        <v>12.948700000000001</v>
      </c>
      <c r="E48" s="177">
        <v>13.5487</v>
      </c>
    </row>
    <row r="49" spans="2:8">
      <c r="B49" s="39" t="s">
        <v>10</v>
      </c>
      <c r="C49" s="67" t="s">
        <v>56</v>
      </c>
      <c r="D49" s="183">
        <v>13.844099999999999</v>
      </c>
      <c r="E49" s="177">
        <v>14.782500000000001</v>
      </c>
    </row>
    <row r="50" spans="2:8" ht="13.5" thickBot="1">
      <c r="B50" s="41" t="s">
        <v>12</v>
      </c>
      <c r="C50" s="68" t="s">
        <v>53</v>
      </c>
      <c r="D50" s="166">
        <v>13.440799999999999</v>
      </c>
      <c r="E50" s="175">
        <v>14.0891</v>
      </c>
      <c r="H50" s="114"/>
    </row>
    <row r="51" spans="2:8" ht="13.5" thickBot="1">
      <c r="B51" s="32"/>
      <c r="C51" s="33"/>
      <c r="D51" s="176"/>
      <c r="E51" s="176"/>
    </row>
    <row r="52" spans="2:8" ht="16.5" thickBot="1">
      <c r="B52" s="43"/>
      <c r="C52" s="44" t="s">
        <v>57</v>
      </c>
      <c r="D52" s="45"/>
      <c r="E52" s="7"/>
    </row>
    <row r="53" spans="2:8" ht="23.25" thickBot="1">
      <c r="B53" s="266" t="s">
        <v>58</v>
      </c>
      <c r="C53" s="267"/>
      <c r="D53" s="46" t="s">
        <v>59</v>
      </c>
      <c r="E53" s="47" t="s">
        <v>60</v>
      </c>
    </row>
    <row r="54" spans="2:8" ht="13.5" thickBot="1">
      <c r="B54" s="48" t="s">
        <v>28</v>
      </c>
      <c r="C54" s="37" t="s">
        <v>61</v>
      </c>
      <c r="D54" s="49">
        <f>SUM(D55:D66)</f>
        <v>169142845.37</v>
      </c>
      <c r="E54" s="50">
        <f>E60</f>
        <v>1.0034101011527981</v>
      </c>
    </row>
    <row r="55" spans="2:8" ht="25.5">
      <c r="B55" s="51" t="s">
        <v>6</v>
      </c>
      <c r="C55" s="52" t="s">
        <v>62</v>
      </c>
      <c r="D55" s="217">
        <v>0</v>
      </c>
      <c r="E55" s="218">
        <v>0</v>
      </c>
    </row>
    <row r="56" spans="2:8" ht="25.5">
      <c r="B56" s="39" t="s">
        <v>8</v>
      </c>
      <c r="C56" s="40" t="s">
        <v>63</v>
      </c>
      <c r="D56" s="219">
        <v>0</v>
      </c>
      <c r="E56" s="220">
        <v>0</v>
      </c>
    </row>
    <row r="57" spans="2:8">
      <c r="B57" s="39" t="s">
        <v>10</v>
      </c>
      <c r="C57" s="40" t="s">
        <v>64</v>
      </c>
      <c r="D57" s="219">
        <v>0</v>
      </c>
      <c r="E57" s="220">
        <v>0</v>
      </c>
    </row>
    <row r="58" spans="2:8">
      <c r="B58" s="39" t="s">
        <v>12</v>
      </c>
      <c r="C58" s="40" t="s">
        <v>65</v>
      </c>
      <c r="D58" s="219">
        <v>0</v>
      </c>
      <c r="E58" s="220">
        <v>0</v>
      </c>
    </row>
    <row r="59" spans="2:8">
      <c r="B59" s="39" t="s">
        <v>39</v>
      </c>
      <c r="C59" s="40" t="s">
        <v>66</v>
      </c>
      <c r="D59" s="219">
        <v>0</v>
      </c>
      <c r="E59" s="220">
        <v>0</v>
      </c>
    </row>
    <row r="60" spans="2:8">
      <c r="B60" s="53" t="s">
        <v>41</v>
      </c>
      <c r="C60" s="54" t="s">
        <v>67</v>
      </c>
      <c r="D60" s="221">
        <f>E10</f>
        <v>169142845.37</v>
      </c>
      <c r="E60" s="222">
        <f>D60/E20</f>
        <v>1.0034101011527981</v>
      </c>
    </row>
    <row r="61" spans="2:8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8">
      <c r="B62" s="53" t="s">
        <v>69</v>
      </c>
      <c r="C62" s="54" t="s">
        <v>70</v>
      </c>
      <c r="D62" s="221">
        <v>0</v>
      </c>
      <c r="E62" s="222">
        <v>0</v>
      </c>
    </row>
    <row r="63" spans="2:8">
      <c r="B63" s="39" t="s">
        <v>71</v>
      </c>
      <c r="C63" s="40" t="s">
        <v>72</v>
      </c>
      <c r="D63" s="219">
        <v>0</v>
      </c>
      <c r="E63" s="220">
        <v>0</v>
      </c>
    </row>
    <row r="64" spans="2:8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574833.97</v>
      </c>
      <c r="E70" s="50">
        <f>D70/E20</f>
        <v>3.4101011527979618E-3</v>
      </c>
    </row>
    <row r="71" spans="2:5">
      <c r="B71" s="36" t="s">
        <v>86</v>
      </c>
      <c r="C71" s="37" t="s">
        <v>87</v>
      </c>
      <c r="D71" s="38">
        <f>D54+D69-D70</f>
        <v>168568011.40000001</v>
      </c>
      <c r="E71" s="61">
        <f>E54-E70</f>
        <v>1</v>
      </c>
    </row>
    <row r="72" spans="2:5">
      <c r="B72" s="39" t="s">
        <v>6</v>
      </c>
      <c r="C72" s="40" t="s">
        <v>88</v>
      </c>
      <c r="D72" s="219">
        <f>D71</f>
        <v>168568011.40000001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6999999999999995" right="0.75" top="0.56999999999999995" bottom="0.43" header="0.5" footer="0.5"/>
  <pageSetup paperSize="9" scale="70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dimension ref="A1:H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9.85546875" customWidth="1"/>
    <col min="7" max="8" width="9.140625" style="163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94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16164795.6</v>
      </c>
      <c r="E9" s="23">
        <f>E10+E11+E12+E13</f>
        <v>18470070.469999999</v>
      </c>
    </row>
    <row r="10" spans="2:5">
      <c r="B10" s="14" t="s">
        <v>6</v>
      </c>
      <c r="C10" s="115" t="s">
        <v>7</v>
      </c>
      <c r="D10" s="198">
        <v>16160045.27</v>
      </c>
      <c r="E10" s="199">
        <v>18448809.199999999</v>
      </c>
    </row>
    <row r="11" spans="2:5">
      <c r="B11" s="14" t="s">
        <v>8</v>
      </c>
      <c r="C11" s="115" t="s">
        <v>9</v>
      </c>
      <c r="D11" s="198">
        <v>4750.33</v>
      </c>
      <c r="E11" s="199">
        <v>21261.27</v>
      </c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>
        <f>D17+D18+D19</f>
        <v>25445.91</v>
      </c>
      <c r="E16" s="23">
        <f>E17+E18+E19</f>
        <v>34106.559999999998</v>
      </c>
    </row>
    <row r="17" spans="2:8">
      <c r="B17" s="14" t="s">
        <v>6</v>
      </c>
      <c r="C17" s="115" t="s">
        <v>15</v>
      </c>
      <c r="D17" s="200">
        <f>25118.24+327.67</f>
        <v>25445.91</v>
      </c>
      <c r="E17" s="201">
        <v>34106.559999999998</v>
      </c>
    </row>
    <row r="18" spans="2:8" ht="25.5">
      <c r="B18" s="14" t="s">
        <v>8</v>
      </c>
      <c r="C18" s="115" t="s">
        <v>20</v>
      </c>
      <c r="D18" s="198"/>
      <c r="E18" s="199"/>
    </row>
    <row r="19" spans="2:8" ht="13.5" thickBot="1">
      <c r="B19" s="16" t="s">
        <v>10</v>
      </c>
      <c r="C19" s="116" t="s">
        <v>21</v>
      </c>
      <c r="D19" s="202"/>
      <c r="E19" s="203"/>
    </row>
    <row r="20" spans="2:8" ht="13.5" thickBot="1">
      <c r="B20" s="264" t="s">
        <v>22</v>
      </c>
      <c r="C20" s="265"/>
      <c r="D20" s="204">
        <f>D9-D16</f>
        <v>16139349.689999999</v>
      </c>
      <c r="E20" s="205">
        <f>E9-E16</f>
        <v>18435963.91</v>
      </c>
      <c r="F20" s="191"/>
      <c r="H20" s="240"/>
    </row>
    <row r="21" spans="2:8" ht="13.5" thickBot="1">
      <c r="B21" s="3"/>
      <c r="C21" s="17"/>
      <c r="D21" s="18"/>
      <c r="E21" s="18"/>
      <c r="F21" s="114"/>
    </row>
    <row r="22" spans="2:8" ht="16.5" thickBot="1">
      <c r="B22" s="4"/>
      <c r="C22" s="5" t="s">
        <v>23</v>
      </c>
      <c r="D22" s="19"/>
      <c r="E22" s="20"/>
    </row>
    <row r="23" spans="2:8" ht="13.5" thickBot="1">
      <c r="B23" s="8"/>
      <c r="C23" s="9" t="s">
        <v>3</v>
      </c>
      <c r="D23" s="120" t="s">
        <v>225</v>
      </c>
      <c r="E23" s="64" t="s">
        <v>224</v>
      </c>
    </row>
    <row r="24" spans="2:8" ht="13.5" thickBot="1">
      <c r="B24" s="21" t="s">
        <v>24</v>
      </c>
      <c r="C24" s="22" t="s">
        <v>25</v>
      </c>
      <c r="D24" s="117">
        <v>14521954.18</v>
      </c>
      <c r="E24" s="23">
        <f>D20</f>
        <v>16139349.689999999</v>
      </c>
    </row>
    <row r="25" spans="2:8">
      <c r="B25" s="21" t="s">
        <v>26</v>
      </c>
      <c r="C25" s="22" t="s">
        <v>27</v>
      </c>
      <c r="D25" s="117">
        <v>-269706.60999999987</v>
      </c>
      <c r="E25" s="133">
        <f>E26-E30</f>
        <v>1228269.0500000003</v>
      </c>
    </row>
    <row r="26" spans="2:8">
      <c r="B26" s="24" t="s">
        <v>28</v>
      </c>
      <c r="C26" s="25" t="s">
        <v>29</v>
      </c>
      <c r="D26" s="118">
        <v>614536.60000000009</v>
      </c>
      <c r="E26" s="134">
        <f>SUM(E27:E29)</f>
        <v>2359488.7600000002</v>
      </c>
    </row>
    <row r="27" spans="2:8">
      <c r="B27" s="26" t="s">
        <v>6</v>
      </c>
      <c r="C27" s="15" t="s">
        <v>30</v>
      </c>
      <c r="D27" s="198">
        <v>4185</v>
      </c>
      <c r="E27" s="209">
        <v>5096.41</v>
      </c>
    </row>
    <row r="28" spans="2:8">
      <c r="B28" s="26" t="s">
        <v>8</v>
      </c>
      <c r="C28" s="15" t="s">
        <v>31</v>
      </c>
      <c r="D28" s="198"/>
      <c r="E28" s="209"/>
    </row>
    <row r="29" spans="2:8">
      <c r="B29" s="26" t="s">
        <v>10</v>
      </c>
      <c r="C29" s="15" t="s">
        <v>32</v>
      </c>
      <c r="D29" s="198">
        <v>610351.60000000009</v>
      </c>
      <c r="E29" s="209">
        <v>2354392.35</v>
      </c>
      <c r="F29" s="114"/>
    </row>
    <row r="30" spans="2:8">
      <c r="B30" s="24" t="s">
        <v>33</v>
      </c>
      <c r="C30" s="27" t="s">
        <v>34</v>
      </c>
      <c r="D30" s="118">
        <v>884243.21</v>
      </c>
      <c r="E30" s="134">
        <f>SUM(E31:E37)</f>
        <v>1131219.71</v>
      </c>
    </row>
    <row r="31" spans="2:8">
      <c r="B31" s="26" t="s">
        <v>6</v>
      </c>
      <c r="C31" s="15" t="s">
        <v>35</v>
      </c>
      <c r="D31" s="198">
        <v>876297.57</v>
      </c>
      <c r="E31" s="209">
        <v>1072417.3</v>
      </c>
    </row>
    <row r="32" spans="2:8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>
        <v>7945.64</v>
      </c>
      <c r="E33" s="209">
        <v>10055.76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/>
      <c r="E35" s="209"/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>
        <v>48746.65</v>
      </c>
    </row>
    <row r="38" spans="2:6">
      <c r="B38" s="21" t="s">
        <v>45</v>
      </c>
      <c r="C38" s="22" t="s">
        <v>46</v>
      </c>
      <c r="D38" s="117">
        <v>560130.03</v>
      </c>
      <c r="E38" s="23">
        <v>1068345.17</v>
      </c>
    </row>
    <row r="39" spans="2:6" ht="13.5" thickBot="1">
      <c r="B39" s="30" t="s">
        <v>47</v>
      </c>
      <c r="C39" s="31" t="s">
        <v>48</v>
      </c>
      <c r="D39" s="119">
        <v>14812377.6</v>
      </c>
      <c r="E39" s="130">
        <f>E24+E25+E38</f>
        <v>18435963.909999996</v>
      </c>
      <c r="F39" s="127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2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241"/>
      <c r="E43" s="63"/>
    </row>
    <row r="44" spans="2:6">
      <c r="B44" s="39" t="s">
        <v>6</v>
      </c>
      <c r="C44" s="67" t="s">
        <v>52</v>
      </c>
      <c r="D44" s="183">
        <v>1145950.5297999999</v>
      </c>
      <c r="E44" s="167">
        <v>1103771.4835999999</v>
      </c>
    </row>
    <row r="45" spans="2:6" ht="13.5" thickBot="1">
      <c r="B45" s="41" t="s">
        <v>8</v>
      </c>
      <c r="C45" s="68" t="s">
        <v>53</v>
      </c>
      <c r="D45" s="166">
        <v>1124951.6557</v>
      </c>
      <c r="E45" s="171">
        <v>1181950.3271999999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12.6724</v>
      </c>
      <c r="E47" s="173">
        <v>14.622</v>
      </c>
      <c r="F47" s="114"/>
    </row>
    <row r="48" spans="2:6">
      <c r="B48" s="39" t="s">
        <v>8</v>
      </c>
      <c r="C48" s="67" t="s">
        <v>55</v>
      </c>
      <c r="D48" s="183">
        <v>12.6152</v>
      </c>
      <c r="E48" s="177">
        <v>14.535</v>
      </c>
    </row>
    <row r="49" spans="2:8">
      <c r="B49" s="39" t="s">
        <v>10</v>
      </c>
      <c r="C49" s="67" t="s">
        <v>56</v>
      </c>
      <c r="D49" s="183">
        <v>13.285</v>
      </c>
      <c r="E49" s="177">
        <v>16.184100000000001</v>
      </c>
    </row>
    <row r="50" spans="2:8" ht="13.5" thickBot="1">
      <c r="B50" s="41" t="s">
        <v>12</v>
      </c>
      <c r="C50" s="68" t="s">
        <v>53</v>
      </c>
      <c r="D50" s="166">
        <v>13.1671</v>
      </c>
      <c r="E50" s="175">
        <v>15.597899999999999</v>
      </c>
      <c r="H50" s="240"/>
    </row>
    <row r="51" spans="2:8" ht="13.5" thickBot="1">
      <c r="B51" s="32"/>
      <c r="C51" s="33"/>
      <c r="D51" s="176"/>
      <c r="E51" s="176"/>
    </row>
    <row r="52" spans="2:8" ht="16.5" thickBot="1">
      <c r="B52" s="43"/>
      <c r="C52" s="44" t="s">
        <v>57</v>
      </c>
      <c r="D52" s="45"/>
      <c r="E52" s="7"/>
    </row>
    <row r="53" spans="2:8" ht="23.25" thickBot="1">
      <c r="B53" s="266" t="s">
        <v>58</v>
      </c>
      <c r="C53" s="267"/>
      <c r="D53" s="46" t="s">
        <v>59</v>
      </c>
      <c r="E53" s="47" t="s">
        <v>60</v>
      </c>
    </row>
    <row r="54" spans="2:8" ht="13.5" thickBot="1">
      <c r="B54" s="48" t="s">
        <v>28</v>
      </c>
      <c r="C54" s="37" t="s">
        <v>61</v>
      </c>
      <c r="D54" s="49">
        <f>SUM(D55:D66)</f>
        <v>18448809.199999999</v>
      </c>
      <c r="E54" s="50">
        <f>E60</f>
        <v>1.0006967517436411</v>
      </c>
    </row>
    <row r="55" spans="2:8" ht="25.5">
      <c r="B55" s="51" t="s">
        <v>6</v>
      </c>
      <c r="C55" s="52" t="s">
        <v>62</v>
      </c>
      <c r="D55" s="217">
        <v>0</v>
      </c>
      <c r="E55" s="218">
        <v>0</v>
      </c>
    </row>
    <row r="56" spans="2:8" ht="25.5">
      <c r="B56" s="39" t="s">
        <v>8</v>
      </c>
      <c r="C56" s="40" t="s">
        <v>63</v>
      </c>
      <c r="D56" s="219">
        <v>0</v>
      </c>
      <c r="E56" s="220">
        <v>0</v>
      </c>
    </row>
    <row r="57" spans="2:8">
      <c r="B57" s="39" t="s">
        <v>10</v>
      </c>
      <c r="C57" s="40" t="s">
        <v>64</v>
      </c>
      <c r="D57" s="219">
        <v>0</v>
      </c>
      <c r="E57" s="220">
        <v>0</v>
      </c>
    </row>
    <row r="58" spans="2:8">
      <c r="B58" s="39" t="s">
        <v>12</v>
      </c>
      <c r="C58" s="40" t="s">
        <v>65</v>
      </c>
      <c r="D58" s="219">
        <v>0</v>
      </c>
      <c r="E58" s="220">
        <v>0</v>
      </c>
    </row>
    <row r="59" spans="2:8">
      <c r="B59" s="39" t="s">
        <v>39</v>
      </c>
      <c r="C59" s="40" t="s">
        <v>66</v>
      </c>
      <c r="D59" s="219">
        <v>0</v>
      </c>
      <c r="E59" s="220">
        <v>0</v>
      </c>
    </row>
    <row r="60" spans="2:8">
      <c r="B60" s="53" t="s">
        <v>41</v>
      </c>
      <c r="C60" s="54" t="s">
        <v>67</v>
      </c>
      <c r="D60" s="221">
        <f>E10</f>
        <v>18448809.199999999</v>
      </c>
      <c r="E60" s="222">
        <f>D60/E20</f>
        <v>1.0006967517436411</v>
      </c>
    </row>
    <row r="61" spans="2:8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8">
      <c r="B62" s="53" t="s">
        <v>69</v>
      </c>
      <c r="C62" s="54" t="s">
        <v>70</v>
      </c>
      <c r="D62" s="221">
        <v>0</v>
      </c>
      <c r="E62" s="222">
        <v>0</v>
      </c>
    </row>
    <row r="63" spans="2:8">
      <c r="B63" s="39" t="s">
        <v>71</v>
      </c>
      <c r="C63" s="40" t="s">
        <v>72</v>
      </c>
      <c r="D63" s="219">
        <v>0</v>
      </c>
      <c r="E63" s="220">
        <v>0</v>
      </c>
    </row>
    <row r="64" spans="2:8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f>E11</f>
        <v>21261.27</v>
      </c>
      <c r="E68" s="242">
        <f>D68/E20</f>
        <v>1.153249708222064E-3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f>D69/E20</f>
        <v>0</v>
      </c>
    </row>
    <row r="70" spans="2:5" ht="13.5" thickBot="1">
      <c r="B70" s="36" t="s">
        <v>84</v>
      </c>
      <c r="C70" s="37" t="s">
        <v>85</v>
      </c>
      <c r="D70" s="38">
        <f>E16</f>
        <v>34106.559999999998</v>
      </c>
      <c r="E70" s="50">
        <f>D70/E20</f>
        <v>1.8500014518633323E-3</v>
      </c>
    </row>
    <row r="71" spans="2:5">
      <c r="B71" s="36" t="s">
        <v>86</v>
      </c>
      <c r="C71" s="37" t="s">
        <v>87</v>
      </c>
      <c r="D71" s="38">
        <f>D54+D68+D69-D70</f>
        <v>18435963.91</v>
      </c>
      <c r="E71" s="61">
        <f>E54+E68+E69-E70</f>
        <v>0.99999999999999989</v>
      </c>
    </row>
    <row r="72" spans="2:5">
      <c r="B72" s="39" t="s">
        <v>6</v>
      </c>
      <c r="C72" s="40" t="s">
        <v>88</v>
      </c>
      <c r="D72" s="219">
        <f>D71</f>
        <v>18435963.91</v>
      </c>
      <c r="E72" s="220">
        <f>E71</f>
        <v>0.99999999999999989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6" right="0.75" top="0.62" bottom="0.47" header="0.5" footer="0.5"/>
  <pageSetup paperSize="9" scale="70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dimension ref="A1:H78"/>
  <sheetViews>
    <sheetView topLeftCell="A4"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8.28515625" customWidth="1"/>
    <col min="7" max="7" width="13.42578125" bestFit="1" customWidth="1"/>
    <col min="8" max="8" width="9.14062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95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19411250.350000001</v>
      </c>
      <c r="E9" s="23">
        <f>E10+E11+E12+E13</f>
        <v>19475060.91</v>
      </c>
    </row>
    <row r="10" spans="2:5">
      <c r="B10" s="14" t="s">
        <v>6</v>
      </c>
      <c r="C10" s="115" t="s">
        <v>7</v>
      </c>
      <c r="D10" s="198">
        <v>19368021.850000001</v>
      </c>
      <c r="E10" s="199">
        <v>19475060.91</v>
      </c>
    </row>
    <row r="11" spans="2:5">
      <c r="B11" s="14" t="s">
        <v>8</v>
      </c>
      <c r="C11" s="115" t="s">
        <v>9</v>
      </c>
      <c r="D11" s="198">
        <v>43228.5</v>
      </c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>
        <f>D17+D18+D19</f>
        <v>36875.83</v>
      </c>
      <c r="E16" s="23">
        <f>E17+E18+E19</f>
        <v>18960.53</v>
      </c>
    </row>
    <row r="17" spans="2:8">
      <c r="B17" s="14" t="s">
        <v>6</v>
      </c>
      <c r="C17" s="115" t="s">
        <v>15</v>
      </c>
      <c r="D17" s="200">
        <f>31240.35+5635.48</f>
        <v>36875.83</v>
      </c>
      <c r="E17" s="201">
        <v>18960.53</v>
      </c>
    </row>
    <row r="18" spans="2:8" ht="25.5">
      <c r="B18" s="14" t="s">
        <v>8</v>
      </c>
      <c r="C18" s="115" t="s">
        <v>20</v>
      </c>
      <c r="D18" s="198"/>
      <c r="E18" s="199"/>
    </row>
    <row r="19" spans="2:8" ht="13.5" thickBot="1">
      <c r="B19" s="16" t="s">
        <v>10</v>
      </c>
      <c r="C19" s="116" t="s">
        <v>21</v>
      </c>
      <c r="D19" s="202"/>
      <c r="E19" s="203"/>
    </row>
    <row r="20" spans="2:8" ht="13.5" thickBot="1">
      <c r="B20" s="264" t="s">
        <v>22</v>
      </c>
      <c r="C20" s="265"/>
      <c r="D20" s="204">
        <f>D9-D16</f>
        <v>19374374.520000003</v>
      </c>
      <c r="E20" s="205">
        <f>E9-E16</f>
        <v>19456100.379999999</v>
      </c>
      <c r="F20" s="191"/>
      <c r="H20" s="114"/>
    </row>
    <row r="21" spans="2:8" ht="13.5" thickBot="1">
      <c r="B21" s="3"/>
      <c r="C21" s="17"/>
      <c r="D21" s="18"/>
      <c r="E21" s="18"/>
      <c r="F21" s="114"/>
    </row>
    <row r="22" spans="2:8" ht="16.5" thickBot="1">
      <c r="B22" s="4"/>
      <c r="C22" s="5" t="s">
        <v>23</v>
      </c>
      <c r="D22" s="19"/>
      <c r="E22" s="20"/>
    </row>
    <row r="23" spans="2:8" ht="13.5" thickBot="1">
      <c r="B23" s="8"/>
      <c r="C23" s="9" t="s">
        <v>3</v>
      </c>
      <c r="D23" s="120" t="s">
        <v>225</v>
      </c>
      <c r="E23" s="64" t="s">
        <v>224</v>
      </c>
    </row>
    <row r="24" spans="2:8" ht="13.5" thickBot="1">
      <c r="B24" s="21" t="s">
        <v>24</v>
      </c>
      <c r="C24" s="22" t="s">
        <v>25</v>
      </c>
      <c r="D24" s="117">
        <v>22238338.579999998</v>
      </c>
      <c r="E24" s="23">
        <f>D20</f>
        <v>19374374.520000003</v>
      </c>
    </row>
    <row r="25" spans="2:8">
      <c r="B25" s="21" t="s">
        <v>26</v>
      </c>
      <c r="C25" s="22" t="s">
        <v>27</v>
      </c>
      <c r="D25" s="117">
        <v>-1487601.73</v>
      </c>
      <c r="E25" s="133">
        <f>E26-E30</f>
        <v>-1043193.8000000002</v>
      </c>
      <c r="G25" s="188"/>
    </row>
    <row r="26" spans="2:8">
      <c r="B26" s="24" t="s">
        <v>28</v>
      </c>
      <c r="C26" s="25" t="s">
        <v>29</v>
      </c>
      <c r="D26" s="118">
        <v>22132.84</v>
      </c>
      <c r="E26" s="134">
        <f>SUM(E27:E29)</f>
        <v>461386.89</v>
      </c>
      <c r="G26" s="188"/>
    </row>
    <row r="27" spans="2:8">
      <c r="B27" s="26" t="s">
        <v>6</v>
      </c>
      <c r="C27" s="15" t="s">
        <v>30</v>
      </c>
      <c r="D27" s="198">
        <v>1794.87</v>
      </c>
      <c r="E27" s="209">
        <v>837</v>
      </c>
      <c r="G27" s="188"/>
    </row>
    <row r="28" spans="2:8">
      <c r="B28" s="26" t="s">
        <v>8</v>
      </c>
      <c r="C28" s="15" t="s">
        <v>31</v>
      </c>
      <c r="D28" s="198"/>
      <c r="E28" s="209"/>
      <c r="G28" s="188"/>
    </row>
    <row r="29" spans="2:8">
      <c r="B29" s="26" t="s">
        <v>10</v>
      </c>
      <c r="C29" s="15" t="s">
        <v>32</v>
      </c>
      <c r="D29" s="198">
        <v>20337.97</v>
      </c>
      <c r="E29" s="209">
        <v>460549.89</v>
      </c>
      <c r="G29" s="187"/>
    </row>
    <row r="30" spans="2:8">
      <c r="B30" s="24" t="s">
        <v>33</v>
      </c>
      <c r="C30" s="27" t="s">
        <v>34</v>
      </c>
      <c r="D30" s="118">
        <v>1509734.57</v>
      </c>
      <c r="E30" s="134">
        <f>SUM(E31:E37)</f>
        <v>1504580.6900000002</v>
      </c>
      <c r="G30" s="188"/>
    </row>
    <row r="31" spans="2:8">
      <c r="B31" s="26" t="s">
        <v>6</v>
      </c>
      <c r="C31" s="15" t="s">
        <v>35</v>
      </c>
      <c r="D31" s="198">
        <v>1457800.17</v>
      </c>
      <c r="E31" s="209">
        <v>1454574.09</v>
      </c>
      <c r="G31" s="188"/>
    </row>
    <row r="32" spans="2:8">
      <c r="B32" s="26" t="s">
        <v>8</v>
      </c>
      <c r="C32" s="15" t="s">
        <v>36</v>
      </c>
      <c r="D32" s="198"/>
      <c r="E32" s="209"/>
      <c r="G32" s="188"/>
    </row>
    <row r="33" spans="2:7">
      <c r="B33" s="26" t="s">
        <v>10</v>
      </c>
      <c r="C33" s="15" t="s">
        <v>37</v>
      </c>
      <c r="D33" s="198">
        <v>12659.6</v>
      </c>
      <c r="E33" s="209">
        <v>12198.58</v>
      </c>
      <c r="G33" s="188"/>
    </row>
    <row r="34" spans="2:7">
      <c r="B34" s="26" t="s">
        <v>12</v>
      </c>
      <c r="C34" s="15" t="s">
        <v>38</v>
      </c>
      <c r="D34" s="198"/>
      <c r="E34" s="209"/>
      <c r="G34" s="188"/>
    </row>
    <row r="35" spans="2:7" ht="25.5">
      <c r="B35" s="26" t="s">
        <v>39</v>
      </c>
      <c r="C35" s="15" t="s">
        <v>40</v>
      </c>
      <c r="D35" s="198"/>
      <c r="E35" s="209"/>
      <c r="G35" s="188"/>
    </row>
    <row r="36" spans="2:7">
      <c r="B36" s="26" t="s">
        <v>41</v>
      </c>
      <c r="C36" s="15" t="s">
        <v>42</v>
      </c>
      <c r="D36" s="198"/>
      <c r="E36" s="209"/>
      <c r="G36" s="188"/>
    </row>
    <row r="37" spans="2:7" ht="13.5" thickBot="1">
      <c r="B37" s="28" t="s">
        <v>43</v>
      </c>
      <c r="C37" s="29" t="s">
        <v>44</v>
      </c>
      <c r="D37" s="198">
        <v>39274.800000000003</v>
      </c>
      <c r="E37" s="209">
        <v>37808.019999999997</v>
      </c>
      <c r="G37" s="188"/>
    </row>
    <row r="38" spans="2:7">
      <c r="B38" s="21" t="s">
        <v>45</v>
      </c>
      <c r="C38" s="22" t="s">
        <v>46</v>
      </c>
      <c r="D38" s="117">
        <v>433270.63</v>
      </c>
      <c r="E38" s="23">
        <v>1124919.6599999999</v>
      </c>
    </row>
    <row r="39" spans="2:7" ht="13.5" thickBot="1">
      <c r="B39" s="30" t="s">
        <v>47</v>
      </c>
      <c r="C39" s="31" t="s">
        <v>48</v>
      </c>
      <c r="D39" s="119">
        <v>21184007.479999997</v>
      </c>
      <c r="E39" s="130">
        <f>E24+E25+E38</f>
        <v>19456100.380000003</v>
      </c>
      <c r="F39" s="127"/>
    </row>
    <row r="40" spans="2:7" ht="13.5" thickBot="1">
      <c r="B40" s="32"/>
      <c r="C40" s="33"/>
      <c r="D40" s="2"/>
      <c r="E40" s="176"/>
    </row>
    <row r="41" spans="2:7" ht="16.5" thickBot="1">
      <c r="B41" s="4"/>
      <c r="C41" s="34" t="s">
        <v>49</v>
      </c>
      <c r="D41" s="6"/>
      <c r="E41" s="7"/>
    </row>
    <row r="42" spans="2:7" ht="13.5" thickBot="1">
      <c r="B42" s="8"/>
      <c r="C42" s="35" t="s">
        <v>50</v>
      </c>
      <c r="D42" s="120" t="s">
        <v>225</v>
      </c>
      <c r="E42" s="64" t="s">
        <v>224</v>
      </c>
    </row>
    <row r="43" spans="2:7">
      <c r="B43" s="36" t="s">
        <v>28</v>
      </c>
      <c r="C43" s="66" t="s">
        <v>51</v>
      </c>
      <c r="D43" s="38"/>
      <c r="E43" s="63"/>
    </row>
    <row r="44" spans="2:7">
      <c r="B44" s="39" t="s">
        <v>6</v>
      </c>
      <c r="C44" s="67" t="s">
        <v>52</v>
      </c>
      <c r="D44" s="183">
        <v>1983606.6046</v>
      </c>
      <c r="E44" s="167">
        <v>1700401.8181</v>
      </c>
    </row>
    <row r="45" spans="2:7" ht="13.5" thickBot="1">
      <c r="B45" s="41" t="s">
        <v>8</v>
      </c>
      <c r="C45" s="68" t="s">
        <v>53</v>
      </c>
      <c r="D45" s="166">
        <v>1849163.9780999999</v>
      </c>
      <c r="E45" s="171">
        <v>1612263.2729</v>
      </c>
    </row>
    <row r="46" spans="2:7">
      <c r="B46" s="36" t="s">
        <v>33</v>
      </c>
      <c r="C46" s="66" t="s">
        <v>54</v>
      </c>
      <c r="D46" s="229"/>
      <c r="E46" s="172"/>
    </row>
    <row r="47" spans="2:7">
      <c r="B47" s="39" t="s">
        <v>6</v>
      </c>
      <c r="C47" s="67" t="s">
        <v>52</v>
      </c>
      <c r="D47" s="183">
        <v>11.2111</v>
      </c>
      <c r="E47" s="173">
        <v>11.394</v>
      </c>
      <c r="F47" s="114"/>
    </row>
    <row r="48" spans="2:7">
      <c r="B48" s="39" t="s">
        <v>8</v>
      </c>
      <c r="C48" s="67" t="s">
        <v>55</v>
      </c>
      <c r="D48" s="183">
        <v>10.771800000000001</v>
      </c>
      <c r="E48" s="177">
        <v>11.392799999999999</v>
      </c>
    </row>
    <row r="49" spans="2:8">
      <c r="B49" s="39" t="s">
        <v>10</v>
      </c>
      <c r="C49" s="67" t="s">
        <v>56</v>
      </c>
      <c r="D49" s="183">
        <v>11.469900000000001</v>
      </c>
      <c r="E49" s="177">
        <v>12.6495</v>
      </c>
    </row>
    <row r="50" spans="2:8" ht="13.5" thickBot="1">
      <c r="B50" s="41" t="s">
        <v>12</v>
      </c>
      <c r="C50" s="68" t="s">
        <v>53</v>
      </c>
      <c r="D50" s="166">
        <v>11.456</v>
      </c>
      <c r="E50" s="175">
        <v>12.067600000000001</v>
      </c>
      <c r="H50" s="114"/>
    </row>
    <row r="51" spans="2:8" ht="13.5" thickBot="1">
      <c r="B51" s="32"/>
      <c r="C51" s="33"/>
      <c r="D51" s="176"/>
      <c r="E51" s="176"/>
    </row>
    <row r="52" spans="2:8" ht="16.5" thickBot="1">
      <c r="B52" s="43"/>
      <c r="C52" s="44" t="s">
        <v>57</v>
      </c>
      <c r="D52" s="45"/>
      <c r="E52" s="7"/>
    </row>
    <row r="53" spans="2:8" ht="23.25" thickBot="1">
      <c r="B53" s="266" t="s">
        <v>58</v>
      </c>
      <c r="C53" s="267"/>
      <c r="D53" s="46" t="s">
        <v>59</v>
      </c>
      <c r="E53" s="47" t="s">
        <v>60</v>
      </c>
    </row>
    <row r="54" spans="2:8" ht="13.5" thickBot="1">
      <c r="B54" s="48" t="s">
        <v>28</v>
      </c>
      <c r="C54" s="37" t="s">
        <v>61</v>
      </c>
      <c r="D54" s="49">
        <f>SUM(D55:D66)</f>
        <v>19475060.91</v>
      </c>
      <c r="E54" s="50">
        <f>E60</f>
        <v>1.000974528791982</v>
      </c>
    </row>
    <row r="55" spans="2:8" ht="25.5">
      <c r="B55" s="51" t="s">
        <v>6</v>
      </c>
      <c r="C55" s="52" t="s">
        <v>62</v>
      </c>
      <c r="D55" s="217">
        <v>0</v>
      </c>
      <c r="E55" s="218">
        <v>0</v>
      </c>
    </row>
    <row r="56" spans="2:8" ht="25.5">
      <c r="B56" s="39" t="s">
        <v>8</v>
      </c>
      <c r="C56" s="40" t="s">
        <v>63</v>
      </c>
      <c r="D56" s="219">
        <v>0</v>
      </c>
      <c r="E56" s="220">
        <v>0</v>
      </c>
    </row>
    <row r="57" spans="2:8">
      <c r="B57" s="39" t="s">
        <v>10</v>
      </c>
      <c r="C57" s="40" t="s">
        <v>64</v>
      </c>
      <c r="D57" s="219">
        <v>0</v>
      </c>
      <c r="E57" s="220">
        <v>0</v>
      </c>
    </row>
    <row r="58" spans="2:8">
      <c r="B58" s="39" t="s">
        <v>12</v>
      </c>
      <c r="C58" s="40" t="s">
        <v>65</v>
      </c>
      <c r="D58" s="219">
        <v>0</v>
      </c>
      <c r="E58" s="220">
        <v>0</v>
      </c>
    </row>
    <row r="59" spans="2:8">
      <c r="B59" s="39" t="s">
        <v>39</v>
      </c>
      <c r="C59" s="40" t="s">
        <v>66</v>
      </c>
      <c r="D59" s="219">
        <v>0</v>
      </c>
      <c r="E59" s="220">
        <v>0</v>
      </c>
    </row>
    <row r="60" spans="2:8">
      <c r="B60" s="53" t="s">
        <v>41</v>
      </c>
      <c r="C60" s="54" t="s">
        <v>67</v>
      </c>
      <c r="D60" s="221">
        <f>E10</f>
        <v>19475060.91</v>
      </c>
      <c r="E60" s="222">
        <f>D60/E20</f>
        <v>1.000974528791982</v>
      </c>
    </row>
    <row r="61" spans="2:8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8">
      <c r="B62" s="53" t="s">
        <v>69</v>
      </c>
      <c r="C62" s="54" t="s">
        <v>70</v>
      </c>
      <c r="D62" s="221">
        <v>0</v>
      </c>
      <c r="E62" s="222">
        <v>0</v>
      </c>
    </row>
    <row r="63" spans="2:8">
      <c r="B63" s="39" t="s">
        <v>71</v>
      </c>
      <c r="C63" s="40" t="s">
        <v>72</v>
      </c>
      <c r="D63" s="219">
        <v>0</v>
      </c>
      <c r="E63" s="220">
        <v>0</v>
      </c>
    </row>
    <row r="64" spans="2:8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f>E11</f>
        <v>0</v>
      </c>
      <c r="E68" s="69">
        <f>D68/E20</f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18960.53</v>
      </c>
      <c r="E70" s="50">
        <f>D70/E20</f>
        <v>9.7452879198190075E-4</v>
      </c>
    </row>
    <row r="71" spans="2:5">
      <c r="B71" s="36" t="s">
        <v>86</v>
      </c>
      <c r="C71" s="37" t="s">
        <v>87</v>
      </c>
      <c r="D71" s="38">
        <f>D54+D69-D70+D68</f>
        <v>19456100.379999999</v>
      </c>
      <c r="E71" s="61">
        <f>E54+E68-E70</f>
        <v>1</v>
      </c>
    </row>
    <row r="72" spans="2:5">
      <c r="B72" s="39" t="s">
        <v>6</v>
      </c>
      <c r="C72" s="40" t="s">
        <v>88</v>
      </c>
      <c r="D72" s="219">
        <f>D71</f>
        <v>19456100.379999999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48" right="0.75" top="0.56999999999999995" bottom="0.4" header="0.5" footer="0.5"/>
  <pageSetup paperSize="9" scale="70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A1:H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6.7109375" style="62" customWidth="1"/>
    <col min="7" max="7" width="16.7109375" customWidth="1"/>
    <col min="8" max="8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219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10593490.5</v>
      </c>
      <c r="E9" s="23">
        <f>E10+E11+E12+E13</f>
        <v>10170942</v>
      </c>
    </row>
    <row r="10" spans="2:5">
      <c r="B10" s="14" t="s">
        <v>6</v>
      </c>
      <c r="C10" s="115" t="s">
        <v>7</v>
      </c>
      <c r="D10" s="198"/>
      <c r="E10" s="199"/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>
        <v>10593490.5</v>
      </c>
      <c r="E12" s="199">
        <v>10170942</v>
      </c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8">
      <c r="B17" s="14" t="s">
        <v>6</v>
      </c>
      <c r="C17" s="115" t="s">
        <v>15</v>
      </c>
      <c r="D17" s="200"/>
      <c r="E17" s="201"/>
    </row>
    <row r="18" spans="2:8" ht="25.5">
      <c r="B18" s="14" t="s">
        <v>8</v>
      </c>
      <c r="C18" s="115" t="s">
        <v>20</v>
      </c>
      <c r="D18" s="198"/>
      <c r="E18" s="199"/>
    </row>
    <row r="19" spans="2:8" ht="13.5" thickBot="1">
      <c r="B19" s="16" t="s">
        <v>10</v>
      </c>
      <c r="C19" s="116" t="s">
        <v>21</v>
      </c>
      <c r="D19" s="202"/>
      <c r="E19" s="203"/>
    </row>
    <row r="20" spans="2:8" ht="13.5" thickBot="1">
      <c r="B20" s="264" t="s">
        <v>22</v>
      </c>
      <c r="C20" s="265"/>
      <c r="D20" s="204">
        <f>D9-D16</f>
        <v>10593490.5</v>
      </c>
      <c r="E20" s="205">
        <f>E9-E16</f>
        <v>10170942</v>
      </c>
      <c r="F20" s="190"/>
      <c r="G20" s="114"/>
    </row>
    <row r="21" spans="2:8" ht="13.5" thickBot="1">
      <c r="B21" s="3"/>
      <c r="C21" s="17"/>
      <c r="D21" s="18"/>
      <c r="E21" s="18"/>
    </row>
    <row r="22" spans="2:8" ht="16.5" thickBot="1">
      <c r="B22" s="4"/>
      <c r="C22" s="5" t="s">
        <v>23</v>
      </c>
      <c r="D22" s="19"/>
      <c r="E22" s="20"/>
    </row>
    <row r="23" spans="2:8" ht="13.5" thickBot="1">
      <c r="B23" s="8"/>
      <c r="C23" s="9" t="s">
        <v>3</v>
      </c>
      <c r="D23" s="120" t="s">
        <v>225</v>
      </c>
      <c r="E23" s="64" t="s">
        <v>224</v>
      </c>
    </row>
    <row r="24" spans="2:8" ht="13.5" thickBot="1">
      <c r="B24" s="21" t="s">
        <v>24</v>
      </c>
      <c r="C24" s="22" t="s">
        <v>25</v>
      </c>
      <c r="D24" s="117">
        <v>10312395.220000001</v>
      </c>
      <c r="E24" s="23">
        <f>D20</f>
        <v>10593490.5</v>
      </c>
    </row>
    <row r="25" spans="2:8">
      <c r="B25" s="21" t="s">
        <v>26</v>
      </c>
      <c r="C25" s="22" t="s">
        <v>27</v>
      </c>
      <c r="D25" s="117">
        <v>-239036.7</v>
      </c>
      <c r="E25" s="133">
        <f>E26-E30</f>
        <v>-252187.62</v>
      </c>
    </row>
    <row r="26" spans="2:8">
      <c r="B26" s="24" t="s">
        <v>28</v>
      </c>
      <c r="C26" s="25" t="s">
        <v>29</v>
      </c>
      <c r="D26" s="118"/>
      <c r="E26" s="134">
        <f>SUM(E27:E29)</f>
        <v>0</v>
      </c>
    </row>
    <row r="27" spans="2:8">
      <c r="B27" s="26" t="s">
        <v>6</v>
      </c>
      <c r="C27" s="15" t="s">
        <v>30</v>
      </c>
      <c r="D27" s="198"/>
      <c r="E27" s="209"/>
    </row>
    <row r="28" spans="2:8">
      <c r="B28" s="26" t="s">
        <v>8</v>
      </c>
      <c r="C28" s="15" t="s">
        <v>31</v>
      </c>
      <c r="D28" s="198"/>
      <c r="E28" s="209"/>
    </row>
    <row r="29" spans="2:8">
      <c r="B29" s="26" t="s">
        <v>10</v>
      </c>
      <c r="C29" s="15" t="s">
        <v>32</v>
      </c>
      <c r="D29" s="198"/>
      <c r="E29" s="209"/>
    </row>
    <row r="30" spans="2:8">
      <c r="B30" s="24" t="s">
        <v>33</v>
      </c>
      <c r="C30" s="27" t="s">
        <v>34</v>
      </c>
      <c r="D30" s="118">
        <v>239036.7</v>
      </c>
      <c r="E30" s="134">
        <f>SUM(E31:E37)</f>
        <v>252187.62</v>
      </c>
      <c r="F30" s="123"/>
    </row>
    <row r="31" spans="2:8">
      <c r="B31" s="26" t="s">
        <v>6</v>
      </c>
      <c r="C31" s="15" t="s">
        <v>35</v>
      </c>
      <c r="D31" s="198">
        <v>239036.7</v>
      </c>
      <c r="E31" s="209">
        <v>252187.62</v>
      </c>
      <c r="G31" s="114"/>
      <c r="H31" s="114"/>
    </row>
    <row r="32" spans="2:8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/>
      <c r="E33" s="209"/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/>
      <c r="E35" s="209"/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/>
    </row>
    <row r="38" spans="2:6">
      <c r="B38" s="21" t="s">
        <v>45</v>
      </c>
      <c r="C38" s="22" t="s">
        <v>46</v>
      </c>
      <c r="D38" s="117">
        <v>262633.09999999998</v>
      </c>
      <c r="E38" s="23">
        <v>-170360.88</v>
      </c>
    </row>
    <row r="39" spans="2:6" ht="13.5" thickBot="1">
      <c r="B39" s="30" t="s">
        <v>47</v>
      </c>
      <c r="C39" s="31" t="s">
        <v>48</v>
      </c>
      <c r="D39" s="119">
        <v>10335991.620000001</v>
      </c>
      <c r="E39" s="130">
        <f>E24+E25+E38</f>
        <v>10170942</v>
      </c>
      <c r="F39" s="121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2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219"/>
      <c r="E44" s="167"/>
    </row>
    <row r="45" spans="2:6" ht="13.5" thickBot="1">
      <c r="B45" s="41" t="s">
        <v>8</v>
      </c>
      <c r="C45" s="68" t="s">
        <v>53</v>
      </c>
      <c r="D45" s="243"/>
      <c r="E45" s="171"/>
    </row>
    <row r="46" spans="2:6">
      <c r="B46" s="36" t="s">
        <v>33</v>
      </c>
      <c r="C46" s="66" t="s">
        <v>54</v>
      </c>
      <c r="D46" s="244"/>
      <c r="E46" s="172"/>
    </row>
    <row r="47" spans="2:6">
      <c r="B47" s="39" t="s">
        <v>6</v>
      </c>
      <c r="C47" s="67" t="s">
        <v>52</v>
      </c>
      <c r="D47" s="245"/>
      <c r="E47" s="173"/>
    </row>
    <row r="48" spans="2:6">
      <c r="B48" s="39" t="s">
        <v>8</v>
      </c>
      <c r="C48" s="67" t="s">
        <v>55</v>
      </c>
      <c r="D48" s="246"/>
      <c r="E48" s="177"/>
    </row>
    <row r="49" spans="2:5">
      <c r="B49" s="39" t="s">
        <v>10</v>
      </c>
      <c r="C49" s="67" t="s">
        <v>56</v>
      </c>
      <c r="D49" s="245"/>
      <c r="E49" s="177"/>
    </row>
    <row r="50" spans="2:5" ht="13.5" thickBot="1">
      <c r="B50" s="41" t="s">
        <v>12</v>
      </c>
      <c r="C50" s="68" t="s">
        <v>53</v>
      </c>
      <c r="D50" s="247"/>
      <c r="E50" s="175"/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0</v>
      </c>
      <c r="E54" s="50">
        <v>0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0</v>
      </c>
      <c r="E60" s="222">
        <v>0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f>E9</f>
        <v>10170942</v>
      </c>
      <c r="E67" s="60">
        <f>D67/E20</f>
        <v>1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D67</f>
        <v>10170942</v>
      </c>
      <c r="E71" s="61">
        <f>E67</f>
        <v>1</v>
      </c>
    </row>
    <row r="72" spans="2:5">
      <c r="B72" s="39" t="s">
        <v>6</v>
      </c>
      <c r="C72" s="40" t="s">
        <v>88</v>
      </c>
      <c r="D72" s="219">
        <v>0</v>
      </c>
      <c r="E72" s="220">
        <v>0</v>
      </c>
    </row>
    <row r="73" spans="2:5">
      <c r="B73" s="39" t="s">
        <v>8</v>
      </c>
      <c r="C73" s="40" t="s">
        <v>89</v>
      </c>
      <c r="D73" s="219">
        <f>D71</f>
        <v>10170942</v>
      </c>
      <c r="E73" s="220">
        <f>E71</f>
        <v>1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64" right="0.75" top="0.61" bottom="0.37" header="0.5" footer="0.5"/>
  <pageSetup paperSize="9" scale="70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dimension ref="A1:I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8.140625" customWidth="1"/>
    <col min="9" max="9" width="10.140625" bestFit="1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218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6672900.4199999999</v>
      </c>
      <c r="E9" s="23">
        <f>E10+E11+E12+E13</f>
        <v>6515604.9100000001</v>
      </c>
    </row>
    <row r="10" spans="2:5">
      <c r="B10" s="14" t="s">
        <v>6</v>
      </c>
      <c r="C10" s="115" t="s">
        <v>7</v>
      </c>
      <c r="D10" s="198"/>
      <c r="E10" s="199"/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>
        <v>6672900.4199999999</v>
      </c>
      <c r="E12" s="199">
        <v>6515604.9100000001</v>
      </c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9">
      <c r="B17" s="14" t="s">
        <v>6</v>
      </c>
      <c r="C17" s="115" t="s">
        <v>15</v>
      </c>
      <c r="D17" s="200"/>
      <c r="E17" s="201"/>
    </row>
    <row r="18" spans="2:9" ht="25.5">
      <c r="B18" s="14" t="s">
        <v>8</v>
      </c>
      <c r="C18" s="115" t="s">
        <v>20</v>
      </c>
      <c r="D18" s="198"/>
      <c r="E18" s="199"/>
    </row>
    <row r="19" spans="2:9" ht="13.5" thickBot="1">
      <c r="B19" s="16" t="s">
        <v>10</v>
      </c>
      <c r="C19" s="116" t="s">
        <v>21</v>
      </c>
      <c r="D19" s="202"/>
      <c r="E19" s="203"/>
    </row>
    <row r="20" spans="2:9" ht="13.5" thickBot="1">
      <c r="B20" s="264" t="s">
        <v>22</v>
      </c>
      <c r="C20" s="265"/>
      <c r="D20" s="204">
        <f>D9-D16</f>
        <v>6672900.4199999999</v>
      </c>
      <c r="E20" s="205">
        <f>E9-E16</f>
        <v>6515604.9100000001</v>
      </c>
      <c r="F20" s="191"/>
    </row>
    <row r="21" spans="2:9" ht="13.5" thickBot="1">
      <c r="B21" s="3"/>
      <c r="C21" s="17"/>
      <c r="D21" s="18"/>
      <c r="E21" s="18"/>
    </row>
    <row r="22" spans="2:9" ht="16.5" thickBot="1">
      <c r="B22" s="4"/>
      <c r="C22" s="5" t="s">
        <v>23</v>
      </c>
      <c r="D22" s="19"/>
      <c r="E22" s="20"/>
    </row>
    <row r="23" spans="2:9" ht="13.5" thickBot="1">
      <c r="B23" s="8"/>
      <c r="C23" s="9" t="s">
        <v>3</v>
      </c>
      <c r="D23" s="120" t="s">
        <v>225</v>
      </c>
      <c r="E23" s="64" t="s">
        <v>224</v>
      </c>
    </row>
    <row r="24" spans="2:9" ht="13.5" thickBot="1">
      <c r="B24" s="21" t="s">
        <v>24</v>
      </c>
      <c r="C24" s="22" t="s">
        <v>25</v>
      </c>
      <c r="D24" s="117">
        <v>6393707.0599999996</v>
      </c>
      <c r="E24" s="23">
        <f>D20</f>
        <v>6672900.4199999999</v>
      </c>
    </row>
    <row r="25" spans="2:9">
      <c r="B25" s="21" t="s">
        <v>26</v>
      </c>
      <c r="C25" s="22" t="s">
        <v>27</v>
      </c>
      <c r="D25" s="117">
        <v>-37554.550000000003</v>
      </c>
      <c r="E25" s="133">
        <f>E26-E30</f>
        <v>-49646.34</v>
      </c>
    </row>
    <row r="26" spans="2:9">
      <c r="B26" s="24" t="s">
        <v>28</v>
      </c>
      <c r="C26" s="25" t="s">
        <v>29</v>
      </c>
      <c r="D26" s="118"/>
      <c r="E26" s="134">
        <f>SUM(E27:E29)</f>
        <v>0</v>
      </c>
    </row>
    <row r="27" spans="2:9">
      <c r="B27" s="26" t="s">
        <v>6</v>
      </c>
      <c r="C27" s="15" t="s">
        <v>30</v>
      </c>
      <c r="D27" s="198"/>
      <c r="E27" s="209"/>
    </row>
    <row r="28" spans="2:9">
      <c r="B28" s="26" t="s">
        <v>8</v>
      </c>
      <c r="C28" s="15" t="s">
        <v>31</v>
      </c>
      <c r="D28" s="198"/>
      <c r="E28" s="209"/>
    </row>
    <row r="29" spans="2:9">
      <c r="B29" s="26" t="s">
        <v>10</v>
      </c>
      <c r="C29" s="15" t="s">
        <v>32</v>
      </c>
      <c r="D29" s="198"/>
      <c r="E29" s="209"/>
    </row>
    <row r="30" spans="2:9">
      <c r="B30" s="24" t="s">
        <v>33</v>
      </c>
      <c r="C30" s="27" t="s">
        <v>34</v>
      </c>
      <c r="D30" s="118">
        <v>37554.550000000003</v>
      </c>
      <c r="E30" s="134">
        <f>SUM(E31:E37)</f>
        <v>49646.34</v>
      </c>
    </row>
    <row r="31" spans="2:9">
      <c r="B31" s="26" t="s">
        <v>6</v>
      </c>
      <c r="C31" s="15" t="s">
        <v>35</v>
      </c>
      <c r="D31" s="198">
        <v>37554.550000000003</v>
      </c>
      <c r="E31" s="209">
        <v>49646.34</v>
      </c>
      <c r="I31" s="127"/>
    </row>
    <row r="32" spans="2:9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/>
      <c r="E33" s="209"/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/>
      <c r="E35" s="209"/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/>
    </row>
    <row r="38" spans="2:6">
      <c r="B38" s="21" t="s">
        <v>45</v>
      </c>
      <c r="C38" s="22" t="s">
        <v>46</v>
      </c>
      <c r="D38" s="117">
        <v>220930.94</v>
      </c>
      <c r="E38" s="23">
        <v>-107649.17</v>
      </c>
    </row>
    <row r="39" spans="2:6" ht="13.5" thickBot="1">
      <c r="B39" s="30" t="s">
        <v>47</v>
      </c>
      <c r="C39" s="31" t="s">
        <v>48</v>
      </c>
      <c r="D39" s="119">
        <v>6577083.4500000002</v>
      </c>
      <c r="E39" s="130">
        <f>E24+E25+E38</f>
        <v>6515604.9100000001</v>
      </c>
      <c r="F39" s="127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2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219"/>
      <c r="E44" s="167"/>
    </row>
    <row r="45" spans="2:6" ht="13.5" thickBot="1">
      <c r="B45" s="41" t="s">
        <v>8</v>
      </c>
      <c r="C45" s="68" t="s">
        <v>53</v>
      </c>
      <c r="D45" s="243"/>
      <c r="E45" s="171"/>
    </row>
    <row r="46" spans="2:6">
      <c r="B46" s="36" t="s">
        <v>33</v>
      </c>
      <c r="C46" s="66" t="s">
        <v>54</v>
      </c>
      <c r="D46" s="244"/>
      <c r="E46" s="172"/>
    </row>
    <row r="47" spans="2:6">
      <c r="B47" s="39" t="s">
        <v>6</v>
      </c>
      <c r="C47" s="67" t="s">
        <v>52</v>
      </c>
      <c r="D47" s="245"/>
      <c r="E47" s="173"/>
    </row>
    <row r="48" spans="2:6">
      <c r="B48" s="39" t="s">
        <v>8</v>
      </c>
      <c r="C48" s="67" t="s">
        <v>55</v>
      </c>
      <c r="D48" s="245"/>
      <c r="E48" s="177"/>
    </row>
    <row r="49" spans="2:5">
      <c r="B49" s="39" t="s">
        <v>10</v>
      </c>
      <c r="C49" s="67" t="s">
        <v>56</v>
      </c>
      <c r="D49" s="245"/>
      <c r="E49" s="177"/>
    </row>
    <row r="50" spans="2:5" ht="13.5" thickBot="1">
      <c r="B50" s="41" t="s">
        <v>12</v>
      </c>
      <c r="C50" s="68" t="s">
        <v>53</v>
      </c>
      <c r="D50" s="247"/>
      <c r="E50" s="175"/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0</v>
      </c>
      <c r="E54" s="50">
        <v>0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0</v>
      </c>
      <c r="E60" s="222">
        <v>0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f>E9</f>
        <v>6515604.9100000001</v>
      </c>
      <c r="E67" s="60">
        <f>D67/E20</f>
        <v>1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D67</f>
        <v>6515604.9100000001</v>
      </c>
      <c r="E71" s="61">
        <f>E67</f>
        <v>1</v>
      </c>
    </row>
    <row r="72" spans="2:5">
      <c r="B72" s="39" t="s">
        <v>6</v>
      </c>
      <c r="C72" s="40" t="s">
        <v>88</v>
      </c>
      <c r="D72" s="219">
        <v>0</v>
      </c>
      <c r="E72" s="220">
        <v>0</v>
      </c>
    </row>
    <row r="73" spans="2:5">
      <c r="B73" s="39" t="s">
        <v>8</v>
      </c>
      <c r="C73" s="40" t="s">
        <v>89</v>
      </c>
      <c r="D73" s="219">
        <f>D71</f>
        <v>6515604.9100000001</v>
      </c>
      <c r="E73" s="220">
        <f>E71</f>
        <v>1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6000000000000005" right="0.75" top="0.56999999999999995" bottom="0.45" header="0.5" footer="0.5"/>
  <pageSetup paperSize="9" scale="70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dimension ref="A1:F78"/>
  <sheetViews>
    <sheetView zoomScaleNormal="100" workbookViewId="0">
      <selection activeCell="B3" sqref="B3:E3"/>
    </sheetView>
  </sheetViews>
  <sheetFormatPr defaultRowHeight="12.75"/>
  <cols>
    <col min="1" max="1" width="5.85546875" style="62" customWidth="1"/>
    <col min="2" max="2" width="5.28515625" style="62" bestFit="1" customWidth="1"/>
    <col min="3" max="3" width="72.7109375" style="62" customWidth="1"/>
    <col min="4" max="5" width="17.85546875" style="227" customWidth="1"/>
    <col min="6" max="6" width="8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135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6562.99</v>
      </c>
      <c r="E9" s="23">
        <f>E10+E11+E12+E13</f>
        <v>5607.32</v>
      </c>
    </row>
    <row r="10" spans="2:5">
      <c r="B10" s="14" t="s">
        <v>6</v>
      </c>
      <c r="C10" s="115" t="s">
        <v>7</v>
      </c>
      <c r="D10" s="198">
        <v>6562.99</v>
      </c>
      <c r="E10" s="199">
        <v>5607.32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6562.99</v>
      </c>
      <c r="E20" s="205">
        <f>E9-E16</f>
        <v>5607.32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4417.1899999999996</v>
      </c>
      <c r="E24" s="23">
        <f>D20</f>
        <v>6562.99</v>
      </c>
    </row>
    <row r="25" spans="2:6">
      <c r="B25" s="21" t="s">
        <v>26</v>
      </c>
      <c r="C25" s="22" t="s">
        <v>27</v>
      </c>
      <c r="D25" s="117">
        <v>1208.47</v>
      </c>
      <c r="E25" s="133">
        <f>E26-E30</f>
        <v>-1334.5299999999997</v>
      </c>
      <c r="F25" s="121"/>
    </row>
    <row r="26" spans="2:6">
      <c r="B26" s="24" t="s">
        <v>28</v>
      </c>
      <c r="C26" s="25" t="s">
        <v>29</v>
      </c>
      <c r="D26" s="118">
        <v>3129.77</v>
      </c>
      <c r="E26" s="134">
        <f>SUM(E27:E29)</f>
        <v>3172.54</v>
      </c>
      <c r="F26" s="121"/>
    </row>
    <row r="27" spans="2:6">
      <c r="B27" s="26" t="s">
        <v>6</v>
      </c>
      <c r="C27" s="15" t="s">
        <v>30</v>
      </c>
      <c r="D27" s="198">
        <v>3129.77</v>
      </c>
      <c r="E27" s="209">
        <v>126.85</v>
      </c>
      <c r="F27" s="121"/>
    </row>
    <row r="28" spans="2:6">
      <c r="B28" s="26" t="s">
        <v>8</v>
      </c>
      <c r="C28" s="15" t="s">
        <v>31</v>
      </c>
      <c r="D28" s="198"/>
      <c r="E28" s="209"/>
      <c r="F28" s="121"/>
    </row>
    <row r="29" spans="2:6">
      <c r="B29" s="26" t="s">
        <v>10</v>
      </c>
      <c r="C29" s="15" t="s">
        <v>32</v>
      </c>
      <c r="D29" s="198"/>
      <c r="E29" s="209">
        <v>3045.69</v>
      </c>
      <c r="F29" s="121"/>
    </row>
    <row r="30" spans="2:6">
      <c r="B30" s="24" t="s">
        <v>33</v>
      </c>
      <c r="C30" s="27" t="s">
        <v>34</v>
      </c>
      <c r="D30" s="118">
        <v>1921.3</v>
      </c>
      <c r="E30" s="134">
        <f>SUM(E31:E37)</f>
        <v>4507.07</v>
      </c>
    </row>
    <row r="31" spans="2:6">
      <c r="B31" s="26" t="s">
        <v>6</v>
      </c>
      <c r="C31" s="15" t="s">
        <v>35</v>
      </c>
      <c r="D31" s="198">
        <v>816.87</v>
      </c>
      <c r="E31" s="209">
        <v>1307.21</v>
      </c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>
        <v>6.88</v>
      </c>
      <c r="E33" s="209">
        <v>5.66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>
        <v>25.63</v>
      </c>
      <c r="E35" s="209">
        <v>85.5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>
        <v>1071.92</v>
      </c>
      <c r="E37" s="209">
        <v>3108.7</v>
      </c>
    </row>
    <row r="38" spans="2:6">
      <c r="B38" s="21" t="s">
        <v>45</v>
      </c>
      <c r="C38" s="22" t="s">
        <v>46</v>
      </c>
      <c r="D38" s="117">
        <v>-319.83</v>
      </c>
      <c r="E38" s="23">
        <v>378.86</v>
      </c>
    </row>
    <row r="39" spans="2:6" ht="13.5" thickBot="1">
      <c r="B39" s="30" t="s">
        <v>47</v>
      </c>
      <c r="C39" s="31" t="s">
        <v>48</v>
      </c>
      <c r="D39" s="119">
        <v>5305.83</v>
      </c>
      <c r="E39" s="130">
        <f>E24+E25+E38</f>
        <v>5607.32</v>
      </c>
      <c r="F39" s="121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26.661000000000001</v>
      </c>
      <c r="E44" s="167">
        <v>43.881999999999998</v>
      </c>
    </row>
    <row r="45" spans="2:6" ht="13.5" thickBot="1">
      <c r="B45" s="41" t="s">
        <v>8</v>
      </c>
      <c r="C45" s="68" t="s">
        <v>53</v>
      </c>
      <c r="D45" s="166">
        <v>33.842500000000001</v>
      </c>
      <c r="E45" s="171">
        <v>36.267499999999998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165.68</v>
      </c>
      <c r="E47" s="173">
        <v>149.56</v>
      </c>
    </row>
    <row r="48" spans="2:6">
      <c r="B48" s="39" t="s">
        <v>8</v>
      </c>
      <c r="C48" s="67" t="s">
        <v>55</v>
      </c>
      <c r="D48" s="183">
        <v>152.15</v>
      </c>
      <c r="E48" s="177">
        <v>146.58000000000001</v>
      </c>
    </row>
    <row r="49" spans="2:5">
      <c r="B49" s="39" t="s">
        <v>10</v>
      </c>
      <c r="C49" s="67" t="s">
        <v>56</v>
      </c>
      <c r="D49" s="183">
        <v>168.38</v>
      </c>
      <c r="E49" s="177">
        <v>167.61</v>
      </c>
    </row>
    <row r="50" spans="2:5" ht="13.5" thickBot="1">
      <c r="B50" s="41" t="s">
        <v>12</v>
      </c>
      <c r="C50" s="68" t="s">
        <v>53</v>
      </c>
      <c r="D50" s="166">
        <v>156.78</v>
      </c>
      <c r="E50" s="175">
        <v>154.61000000000001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5607.32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5607.32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5607.32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5607.32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6692913385826772" right="0.74803149606299213" top="0.55118110236220474" bottom="0.39370078740157483" header="0.51181102362204722" footer="0.51181102362204722"/>
  <pageSetup paperSize="9" scale="70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dimension ref="A1:F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7.8554687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136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132317.41</v>
      </c>
      <c r="E9" s="23">
        <f>E10+E11+E12+E13</f>
        <v>177380.89</v>
      </c>
    </row>
    <row r="10" spans="2:5">
      <c r="B10" s="14" t="s">
        <v>6</v>
      </c>
      <c r="C10" s="115" t="s">
        <v>7</v>
      </c>
      <c r="D10" s="198">
        <v>132317.41</v>
      </c>
      <c r="E10" s="199">
        <v>177380.89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132317.41</v>
      </c>
      <c r="E20" s="205">
        <f>E9-E16</f>
        <v>177380.89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87628.19</v>
      </c>
      <c r="E24" s="23">
        <f>D20</f>
        <v>132317.41</v>
      </c>
    </row>
    <row r="25" spans="2:6">
      <c r="B25" s="21" t="s">
        <v>26</v>
      </c>
      <c r="C25" s="22" t="s">
        <v>27</v>
      </c>
      <c r="D25" s="117">
        <v>39909.74</v>
      </c>
      <c r="E25" s="133">
        <f>E26-E30</f>
        <v>40358.31</v>
      </c>
      <c r="F25" s="70"/>
    </row>
    <row r="26" spans="2:6">
      <c r="B26" s="24" t="s">
        <v>28</v>
      </c>
      <c r="C26" s="25" t="s">
        <v>29</v>
      </c>
      <c r="D26" s="118">
        <v>47724.61</v>
      </c>
      <c r="E26" s="134">
        <f>SUM(E27:E29)</f>
        <v>59389.82</v>
      </c>
    </row>
    <row r="27" spans="2:6">
      <c r="B27" s="26" t="s">
        <v>6</v>
      </c>
      <c r="C27" s="15" t="s">
        <v>30</v>
      </c>
      <c r="D27" s="198">
        <v>47724.61</v>
      </c>
      <c r="E27" s="209">
        <v>5005.1000000000004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/>
      <c r="E29" s="209">
        <v>54384.72</v>
      </c>
    </row>
    <row r="30" spans="2:6">
      <c r="B30" s="24" t="s">
        <v>33</v>
      </c>
      <c r="C30" s="27" t="s">
        <v>34</v>
      </c>
      <c r="D30" s="118">
        <v>7814.87</v>
      </c>
      <c r="E30" s="134">
        <f>SUM(E31:E37)</f>
        <v>19031.510000000002</v>
      </c>
      <c r="F30" s="70"/>
    </row>
    <row r="31" spans="2:6">
      <c r="B31" s="26" t="s">
        <v>6</v>
      </c>
      <c r="C31" s="15" t="s">
        <v>35</v>
      </c>
      <c r="D31" s="198">
        <v>826.35</v>
      </c>
      <c r="E31" s="209">
        <v>17303.66</v>
      </c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>
        <v>225.87</v>
      </c>
      <c r="E33" s="209">
        <v>190.47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>
        <v>815.49</v>
      </c>
      <c r="E35" s="209">
        <v>1039.9000000000001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>
        <v>5947.16</v>
      </c>
      <c r="E37" s="209">
        <v>497.48</v>
      </c>
    </row>
    <row r="38" spans="2:6">
      <c r="B38" s="21" t="s">
        <v>45</v>
      </c>
      <c r="C38" s="22" t="s">
        <v>46</v>
      </c>
      <c r="D38" s="117">
        <v>-3814.31</v>
      </c>
      <c r="E38" s="23">
        <v>4705.17</v>
      </c>
    </row>
    <row r="39" spans="2:6" ht="13.5" thickBot="1">
      <c r="B39" s="30" t="s">
        <v>47</v>
      </c>
      <c r="C39" s="31" t="s">
        <v>48</v>
      </c>
      <c r="D39" s="119">
        <v>123723.62</v>
      </c>
      <c r="E39" s="130">
        <f>E24+E25+E38</f>
        <v>177380.89</v>
      </c>
      <c r="F39" s="121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857.92240000000004</v>
      </c>
      <c r="E44" s="167">
        <v>1391.0577000000001</v>
      </c>
    </row>
    <row r="45" spans="2:6" ht="13.5" thickBot="1">
      <c r="B45" s="41" t="s">
        <v>8</v>
      </c>
      <c r="C45" s="68" t="s">
        <v>53</v>
      </c>
      <c r="D45" s="166">
        <v>1257.0984000000001</v>
      </c>
      <c r="E45" s="171">
        <v>1769.7384999999999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102.14</v>
      </c>
      <c r="E47" s="173">
        <v>95.12</v>
      </c>
    </row>
    <row r="48" spans="2:6">
      <c r="B48" s="39" t="s">
        <v>8</v>
      </c>
      <c r="C48" s="67" t="s">
        <v>55</v>
      </c>
      <c r="D48" s="183">
        <v>96.02</v>
      </c>
      <c r="E48" s="177">
        <v>93.72</v>
      </c>
    </row>
    <row r="49" spans="2:5">
      <c r="B49" s="39" t="s">
        <v>10</v>
      </c>
      <c r="C49" s="67" t="s">
        <v>56</v>
      </c>
      <c r="D49" s="183">
        <v>105.59</v>
      </c>
      <c r="E49" s="177">
        <v>107.75</v>
      </c>
    </row>
    <row r="50" spans="2:5" ht="13.5" thickBot="1">
      <c r="B50" s="41" t="s">
        <v>12</v>
      </c>
      <c r="C50" s="68" t="s">
        <v>53</v>
      </c>
      <c r="D50" s="166">
        <v>98.42</v>
      </c>
      <c r="E50" s="175">
        <v>100.23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177380.89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177380.89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177380.89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177380.89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5000000000000004" right="0.75" top="0.59" bottom="0.4" header="0.5" footer="0.5"/>
  <pageSetup paperSize="9" scale="70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dimension ref="A1:F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7.710937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137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390178.54</v>
      </c>
      <c r="E9" s="23">
        <f>E10+E11+E12+E13</f>
        <v>399062.17</v>
      </c>
    </row>
    <row r="10" spans="2:5">
      <c r="B10" s="14" t="s">
        <v>6</v>
      </c>
      <c r="C10" s="115" t="s">
        <v>7</v>
      </c>
      <c r="D10" s="198">
        <v>390178.54</v>
      </c>
      <c r="E10" s="199">
        <v>399062.17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390178.54</v>
      </c>
      <c r="E20" s="205">
        <f>E9-E16</f>
        <v>399062.17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199338.94</v>
      </c>
      <c r="E24" s="23">
        <f>D20</f>
        <v>390178.54</v>
      </c>
    </row>
    <row r="25" spans="2:6">
      <c r="B25" s="21" t="s">
        <v>26</v>
      </c>
      <c r="C25" s="22" t="s">
        <v>27</v>
      </c>
      <c r="D25" s="117">
        <v>99485.36</v>
      </c>
      <c r="E25" s="133">
        <f>E26-E30</f>
        <v>1725.0900000000001</v>
      </c>
    </row>
    <row r="26" spans="2:6">
      <c r="B26" s="24" t="s">
        <v>28</v>
      </c>
      <c r="C26" s="25" t="s">
        <v>29</v>
      </c>
      <c r="D26" s="118">
        <v>150955.21</v>
      </c>
      <c r="E26" s="134">
        <f>SUM(E27:E29)</f>
        <v>32571.33</v>
      </c>
    </row>
    <row r="27" spans="2:6">
      <c r="B27" s="26" t="s">
        <v>6</v>
      </c>
      <c r="C27" s="15" t="s">
        <v>30</v>
      </c>
      <c r="D27" s="198">
        <v>150955.21</v>
      </c>
      <c r="E27" s="209">
        <v>32571.33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/>
      <c r="E29" s="209"/>
    </row>
    <row r="30" spans="2:6">
      <c r="B30" s="24" t="s">
        <v>33</v>
      </c>
      <c r="C30" s="27" t="s">
        <v>34</v>
      </c>
      <c r="D30" s="118">
        <v>51469.85</v>
      </c>
      <c r="E30" s="134">
        <f>SUM(E31:E37)</f>
        <v>30846.240000000002</v>
      </c>
    </row>
    <row r="31" spans="2:6">
      <c r="B31" s="26" t="s">
        <v>6</v>
      </c>
      <c r="C31" s="15" t="s">
        <v>35</v>
      </c>
      <c r="D31" s="198"/>
      <c r="E31" s="209">
        <v>17739.96</v>
      </c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>
        <v>219.81</v>
      </c>
      <c r="E33" s="209">
        <v>195.68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>
        <v>2222.9</v>
      </c>
      <c r="E35" s="209">
        <v>3367.76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>
        <v>49027.14</v>
      </c>
      <c r="E37" s="209">
        <v>9542.84</v>
      </c>
    </row>
    <row r="38" spans="2:6">
      <c r="B38" s="21" t="s">
        <v>45</v>
      </c>
      <c r="C38" s="22" t="s">
        <v>46</v>
      </c>
      <c r="D38" s="117">
        <v>-2564.46</v>
      </c>
      <c r="E38" s="23">
        <v>7158.54</v>
      </c>
    </row>
    <row r="39" spans="2:6" ht="13.5" thickBot="1">
      <c r="B39" s="30" t="s">
        <v>47</v>
      </c>
      <c r="C39" s="31" t="s">
        <v>48</v>
      </c>
      <c r="D39" s="119">
        <v>296259.83999999997</v>
      </c>
      <c r="E39" s="130">
        <f>E24+E25+E38</f>
        <v>399062.17</v>
      </c>
      <c r="F39" s="121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1779.3353999999999</v>
      </c>
      <c r="E44" s="167">
        <v>3556.7779</v>
      </c>
    </row>
    <row r="45" spans="2:6" ht="13.5" thickBot="1">
      <c r="B45" s="41" t="s">
        <v>8</v>
      </c>
      <c r="C45" s="68" t="s">
        <v>53</v>
      </c>
      <c r="D45" s="166">
        <v>2660.1404000000002</v>
      </c>
      <c r="E45" s="171">
        <v>3569.7483999999999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112.03</v>
      </c>
      <c r="E47" s="173">
        <v>109.7</v>
      </c>
    </row>
    <row r="48" spans="2:6">
      <c r="B48" s="39" t="s">
        <v>8</v>
      </c>
      <c r="C48" s="67" t="s">
        <v>55</v>
      </c>
      <c r="D48" s="183">
        <v>109.67</v>
      </c>
      <c r="E48" s="177">
        <v>109.03</v>
      </c>
    </row>
    <row r="49" spans="2:5">
      <c r="B49" s="39" t="s">
        <v>10</v>
      </c>
      <c r="C49" s="67" t="s">
        <v>56</v>
      </c>
      <c r="D49" s="183">
        <v>113.13</v>
      </c>
      <c r="E49" s="177">
        <v>116.61</v>
      </c>
    </row>
    <row r="50" spans="2:5" ht="13.5" thickBot="1">
      <c r="B50" s="41" t="s">
        <v>12</v>
      </c>
      <c r="C50" s="68" t="s">
        <v>53</v>
      </c>
      <c r="D50" s="166">
        <v>111.37</v>
      </c>
      <c r="E50" s="175">
        <v>111.79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399062.17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399062.17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399062.17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399062.17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5000000000000004" right="0.75" top="0.53" bottom="0.54" header="0.5" footer="0.5"/>
  <pageSetup paperSize="9" scale="7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6.85546875" customWidth="1"/>
    <col min="7" max="7" width="12.570312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109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244823524.34</v>
      </c>
      <c r="E9" s="23">
        <f>E10+E11+E12+E13</f>
        <v>252492657.88</v>
      </c>
    </row>
    <row r="10" spans="2:5">
      <c r="B10" s="14" t="s">
        <v>6</v>
      </c>
      <c r="C10" s="115" t="s">
        <v>7</v>
      </c>
      <c r="D10" s="198">
        <f>243572657.81+329715.87</f>
        <v>243902373.68000001</v>
      </c>
      <c r="E10" s="199">
        <f>251482078.13+153423.36</f>
        <v>251635501.49000001</v>
      </c>
    </row>
    <row r="11" spans="2:5">
      <c r="B11" s="14" t="s">
        <v>8</v>
      </c>
      <c r="C11" s="115" t="s">
        <v>9</v>
      </c>
      <c r="D11" s="198">
        <v>31.66</v>
      </c>
      <c r="E11" s="199">
        <v>23.38</v>
      </c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>
        <f>D14</f>
        <v>921119</v>
      </c>
      <c r="E13" s="199">
        <f>E14</f>
        <v>857133.01</v>
      </c>
    </row>
    <row r="14" spans="2:5">
      <c r="B14" s="14" t="s">
        <v>14</v>
      </c>
      <c r="C14" s="115" t="s">
        <v>15</v>
      </c>
      <c r="D14" s="198">
        <v>921119</v>
      </c>
      <c r="E14" s="199">
        <v>857133.01</v>
      </c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>
        <f>D17+D18+D19</f>
        <v>329502.28999999998</v>
      </c>
      <c r="E16" s="23">
        <f>E17+E18+E19</f>
        <v>504212.52</v>
      </c>
    </row>
    <row r="17" spans="2:6">
      <c r="B17" s="14" t="s">
        <v>6</v>
      </c>
      <c r="C17" s="115" t="s">
        <v>15</v>
      </c>
      <c r="D17" s="200">
        <v>329502.28999999998</v>
      </c>
      <c r="E17" s="201">
        <v>504212.52</v>
      </c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244494022.05000001</v>
      </c>
      <c r="E20" s="205">
        <f>E9-E16</f>
        <v>251988445.35999998</v>
      </c>
      <c r="F20" s="189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269143334.08000004</v>
      </c>
      <c r="E24" s="23">
        <f>D20</f>
        <v>244494022.05000001</v>
      </c>
    </row>
    <row r="25" spans="2:6">
      <c r="B25" s="21" t="s">
        <v>26</v>
      </c>
      <c r="C25" s="22" t="s">
        <v>27</v>
      </c>
      <c r="D25" s="117">
        <v>-976541.15999999642</v>
      </c>
      <c r="E25" s="133">
        <f>E26-E30</f>
        <v>-3323203.3199999966</v>
      </c>
      <c r="F25" s="127"/>
    </row>
    <row r="26" spans="2:6">
      <c r="B26" s="24" t="s">
        <v>28</v>
      </c>
      <c r="C26" s="25" t="s">
        <v>29</v>
      </c>
      <c r="D26" s="118">
        <v>25829255.210000001</v>
      </c>
      <c r="E26" s="134">
        <f>E27+E29</f>
        <v>22251543.010000002</v>
      </c>
      <c r="F26" s="127"/>
    </row>
    <row r="27" spans="2:6">
      <c r="B27" s="26" t="s">
        <v>6</v>
      </c>
      <c r="C27" s="15" t="s">
        <v>30</v>
      </c>
      <c r="D27" s="198">
        <v>24943214.330000002</v>
      </c>
      <c r="E27" s="209">
        <v>21774213.25</v>
      </c>
      <c r="F27" s="127"/>
    </row>
    <row r="28" spans="2:6">
      <c r="B28" s="26" t="s">
        <v>8</v>
      </c>
      <c r="C28" s="15" t="s">
        <v>31</v>
      </c>
      <c r="D28" s="198"/>
      <c r="E28" s="209"/>
      <c r="F28" s="127"/>
    </row>
    <row r="29" spans="2:6">
      <c r="B29" s="26" t="s">
        <v>10</v>
      </c>
      <c r="C29" s="15" t="s">
        <v>32</v>
      </c>
      <c r="D29" s="198">
        <v>886040.88000000012</v>
      </c>
      <c r="E29" s="209">
        <v>477329.76</v>
      </c>
      <c r="F29" s="127"/>
    </row>
    <row r="30" spans="2:6">
      <c r="B30" s="24" t="s">
        <v>33</v>
      </c>
      <c r="C30" s="27" t="s">
        <v>34</v>
      </c>
      <c r="D30" s="118">
        <v>26805796.369999997</v>
      </c>
      <c r="E30" s="134">
        <f>SUM(E31:E37)</f>
        <v>25574746.329999998</v>
      </c>
      <c r="F30" s="127"/>
    </row>
    <row r="31" spans="2:6">
      <c r="B31" s="26" t="s">
        <v>6</v>
      </c>
      <c r="C31" s="15" t="s">
        <v>35</v>
      </c>
      <c r="D31" s="198">
        <v>18628571.310000002</v>
      </c>
      <c r="E31" s="209">
        <v>18366742.149999999</v>
      </c>
      <c r="F31" s="127"/>
    </row>
    <row r="32" spans="2:6">
      <c r="B32" s="26" t="s">
        <v>8</v>
      </c>
      <c r="C32" s="15" t="s">
        <v>36</v>
      </c>
      <c r="D32" s="198"/>
      <c r="E32" s="209"/>
      <c r="F32" s="127"/>
    </row>
    <row r="33" spans="2:6">
      <c r="B33" s="26" t="s">
        <v>10</v>
      </c>
      <c r="C33" s="15" t="s">
        <v>37</v>
      </c>
      <c r="D33" s="198">
        <v>5119105.66</v>
      </c>
      <c r="E33" s="209">
        <v>4133513.81</v>
      </c>
      <c r="F33" s="127"/>
    </row>
    <row r="34" spans="2:6">
      <c r="B34" s="26" t="s">
        <v>12</v>
      </c>
      <c r="C34" s="15" t="s">
        <v>38</v>
      </c>
      <c r="D34" s="198"/>
      <c r="E34" s="209"/>
      <c r="F34" s="127"/>
    </row>
    <row r="35" spans="2:6" ht="25.5">
      <c r="B35" s="26" t="s">
        <v>39</v>
      </c>
      <c r="C35" s="15" t="s">
        <v>40</v>
      </c>
      <c r="D35" s="198"/>
      <c r="E35" s="209"/>
      <c r="F35" s="127"/>
    </row>
    <row r="36" spans="2:6">
      <c r="B36" s="26" t="s">
        <v>41</v>
      </c>
      <c r="C36" s="15" t="s">
        <v>42</v>
      </c>
      <c r="D36" s="198"/>
      <c r="E36" s="209"/>
      <c r="F36" s="127"/>
    </row>
    <row r="37" spans="2:6" ht="13.5" thickBot="1">
      <c r="B37" s="28" t="s">
        <v>43</v>
      </c>
      <c r="C37" s="29" t="s">
        <v>44</v>
      </c>
      <c r="D37" s="198">
        <v>3058119.4000000004</v>
      </c>
      <c r="E37" s="209">
        <v>3074490.3699999996</v>
      </c>
      <c r="F37" s="127"/>
    </row>
    <row r="38" spans="2:6">
      <c r="B38" s="21" t="s">
        <v>45</v>
      </c>
      <c r="C38" s="22" t="s">
        <v>46</v>
      </c>
      <c r="D38" s="117">
        <v>-11877470.18</v>
      </c>
      <c r="E38" s="23">
        <v>10817626.630000001</v>
      </c>
    </row>
    <row r="39" spans="2:6" ht="13.5" thickBot="1">
      <c r="B39" s="30" t="s">
        <v>47</v>
      </c>
      <c r="C39" s="31" t="s">
        <v>48</v>
      </c>
      <c r="D39" s="119">
        <v>256289322.74000004</v>
      </c>
      <c r="E39" s="130">
        <f>E24+E25+E38</f>
        <v>251988445.36000001</v>
      </c>
      <c r="F39" s="189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13462440.3334</v>
      </c>
      <c r="E44" s="167">
        <v>13277441.303099999</v>
      </c>
    </row>
    <row r="45" spans="2:6" ht="13.5" thickBot="1">
      <c r="B45" s="41" t="s">
        <v>8</v>
      </c>
      <c r="C45" s="68" t="s">
        <v>53</v>
      </c>
      <c r="D45" s="166">
        <v>13411406.736400001</v>
      </c>
      <c r="E45" s="171">
        <v>13108898.067199999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19.9922</v>
      </c>
      <c r="E47" s="173">
        <v>18.414242358044898</v>
      </c>
    </row>
    <row r="48" spans="2:6">
      <c r="B48" s="39" t="s">
        <v>8</v>
      </c>
      <c r="C48" s="67" t="s">
        <v>55</v>
      </c>
      <c r="D48" s="183">
        <v>18.441199999999998</v>
      </c>
      <c r="E48" s="230">
        <v>18.0684</v>
      </c>
    </row>
    <row r="49" spans="2:5">
      <c r="B49" s="39" t="s">
        <v>10</v>
      </c>
      <c r="C49" s="67" t="s">
        <v>56</v>
      </c>
      <c r="D49" s="183">
        <v>20.377400000000002</v>
      </c>
      <c r="E49" s="230">
        <v>20.775600000000001</v>
      </c>
    </row>
    <row r="50" spans="2:5" ht="13.5" thickBot="1">
      <c r="B50" s="41" t="s">
        <v>12</v>
      </c>
      <c r="C50" s="68" t="s">
        <v>53</v>
      </c>
      <c r="D50" s="166">
        <v>19.109801661924301</v>
      </c>
      <c r="E50" s="175">
        <v>19.222702325415401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251635501.49000001</v>
      </c>
      <c r="E54" s="50">
        <f>E60+E65</f>
        <v>0.9985993648657352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v>251482078.13</v>
      </c>
      <c r="E60" s="222">
        <f>D60/E20</f>
        <v>0.99799051409172124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153423.35999999999</v>
      </c>
      <c r="E65" s="220">
        <f>D65/E20</f>
        <v>6.0885077401391847E-4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f>E11</f>
        <v>23.38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857133.01</v>
      </c>
      <c r="E69" s="50">
        <f>D69/E20</f>
        <v>3.4014774319333103E-3</v>
      </c>
    </row>
    <row r="70" spans="2:5" ht="13.5" thickBot="1">
      <c r="B70" s="36" t="s">
        <v>84</v>
      </c>
      <c r="C70" s="37" t="s">
        <v>85</v>
      </c>
      <c r="D70" s="38">
        <f>E16</f>
        <v>504212.52</v>
      </c>
      <c r="E70" s="50">
        <f>D70/E20</f>
        <v>2.0009350797004339E-3</v>
      </c>
    </row>
    <row r="71" spans="2:5">
      <c r="B71" s="36" t="s">
        <v>86</v>
      </c>
      <c r="C71" s="37" t="s">
        <v>87</v>
      </c>
      <c r="D71" s="38">
        <f>D54+D69-D70+D68</f>
        <v>251988445.35999998</v>
      </c>
      <c r="E71" s="61">
        <f>E54+E69-E70</f>
        <v>0.99999990721796805</v>
      </c>
    </row>
    <row r="72" spans="2:5">
      <c r="B72" s="39" t="s">
        <v>6</v>
      </c>
      <c r="C72" s="40" t="s">
        <v>88</v>
      </c>
      <c r="D72" s="219">
        <f>D71</f>
        <v>251988445.35999998</v>
      </c>
      <c r="E72" s="220">
        <f>E71</f>
        <v>0.99999990721796805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5000000000000004" right="0.75" top="0.51" bottom="0.33" header="0.5" footer="0.5"/>
  <pageSetup paperSize="9" scale="70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dimension ref="A1:F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7.2851562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138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1402924.7</v>
      </c>
      <c r="E9" s="23">
        <f>E10+E11+E12+E13</f>
        <v>3157940.95</v>
      </c>
    </row>
    <row r="10" spans="2:5">
      <c r="B10" s="14" t="s">
        <v>6</v>
      </c>
      <c r="C10" s="115" t="s">
        <v>7</v>
      </c>
      <c r="D10" s="198">
        <v>1402924.7</v>
      </c>
      <c r="E10" s="199">
        <v>3157940.95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1402924.7</v>
      </c>
      <c r="E20" s="205">
        <f>E9-E16</f>
        <v>3157940.95</v>
      </c>
      <c r="F20" s="189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2243188.85</v>
      </c>
      <c r="E24" s="23">
        <f>D20</f>
        <v>1402924.7</v>
      </c>
    </row>
    <row r="25" spans="2:6">
      <c r="B25" s="21" t="s">
        <v>26</v>
      </c>
      <c r="C25" s="22" t="s">
        <v>27</v>
      </c>
      <c r="D25" s="117">
        <v>-185664.30999999959</v>
      </c>
      <c r="E25" s="133">
        <f>E26-E30</f>
        <v>1690137.37</v>
      </c>
    </row>
    <row r="26" spans="2:6">
      <c r="B26" s="24" t="s">
        <v>28</v>
      </c>
      <c r="C26" s="25" t="s">
        <v>29</v>
      </c>
      <c r="D26" s="118">
        <v>2094890.02</v>
      </c>
      <c r="E26" s="134">
        <f>SUM(E27:E29)</f>
        <v>3068855.73</v>
      </c>
    </row>
    <row r="27" spans="2:6">
      <c r="B27" s="26" t="s">
        <v>6</v>
      </c>
      <c r="C27" s="15" t="s">
        <v>30</v>
      </c>
      <c r="D27" s="198">
        <v>2093354.29</v>
      </c>
      <c r="E27" s="209">
        <v>1480286.58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>
        <v>1535.73</v>
      </c>
      <c r="E29" s="209">
        <v>1588569.15</v>
      </c>
    </row>
    <row r="30" spans="2:6">
      <c r="B30" s="24" t="s">
        <v>33</v>
      </c>
      <c r="C30" s="27" t="s">
        <v>34</v>
      </c>
      <c r="D30" s="118">
        <v>2280554.3299999996</v>
      </c>
      <c r="E30" s="134">
        <f>SUM(E31:E37)</f>
        <v>1378718.3599999999</v>
      </c>
    </row>
    <row r="31" spans="2:6">
      <c r="B31" s="26" t="s">
        <v>6</v>
      </c>
      <c r="C31" s="15" t="s">
        <v>35</v>
      </c>
      <c r="D31" s="198">
        <v>1183.98</v>
      </c>
      <c r="E31" s="209">
        <v>596724.71</v>
      </c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>
        <v>412.99</v>
      </c>
      <c r="E33" s="209">
        <v>493.03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>
        <v>22134.81</v>
      </c>
      <c r="E35" s="209">
        <v>15427.55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>
        <v>2256822.5499999998</v>
      </c>
      <c r="E37" s="209">
        <v>766073.07</v>
      </c>
    </row>
    <row r="38" spans="2:6">
      <c r="B38" s="21" t="s">
        <v>45</v>
      </c>
      <c r="C38" s="22" t="s">
        <v>46</v>
      </c>
      <c r="D38" s="117">
        <v>-231315.24</v>
      </c>
      <c r="E38" s="23">
        <v>64878.879999999997</v>
      </c>
    </row>
    <row r="39" spans="2:6" ht="13.5" thickBot="1">
      <c r="B39" s="30" t="s">
        <v>47</v>
      </c>
      <c r="C39" s="31" t="s">
        <v>48</v>
      </c>
      <c r="D39" s="119">
        <v>1826209.3000000005</v>
      </c>
      <c r="E39" s="130">
        <f>E24+E25+E38</f>
        <v>3157940.95</v>
      </c>
      <c r="F39" s="127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16580.596099999999</v>
      </c>
      <c r="E44" s="167">
        <v>12190.864600000001</v>
      </c>
    </row>
    <row r="45" spans="2:6" ht="13.5" thickBot="1">
      <c r="B45" s="41" t="s">
        <v>8</v>
      </c>
      <c r="C45" s="68" t="s">
        <v>53</v>
      </c>
      <c r="D45" s="166">
        <v>14423.8946</v>
      </c>
      <c r="E45" s="171">
        <v>25387.4182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135.29</v>
      </c>
      <c r="E47" s="173">
        <v>115.08</v>
      </c>
    </row>
    <row r="48" spans="2:6">
      <c r="B48" s="39" t="s">
        <v>8</v>
      </c>
      <c r="C48" s="67" t="s">
        <v>55</v>
      </c>
      <c r="D48" s="183">
        <v>124.12</v>
      </c>
      <c r="E48" s="177">
        <v>113.65</v>
      </c>
    </row>
    <row r="49" spans="2:6">
      <c r="B49" s="39" t="s">
        <v>10</v>
      </c>
      <c r="C49" s="67" t="s">
        <v>56</v>
      </c>
      <c r="D49" s="183">
        <v>140.36000000000001</v>
      </c>
      <c r="E49" s="177">
        <v>133.44</v>
      </c>
    </row>
    <row r="50" spans="2:6" ht="13.5" thickBot="1">
      <c r="B50" s="41" t="s">
        <v>12</v>
      </c>
      <c r="C50" s="68" t="s">
        <v>53</v>
      </c>
      <c r="D50" s="166">
        <v>126.61</v>
      </c>
      <c r="E50" s="175">
        <v>124.39</v>
      </c>
      <c r="F50" s="114"/>
    </row>
    <row r="51" spans="2:6" ht="13.5" thickBot="1">
      <c r="B51" s="32"/>
      <c r="C51" s="33"/>
      <c r="D51" s="176"/>
      <c r="E51" s="176"/>
    </row>
    <row r="52" spans="2:6" ht="16.5" thickBot="1">
      <c r="B52" s="43"/>
      <c r="C52" s="44" t="s">
        <v>57</v>
      </c>
      <c r="D52" s="45"/>
      <c r="E52" s="7"/>
    </row>
    <row r="53" spans="2:6" ht="23.25" thickBot="1">
      <c r="B53" s="266" t="s">
        <v>58</v>
      </c>
      <c r="C53" s="267"/>
      <c r="D53" s="46" t="s">
        <v>59</v>
      </c>
      <c r="E53" s="47" t="s">
        <v>60</v>
      </c>
    </row>
    <row r="54" spans="2:6" ht="13.5" thickBot="1">
      <c r="B54" s="48" t="s">
        <v>28</v>
      </c>
      <c r="C54" s="37" t="s">
        <v>61</v>
      </c>
      <c r="D54" s="49">
        <f>SUM(D55:D66)</f>
        <v>3157940.95</v>
      </c>
      <c r="E54" s="50">
        <f>E60</f>
        <v>1</v>
      </c>
    </row>
    <row r="55" spans="2:6" ht="25.5">
      <c r="B55" s="51" t="s">
        <v>6</v>
      </c>
      <c r="C55" s="52" t="s">
        <v>62</v>
      </c>
      <c r="D55" s="217">
        <v>0</v>
      </c>
      <c r="E55" s="218">
        <v>0</v>
      </c>
    </row>
    <row r="56" spans="2:6" ht="25.5">
      <c r="B56" s="39" t="s">
        <v>8</v>
      </c>
      <c r="C56" s="40" t="s">
        <v>63</v>
      </c>
      <c r="D56" s="219">
        <v>0</v>
      </c>
      <c r="E56" s="220">
        <v>0</v>
      </c>
    </row>
    <row r="57" spans="2:6">
      <c r="B57" s="39" t="s">
        <v>10</v>
      </c>
      <c r="C57" s="40" t="s">
        <v>64</v>
      </c>
      <c r="D57" s="219">
        <v>0</v>
      </c>
      <c r="E57" s="220">
        <v>0</v>
      </c>
    </row>
    <row r="58" spans="2:6">
      <c r="B58" s="39" t="s">
        <v>12</v>
      </c>
      <c r="C58" s="40" t="s">
        <v>65</v>
      </c>
      <c r="D58" s="219">
        <v>0</v>
      </c>
      <c r="E58" s="220">
        <v>0</v>
      </c>
    </row>
    <row r="59" spans="2:6">
      <c r="B59" s="39" t="s">
        <v>39</v>
      </c>
      <c r="C59" s="40" t="s">
        <v>66</v>
      </c>
      <c r="D59" s="219">
        <v>0</v>
      </c>
      <c r="E59" s="220">
        <v>0</v>
      </c>
    </row>
    <row r="60" spans="2:6">
      <c r="B60" s="53" t="s">
        <v>41</v>
      </c>
      <c r="C60" s="54" t="s">
        <v>67</v>
      </c>
      <c r="D60" s="221">
        <f>E10</f>
        <v>3157940.95</v>
      </c>
      <c r="E60" s="222">
        <f>D60/E20</f>
        <v>1</v>
      </c>
    </row>
    <row r="61" spans="2:6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6">
      <c r="B62" s="53" t="s">
        <v>69</v>
      </c>
      <c r="C62" s="54" t="s">
        <v>70</v>
      </c>
      <c r="D62" s="221">
        <v>0</v>
      </c>
      <c r="E62" s="222">
        <v>0</v>
      </c>
    </row>
    <row r="63" spans="2:6">
      <c r="B63" s="39" t="s">
        <v>71</v>
      </c>
      <c r="C63" s="40" t="s">
        <v>72</v>
      </c>
      <c r="D63" s="219">
        <v>0</v>
      </c>
      <c r="E63" s="220">
        <v>0</v>
      </c>
    </row>
    <row r="64" spans="2:6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3157940.95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3157940.95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6" right="0.75" top="0.56000000000000005" bottom="0.56000000000000005" header="0.5" footer="0.5"/>
  <pageSetup paperSize="9" scale="70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dimension ref="A1:F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6.8554687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139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1469834.89</v>
      </c>
      <c r="E9" s="23">
        <f>E10+E11+E12+E13</f>
        <v>6618362.5599999996</v>
      </c>
    </row>
    <row r="10" spans="2:5">
      <c r="B10" s="14" t="s">
        <v>6</v>
      </c>
      <c r="C10" s="115" t="s">
        <v>7</v>
      </c>
      <c r="D10" s="198">
        <v>1469834.89</v>
      </c>
      <c r="E10" s="199">
        <v>6618362.5599999996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1469834.89</v>
      </c>
      <c r="E20" s="205">
        <f>E9-E16</f>
        <v>6618362.5599999996</v>
      </c>
      <c r="F20" s="189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598709.06999999995</v>
      </c>
      <c r="E24" s="23">
        <f>D20</f>
        <v>1469834.89</v>
      </c>
    </row>
    <row r="25" spans="2:6">
      <c r="B25" s="21" t="s">
        <v>26</v>
      </c>
      <c r="C25" s="22" t="s">
        <v>27</v>
      </c>
      <c r="D25" s="117">
        <v>316222.65000000002</v>
      </c>
      <c r="E25" s="133">
        <f>E26-E30</f>
        <v>5128350.1500000004</v>
      </c>
    </row>
    <row r="26" spans="2:6">
      <c r="B26" s="24" t="s">
        <v>28</v>
      </c>
      <c r="C26" s="25" t="s">
        <v>29</v>
      </c>
      <c r="D26" s="118">
        <v>361938.88999999996</v>
      </c>
      <c r="E26" s="134">
        <f>SUM(E27:E29)</f>
        <v>5627898.5200000005</v>
      </c>
    </row>
    <row r="27" spans="2:6">
      <c r="B27" s="26" t="s">
        <v>6</v>
      </c>
      <c r="C27" s="15" t="s">
        <v>30</v>
      </c>
      <c r="D27" s="198">
        <v>360866.98</v>
      </c>
      <c r="E27" s="209">
        <v>1462052.05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>
        <v>1071.9100000000001</v>
      </c>
      <c r="E29" s="209">
        <v>4165846.47</v>
      </c>
    </row>
    <row r="30" spans="2:6">
      <c r="B30" s="24" t="s">
        <v>33</v>
      </c>
      <c r="C30" s="27" t="s">
        <v>34</v>
      </c>
      <c r="D30" s="118">
        <v>45716.24</v>
      </c>
      <c r="E30" s="134">
        <f>SUM(E31:E37)</f>
        <v>499548.37</v>
      </c>
    </row>
    <row r="31" spans="2:6">
      <c r="B31" s="26" t="s">
        <v>6</v>
      </c>
      <c r="C31" s="15" t="s">
        <v>35</v>
      </c>
      <c r="D31" s="198">
        <v>15742.82</v>
      </c>
      <c r="E31" s="209">
        <v>66335.48</v>
      </c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>
        <v>559.47</v>
      </c>
      <c r="E33" s="209">
        <v>621.48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>
        <v>6005.54</v>
      </c>
      <c r="E35" s="209">
        <v>14103.71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>
        <v>23408.41</v>
      </c>
      <c r="E37" s="209">
        <v>418487.7</v>
      </c>
    </row>
    <row r="38" spans="2:6">
      <c r="B38" s="21" t="s">
        <v>45</v>
      </c>
      <c r="C38" s="22" t="s">
        <v>46</v>
      </c>
      <c r="D38" s="117">
        <v>24354.35</v>
      </c>
      <c r="E38" s="23">
        <v>20177.52</v>
      </c>
    </row>
    <row r="39" spans="2:6" ht="13.5" thickBot="1">
      <c r="B39" s="30" t="s">
        <v>47</v>
      </c>
      <c r="C39" s="31" t="s">
        <v>48</v>
      </c>
      <c r="D39" s="119">
        <v>939286.07</v>
      </c>
      <c r="E39" s="130">
        <f>E24+E25+E38</f>
        <v>6618362.5599999996</v>
      </c>
      <c r="F39" s="127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3924.4171000000001</v>
      </c>
      <c r="E44" s="167">
        <v>9212.3778999999995</v>
      </c>
    </row>
    <row r="45" spans="2:6" ht="13.5" thickBot="1">
      <c r="B45" s="41" t="s">
        <v>8</v>
      </c>
      <c r="C45" s="68" t="s">
        <v>53</v>
      </c>
      <c r="D45" s="166">
        <v>5987.2901000000002</v>
      </c>
      <c r="E45" s="171">
        <v>40965.353799999997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152.56</v>
      </c>
      <c r="E47" s="173">
        <v>159.55000000000001</v>
      </c>
    </row>
    <row r="48" spans="2:6">
      <c r="B48" s="39" t="s">
        <v>8</v>
      </c>
      <c r="C48" s="67" t="s">
        <v>55</v>
      </c>
      <c r="D48" s="183">
        <v>151.03</v>
      </c>
      <c r="E48" s="177">
        <v>159.69999999999999</v>
      </c>
    </row>
    <row r="49" spans="2:5">
      <c r="B49" s="39" t="s">
        <v>10</v>
      </c>
      <c r="C49" s="67" t="s">
        <v>56</v>
      </c>
      <c r="D49" s="183">
        <v>156.94999999999999</v>
      </c>
      <c r="E49" s="177">
        <v>161.85</v>
      </c>
    </row>
    <row r="50" spans="2:5" ht="13.5" thickBot="1">
      <c r="B50" s="41" t="s">
        <v>12</v>
      </c>
      <c r="C50" s="68" t="s">
        <v>53</v>
      </c>
      <c r="D50" s="166">
        <v>156.88</v>
      </c>
      <c r="E50" s="175">
        <v>161.56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6618362.5599999996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6618362.5599999996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6618362.5599999996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6618362.5599999996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6999999999999995" right="0.75" top="0.62" bottom="0.5" header="0.5" footer="0.5"/>
  <pageSetup paperSize="9" scale="70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dimension ref="A1:F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8.2851562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140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220737.5</v>
      </c>
      <c r="E9" s="23">
        <f>E10+E11+E12+E13</f>
        <v>239205.47</v>
      </c>
    </row>
    <row r="10" spans="2:5">
      <c r="B10" s="14" t="s">
        <v>6</v>
      </c>
      <c r="C10" s="115" t="s">
        <v>7</v>
      </c>
      <c r="D10" s="198">
        <v>220737.5</v>
      </c>
      <c r="E10" s="199">
        <v>239205.47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220737.5</v>
      </c>
      <c r="E20" s="205">
        <f>E9-E16</f>
        <v>239205.47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145173.67000000001</v>
      </c>
      <c r="E24" s="23">
        <f>D20</f>
        <v>220737.5</v>
      </c>
    </row>
    <row r="25" spans="2:6">
      <c r="B25" s="21" t="s">
        <v>26</v>
      </c>
      <c r="C25" s="22" t="s">
        <v>27</v>
      </c>
      <c r="D25" s="117">
        <v>65692.27</v>
      </c>
      <c r="E25" s="133">
        <f>E26-E30</f>
        <v>5951.6400000000012</v>
      </c>
      <c r="F25" s="70"/>
    </row>
    <row r="26" spans="2:6">
      <c r="B26" s="24" t="s">
        <v>28</v>
      </c>
      <c r="C26" s="25" t="s">
        <v>29</v>
      </c>
      <c r="D26" s="118">
        <v>67001.36</v>
      </c>
      <c r="E26" s="134">
        <f>SUM(E27:E29)</f>
        <v>10800.04</v>
      </c>
    </row>
    <row r="27" spans="2:6">
      <c r="B27" s="26" t="s">
        <v>6</v>
      </c>
      <c r="C27" s="15" t="s">
        <v>30</v>
      </c>
      <c r="D27" s="198">
        <v>61054.33</v>
      </c>
      <c r="E27" s="209">
        <v>10800.04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>
        <v>5947.03</v>
      </c>
      <c r="E29" s="209"/>
    </row>
    <row r="30" spans="2:6">
      <c r="B30" s="24" t="s">
        <v>33</v>
      </c>
      <c r="C30" s="27" t="s">
        <v>34</v>
      </c>
      <c r="D30" s="118">
        <v>1309.0900000000001</v>
      </c>
      <c r="E30" s="134">
        <f>SUM(E31:E37)</f>
        <v>4848.3999999999996</v>
      </c>
    </row>
    <row r="31" spans="2:6">
      <c r="B31" s="26" t="s">
        <v>6</v>
      </c>
      <c r="C31" s="15" t="s">
        <v>35</v>
      </c>
      <c r="D31" s="198"/>
      <c r="E31" s="209">
        <v>-0.01</v>
      </c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>
        <v>103.91</v>
      </c>
      <c r="E33" s="209">
        <v>124.04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>
        <v>1205.18</v>
      </c>
      <c r="E35" s="209">
        <v>1583.67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>
        <v>3140.7</v>
      </c>
    </row>
    <row r="38" spans="2:6">
      <c r="B38" s="21" t="s">
        <v>45</v>
      </c>
      <c r="C38" s="22" t="s">
        <v>46</v>
      </c>
      <c r="D38" s="117">
        <v>-1580.33</v>
      </c>
      <c r="E38" s="23">
        <v>12516.33</v>
      </c>
    </row>
    <row r="39" spans="2:6" ht="13.5" thickBot="1">
      <c r="B39" s="30" t="s">
        <v>47</v>
      </c>
      <c r="C39" s="31" t="s">
        <v>48</v>
      </c>
      <c r="D39" s="119">
        <v>209285.61000000002</v>
      </c>
      <c r="E39" s="130">
        <f>E24+E25+E38</f>
        <v>239205.47</v>
      </c>
      <c r="F39" s="121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1559.3305</v>
      </c>
      <c r="E44" s="167">
        <v>2421.4294</v>
      </c>
    </row>
    <row r="45" spans="2:6" ht="13.5" thickBot="1">
      <c r="B45" s="41" t="s">
        <v>8</v>
      </c>
      <c r="C45" s="68" t="s">
        <v>53</v>
      </c>
      <c r="D45" s="166">
        <v>2255.9621999999999</v>
      </c>
      <c r="E45" s="171">
        <v>2480.3553999999999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93.1</v>
      </c>
      <c r="E47" s="173">
        <v>91.16</v>
      </c>
    </row>
    <row r="48" spans="2:6">
      <c r="B48" s="39" t="s">
        <v>8</v>
      </c>
      <c r="C48" s="67" t="s">
        <v>55</v>
      </c>
      <c r="D48" s="183">
        <v>88.94</v>
      </c>
      <c r="E48" s="177">
        <v>89.87</v>
      </c>
    </row>
    <row r="49" spans="2:5">
      <c r="B49" s="39" t="s">
        <v>10</v>
      </c>
      <c r="C49" s="67" t="s">
        <v>56</v>
      </c>
      <c r="D49" s="183">
        <v>97.72</v>
      </c>
      <c r="E49" s="177">
        <v>103.28</v>
      </c>
    </row>
    <row r="50" spans="2:5" ht="13.5" thickBot="1">
      <c r="B50" s="41" t="s">
        <v>12</v>
      </c>
      <c r="C50" s="68" t="s">
        <v>53</v>
      </c>
      <c r="D50" s="166">
        <v>92.77</v>
      </c>
      <c r="E50" s="175">
        <v>96.44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239205.47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239205.47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239205.47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239205.47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9" right="0.75" top="0.61" bottom="0.52" header="0.5" footer="0.5"/>
  <pageSetup paperSize="9" scale="70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>
  <dimension ref="A1:F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8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141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344997.92</v>
      </c>
      <c r="E9" s="23">
        <f>E10+E11+E12+E13</f>
        <v>350330.38</v>
      </c>
    </row>
    <row r="10" spans="2:5">
      <c r="B10" s="14" t="s">
        <v>6</v>
      </c>
      <c r="C10" s="115" t="s">
        <v>7</v>
      </c>
      <c r="D10" s="198">
        <v>344997.92</v>
      </c>
      <c r="E10" s="199">
        <v>350330.38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344997.92</v>
      </c>
      <c r="E20" s="205">
        <f>E9-E16</f>
        <v>350330.38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177934.91</v>
      </c>
      <c r="E24" s="23">
        <f>D20</f>
        <v>344997.92</v>
      </c>
    </row>
    <row r="25" spans="2:6">
      <c r="B25" s="21" t="s">
        <v>26</v>
      </c>
      <c r="C25" s="22" t="s">
        <v>27</v>
      </c>
      <c r="D25" s="117">
        <v>101873.08</v>
      </c>
      <c r="E25" s="133">
        <f>E26-E30</f>
        <v>5659.179999999993</v>
      </c>
    </row>
    <row r="26" spans="2:6">
      <c r="B26" s="24" t="s">
        <v>28</v>
      </c>
      <c r="C26" s="25" t="s">
        <v>29</v>
      </c>
      <c r="D26" s="118">
        <v>162814.76999999999</v>
      </c>
      <c r="E26" s="134">
        <f>SUM(E27:E29)</f>
        <v>52851.03</v>
      </c>
      <c r="F26" s="70"/>
    </row>
    <row r="27" spans="2:6">
      <c r="B27" s="26" t="s">
        <v>6</v>
      </c>
      <c r="C27" s="15" t="s">
        <v>30</v>
      </c>
      <c r="D27" s="198">
        <v>149135.43</v>
      </c>
      <c r="E27" s="209">
        <v>39524.71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>
        <v>13679.34</v>
      </c>
      <c r="E29" s="209">
        <v>13326.32</v>
      </c>
    </row>
    <row r="30" spans="2:6">
      <c r="B30" s="24" t="s">
        <v>33</v>
      </c>
      <c r="C30" s="27" t="s">
        <v>34</v>
      </c>
      <c r="D30" s="118">
        <v>60941.69</v>
      </c>
      <c r="E30" s="134">
        <f>SUM(E31:E37)</f>
        <v>47191.850000000006</v>
      </c>
    </row>
    <row r="31" spans="2:6">
      <c r="B31" s="26" t="s">
        <v>6</v>
      </c>
      <c r="C31" s="15" t="s">
        <v>35</v>
      </c>
      <c r="D31" s="198">
        <v>10154.02</v>
      </c>
      <c r="E31" s="209">
        <v>19744.650000000001</v>
      </c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>
        <v>142.57</v>
      </c>
      <c r="E33" s="209">
        <v>134.49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>
        <v>1279.01</v>
      </c>
      <c r="E35" s="209">
        <v>3110.16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>
        <v>49366.09</v>
      </c>
      <c r="E37" s="209">
        <v>24202.55</v>
      </c>
    </row>
    <row r="38" spans="2:6">
      <c r="B38" s="21" t="s">
        <v>45</v>
      </c>
      <c r="C38" s="22" t="s">
        <v>46</v>
      </c>
      <c r="D38" s="117">
        <v>1572.23</v>
      </c>
      <c r="E38" s="23">
        <v>-326.72000000000003</v>
      </c>
    </row>
    <row r="39" spans="2:6" ht="13.5" thickBot="1">
      <c r="B39" s="30" t="s">
        <v>47</v>
      </c>
      <c r="C39" s="31" t="s">
        <v>48</v>
      </c>
      <c r="D39" s="119">
        <v>281380.21999999997</v>
      </c>
      <c r="E39" s="130">
        <f>E24+E25+E38</f>
        <v>350330.38</v>
      </c>
      <c r="F39" s="121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1381.0533</v>
      </c>
      <c r="E44" s="167">
        <v>2673.7806999999998</v>
      </c>
    </row>
    <row r="45" spans="2:6" ht="13.5" thickBot="1">
      <c r="B45" s="41" t="s">
        <v>8</v>
      </c>
      <c r="C45" s="68" t="s">
        <v>53</v>
      </c>
      <c r="D45" s="166">
        <v>2161.1383999999998</v>
      </c>
      <c r="E45" s="171">
        <v>2719.1118999999999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128.84</v>
      </c>
      <c r="E47" s="173">
        <v>129.03</v>
      </c>
    </row>
    <row r="48" spans="2:6">
      <c r="B48" s="39" t="s">
        <v>8</v>
      </c>
      <c r="C48" s="67" t="s">
        <v>55</v>
      </c>
      <c r="D48" s="183">
        <v>126.85</v>
      </c>
      <c r="E48" s="177">
        <v>128.21</v>
      </c>
    </row>
    <row r="49" spans="2:5">
      <c r="B49" s="39" t="s">
        <v>10</v>
      </c>
      <c r="C49" s="67" t="s">
        <v>56</v>
      </c>
      <c r="D49" s="183">
        <v>131.18</v>
      </c>
      <c r="E49" s="177">
        <v>134.33000000000001</v>
      </c>
    </row>
    <row r="50" spans="2:5" ht="13.5" thickBot="1">
      <c r="B50" s="41" t="s">
        <v>12</v>
      </c>
      <c r="C50" s="68" t="s">
        <v>53</v>
      </c>
      <c r="D50" s="166">
        <v>130.19999999999999</v>
      </c>
      <c r="E50" s="175">
        <v>128.84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350330.38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350330.38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350330.38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350330.38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62" right="0.75" top="0.6" bottom="0.56000000000000005" header="0.5" footer="0.5"/>
  <pageSetup paperSize="9" scale="70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>
  <dimension ref="A1:F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8.2851562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142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12191284.17</v>
      </c>
      <c r="E9" s="23">
        <f>E10+E11+E12+E13</f>
        <v>17191456.739999998</v>
      </c>
    </row>
    <row r="10" spans="2:5">
      <c r="B10" s="14" t="s">
        <v>6</v>
      </c>
      <c r="C10" s="115" t="s">
        <v>7</v>
      </c>
      <c r="D10" s="198">
        <v>12191284.17</v>
      </c>
      <c r="E10" s="199">
        <v>17191456.739999998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12191284.17</v>
      </c>
      <c r="E20" s="205">
        <f>E9-E16</f>
        <v>17191456.739999998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8482728.25</v>
      </c>
      <c r="E24" s="23">
        <f>D20</f>
        <v>12191284.17</v>
      </c>
    </row>
    <row r="25" spans="2:6">
      <c r="B25" s="21" t="s">
        <v>26</v>
      </c>
      <c r="C25" s="22" t="s">
        <v>27</v>
      </c>
      <c r="D25" s="117">
        <v>-110878.54</v>
      </c>
      <c r="E25" s="133">
        <f>E26-E30</f>
        <v>4906360.6600000011</v>
      </c>
      <c r="F25" s="70"/>
    </row>
    <row r="26" spans="2:6">
      <c r="B26" s="24" t="s">
        <v>28</v>
      </c>
      <c r="C26" s="25" t="s">
        <v>29</v>
      </c>
      <c r="D26" s="118">
        <v>2311108.06</v>
      </c>
      <c r="E26" s="134">
        <f>SUM(E27:E29)</f>
        <v>9667281.7800000012</v>
      </c>
    </row>
    <row r="27" spans="2:6">
      <c r="B27" s="26" t="s">
        <v>6</v>
      </c>
      <c r="C27" s="15" t="s">
        <v>30</v>
      </c>
      <c r="D27" s="198">
        <v>2192519.1</v>
      </c>
      <c r="E27" s="209">
        <v>5075407.83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>
        <v>118588.96</v>
      </c>
      <c r="E29" s="209">
        <v>4591873.95</v>
      </c>
    </row>
    <row r="30" spans="2:6">
      <c r="B30" s="24" t="s">
        <v>33</v>
      </c>
      <c r="C30" s="27" t="s">
        <v>34</v>
      </c>
      <c r="D30" s="118">
        <v>2421986.6</v>
      </c>
      <c r="E30" s="134">
        <f>SUM(E31:E37)</f>
        <v>4760921.12</v>
      </c>
    </row>
    <row r="31" spans="2:6">
      <c r="B31" s="26" t="s">
        <v>6</v>
      </c>
      <c r="C31" s="15" t="s">
        <v>35</v>
      </c>
      <c r="D31" s="198">
        <v>382401.88</v>
      </c>
      <c r="E31" s="209">
        <v>1453593.69</v>
      </c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>
        <v>1900.19</v>
      </c>
      <c r="E33" s="209">
        <v>5146.74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>
        <v>70066.75</v>
      </c>
      <c r="E35" s="209">
        <v>89905.21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>
        <v>1967617.78</v>
      </c>
      <c r="E37" s="209">
        <v>3212275.48</v>
      </c>
    </row>
    <row r="38" spans="2:6">
      <c r="B38" s="21" t="s">
        <v>45</v>
      </c>
      <c r="C38" s="22" t="s">
        <v>46</v>
      </c>
      <c r="D38" s="117">
        <v>149406.26999999999</v>
      </c>
      <c r="E38" s="23">
        <v>93811.91</v>
      </c>
    </row>
    <row r="39" spans="2:6" ht="13.5" thickBot="1">
      <c r="B39" s="30" t="s">
        <v>47</v>
      </c>
      <c r="C39" s="31" t="s">
        <v>48</v>
      </c>
      <c r="D39" s="119">
        <v>8521255.9800000004</v>
      </c>
      <c r="E39" s="130">
        <f>E24+E25+E38</f>
        <v>17191456.740000002</v>
      </c>
      <c r="F39" s="121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59573.904399999999</v>
      </c>
      <c r="E44" s="167">
        <v>83052.5524</v>
      </c>
    </row>
    <row r="45" spans="2:6" ht="13.5" thickBot="1">
      <c r="B45" s="41" t="s">
        <v>8</v>
      </c>
      <c r="C45" s="68" t="s">
        <v>53</v>
      </c>
      <c r="D45" s="166">
        <v>58815.957900000001</v>
      </c>
      <c r="E45" s="171">
        <v>116103.5776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142.38999999999999</v>
      </c>
      <c r="E47" s="173">
        <v>146.79</v>
      </c>
    </row>
    <row r="48" spans="2:6">
      <c r="B48" s="39" t="s">
        <v>8</v>
      </c>
      <c r="C48" s="67" t="s">
        <v>55</v>
      </c>
      <c r="D48" s="183">
        <v>142.30000000000001</v>
      </c>
      <c r="E48" s="177">
        <v>146.88999999999999</v>
      </c>
    </row>
    <row r="49" spans="2:5">
      <c r="B49" s="39" t="s">
        <v>10</v>
      </c>
      <c r="C49" s="67" t="s">
        <v>56</v>
      </c>
      <c r="D49" s="183">
        <v>144.9</v>
      </c>
      <c r="E49" s="177">
        <v>148.31</v>
      </c>
    </row>
    <row r="50" spans="2:5" ht="13.5" thickBot="1">
      <c r="B50" s="41" t="s">
        <v>12</v>
      </c>
      <c r="C50" s="68" t="s">
        <v>53</v>
      </c>
      <c r="D50" s="166">
        <v>144.88</v>
      </c>
      <c r="E50" s="175">
        <v>148.07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17191456.739999998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17191456.739999998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17191456.739999998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17191456.739999998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5000000000000004" right="0.75" top="0.6" bottom="0.33" header="0.5" footer="0.5"/>
  <pageSetup paperSize="9" scale="70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>
  <dimension ref="A1:F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7.710937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143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</f>
        <v>58493937.810000002</v>
      </c>
      <c r="E9" s="23">
        <f>E10</f>
        <v>46539617.009999998</v>
      </c>
    </row>
    <row r="10" spans="2:5">
      <c r="B10" s="14" t="s">
        <v>6</v>
      </c>
      <c r="C10" s="115" t="s">
        <v>7</v>
      </c>
      <c r="D10" s="198">
        <v>58493937.810000002</v>
      </c>
      <c r="E10" s="199">
        <v>46539617.009999998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</f>
        <v>58493937.810000002</v>
      </c>
      <c r="E20" s="205">
        <f>E9</f>
        <v>46539617.009999998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08">
        <v>6941554.6600000001</v>
      </c>
      <c r="E24" s="23">
        <f>D20</f>
        <v>58493937.810000002</v>
      </c>
    </row>
    <row r="25" spans="2:6">
      <c r="B25" s="21" t="s">
        <v>26</v>
      </c>
      <c r="C25" s="22" t="s">
        <v>27</v>
      </c>
      <c r="D25" s="108">
        <v>2083361.83</v>
      </c>
      <c r="E25" s="133">
        <f>E26-E30</f>
        <v>-10734332.120000001</v>
      </c>
    </row>
    <row r="26" spans="2:6">
      <c r="B26" s="24" t="s">
        <v>28</v>
      </c>
      <c r="C26" s="25" t="s">
        <v>29</v>
      </c>
      <c r="D26" s="109">
        <v>3008459.21</v>
      </c>
      <c r="E26" s="134">
        <f>SUM(E27:E29)</f>
        <v>8161183.1600000001</v>
      </c>
    </row>
    <row r="27" spans="2:6">
      <c r="B27" s="26" t="s">
        <v>6</v>
      </c>
      <c r="C27" s="15" t="s">
        <v>30</v>
      </c>
      <c r="D27" s="232">
        <v>1985875.36</v>
      </c>
      <c r="E27" s="209">
        <v>6465134.9100000001</v>
      </c>
    </row>
    <row r="28" spans="2:6">
      <c r="B28" s="26" t="s">
        <v>8</v>
      </c>
      <c r="C28" s="15" t="s">
        <v>31</v>
      </c>
      <c r="D28" s="232"/>
      <c r="E28" s="209"/>
    </row>
    <row r="29" spans="2:6">
      <c r="B29" s="26" t="s">
        <v>10</v>
      </c>
      <c r="C29" s="15" t="s">
        <v>32</v>
      </c>
      <c r="D29" s="232">
        <v>1022583.85</v>
      </c>
      <c r="E29" s="209">
        <v>1696048.25</v>
      </c>
    </row>
    <row r="30" spans="2:6">
      <c r="B30" s="24" t="s">
        <v>33</v>
      </c>
      <c r="C30" s="27" t="s">
        <v>34</v>
      </c>
      <c r="D30" s="109">
        <v>925097.38</v>
      </c>
      <c r="E30" s="134">
        <f>SUM(E31:E37)</f>
        <v>18895515.280000001</v>
      </c>
    </row>
    <row r="31" spans="2:6">
      <c r="B31" s="26" t="s">
        <v>6</v>
      </c>
      <c r="C31" s="15" t="s">
        <v>35</v>
      </c>
      <c r="D31" s="232">
        <v>638262.46</v>
      </c>
      <c r="E31" s="209">
        <v>3354539.88</v>
      </c>
    </row>
    <row r="32" spans="2:6">
      <c r="B32" s="26" t="s">
        <v>8</v>
      </c>
      <c r="C32" s="15" t="s">
        <v>36</v>
      </c>
      <c r="D32" s="232"/>
      <c r="E32" s="209"/>
    </row>
    <row r="33" spans="2:6">
      <c r="B33" s="26" t="s">
        <v>10</v>
      </c>
      <c r="C33" s="15" t="s">
        <v>37</v>
      </c>
      <c r="D33" s="232">
        <v>592.87</v>
      </c>
      <c r="E33" s="209">
        <v>8304.83</v>
      </c>
    </row>
    <row r="34" spans="2:6">
      <c r="B34" s="26" t="s">
        <v>12</v>
      </c>
      <c r="C34" s="15" t="s">
        <v>38</v>
      </c>
      <c r="D34" s="232"/>
      <c r="E34" s="209"/>
    </row>
    <row r="35" spans="2:6" ht="25.5">
      <c r="B35" s="26" t="s">
        <v>39</v>
      </c>
      <c r="C35" s="15" t="s">
        <v>40</v>
      </c>
      <c r="D35" s="232">
        <v>71661.53</v>
      </c>
      <c r="E35" s="209">
        <v>532252.04</v>
      </c>
    </row>
    <row r="36" spans="2:6">
      <c r="B36" s="26" t="s">
        <v>41</v>
      </c>
      <c r="C36" s="15" t="s">
        <v>42</v>
      </c>
      <c r="D36" s="232"/>
      <c r="E36" s="209"/>
    </row>
    <row r="37" spans="2:6" ht="13.5" thickBot="1">
      <c r="B37" s="28" t="s">
        <v>43</v>
      </c>
      <c r="C37" s="29" t="s">
        <v>44</v>
      </c>
      <c r="D37" s="232">
        <v>214580.52</v>
      </c>
      <c r="E37" s="209">
        <v>15000418.529999999</v>
      </c>
    </row>
    <row r="38" spans="2:6">
      <c r="B38" s="21" t="s">
        <v>45</v>
      </c>
      <c r="C38" s="22" t="s">
        <v>46</v>
      </c>
      <c r="D38" s="108">
        <v>310810.58</v>
      </c>
      <c r="E38" s="23">
        <v>-1219988.68</v>
      </c>
    </row>
    <row r="39" spans="2:6" ht="13.5" thickBot="1">
      <c r="B39" s="30" t="s">
        <v>47</v>
      </c>
      <c r="C39" s="31" t="s">
        <v>48</v>
      </c>
      <c r="D39" s="110">
        <v>9335727.0700000003</v>
      </c>
      <c r="E39" s="130">
        <f>E24+E25+E38</f>
        <v>46539617.009999998</v>
      </c>
      <c r="F39" s="121"/>
    </row>
    <row r="40" spans="2:6" ht="13.5" thickBot="1">
      <c r="B40" s="32"/>
      <c r="C40" s="33"/>
      <c r="D40" s="176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37" t="s">
        <v>51</v>
      </c>
      <c r="D43" s="38"/>
      <c r="E43" s="111"/>
    </row>
    <row r="44" spans="2:6">
      <c r="B44" s="39" t="s">
        <v>6</v>
      </c>
      <c r="C44" s="40" t="s">
        <v>52</v>
      </c>
      <c r="D44" s="233">
        <v>54256.328399999999</v>
      </c>
      <c r="E44" s="178">
        <v>426030.13699999999</v>
      </c>
    </row>
    <row r="45" spans="2:6" ht="13.5" thickBot="1">
      <c r="B45" s="41" t="s">
        <v>8</v>
      </c>
      <c r="C45" s="42" t="s">
        <v>53</v>
      </c>
      <c r="D45" s="234">
        <v>70240.968099999998</v>
      </c>
      <c r="E45" s="179">
        <v>347284.65789999999</v>
      </c>
    </row>
    <row r="46" spans="2:6">
      <c r="B46" s="36" t="s">
        <v>33</v>
      </c>
      <c r="C46" s="37" t="s">
        <v>54</v>
      </c>
      <c r="D46" s="235"/>
      <c r="E46" s="180"/>
    </row>
    <row r="47" spans="2:6">
      <c r="B47" s="39" t="s">
        <v>6</v>
      </c>
      <c r="C47" s="40" t="s">
        <v>52</v>
      </c>
      <c r="D47" s="233">
        <v>127.94</v>
      </c>
      <c r="E47" s="181">
        <v>137.30000000000001</v>
      </c>
    </row>
    <row r="48" spans="2:6">
      <c r="B48" s="39" t="s">
        <v>8</v>
      </c>
      <c r="C48" s="40" t="s">
        <v>55</v>
      </c>
      <c r="D48" s="233">
        <v>125.67</v>
      </c>
      <c r="E48" s="177">
        <v>133.79</v>
      </c>
    </row>
    <row r="49" spans="2:5">
      <c r="B49" s="39" t="s">
        <v>10</v>
      </c>
      <c r="C49" s="40" t="s">
        <v>56</v>
      </c>
      <c r="D49" s="233">
        <v>132.94</v>
      </c>
      <c r="E49" s="177">
        <v>139.61000000000001</v>
      </c>
    </row>
    <row r="50" spans="2:5" ht="13.5" thickBot="1">
      <c r="B50" s="41" t="s">
        <v>12</v>
      </c>
      <c r="C50" s="42" t="s">
        <v>53</v>
      </c>
      <c r="D50" s="234">
        <v>132.91</v>
      </c>
      <c r="E50" s="182">
        <v>134.01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D60</f>
        <v>46539617.009999998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E20</f>
        <v>46539617.009999998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/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1">
        <v>0</v>
      </c>
    </row>
    <row r="69" spans="2:5" ht="13.5" thickBot="1">
      <c r="B69" s="36" t="s">
        <v>82</v>
      </c>
      <c r="C69" s="37" t="s">
        <v>83</v>
      </c>
      <c r="D69" s="38">
        <v>0</v>
      </c>
      <c r="E69" s="112">
        <v>0</v>
      </c>
    </row>
    <row r="70" spans="2:5" ht="13.5" thickBot="1">
      <c r="B70" s="36" t="s">
        <v>84</v>
      </c>
      <c r="C70" s="37" t="s">
        <v>85</v>
      </c>
      <c r="D70" s="38">
        <v>0</v>
      </c>
      <c r="E70" s="113">
        <v>0</v>
      </c>
    </row>
    <row r="71" spans="2:5">
      <c r="B71" s="36" t="s">
        <v>86</v>
      </c>
      <c r="C71" s="37" t="s">
        <v>87</v>
      </c>
      <c r="D71" s="38">
        <f>D60</f>
        <v>46539617.009999998</v>
      </c>
      <c r="E71" s="61">
        <f>E60</f>
        <v>1</v>
      </c>
    </row>
    <row r="72" spans="2:5">
      <c r="B72" s="39" t="s">
        <v>6</v>
      </c>
      <c r="C72" s="40" t="s">
        <v>88</v>
      </c>
      <c r="D72" s="219">
        <f>D71</f>
        <v>46539617.009999998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  <rowBreaks count="1" manualBreakCount="1">
    <brk id="76" max="16383" man="1"/>
  </rowBreaks>
</worksheet>
</file>

<file path=xl/worksheets/sheet36.xml><?xml version="1.0" encoding="utf-8"?>
<worksheet xmlns="http://schemas.openxmlformats.org/spreadsheetml/2006/main" xmlns:r="http://schemas.openxmlformats.org/officeDocument/2006/relationships">
  <dimension ref="A1:F78"/>
  <sheetViews>
    <sheetView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6.8554687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144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164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/>
      <c r="E9" s="23"/>
    </row>
    <row r="10" spans="2:5">
      <c r="B10" s="14" t="s">
        <v>6</v>
      </c>
      <c r="C10" s="115" t="s">
        <v>7</v>
      </c>
      <c r="D10" s="198"/>
      <c r="E10" s="199"/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/>
      <c r="E20" s="205"/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164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08"/>
      <c r="E24" s="23"/>
    </row>
    <row r="25" spans="2:6">
      <c r="B25" s="21" t="s">
        <v>26</v>
      </c>
      <c r="C25" s="22" t="s">
        <v>27</v>
      </c>
      <c r="D25" s="108"/>
      <c r="E25" s="133">
        <f>E26-E30</f>
        <v>580.58000000000175</v>
      </c>
    </row>
    <row r="26" spans="2:6">
      <c r="B26" s="24" t="s">
        <v>28</v>
      </c>
      <c r="C26" s="25" t="s">
        <v>29</v>
      </c>
      <c r="D26" s="109"/>
      <c r="E26" s="134">
        <f>SUM(E27:E29)</f>
        <v>39600</v>
      </c>
    </row>
    <row r="27" spans="2:6">
      <c r="B27" s="26" t="s">
        <v>6</v>
      </c>
      <c r="C27" s="15" t="s">
        <v>30</v>
      </c>
      <c r="D27" s="232"/>
      <c r="E27" s="209">
        <v>39600</v>
      </c>
    </row>
    <row r="28" spans="2:6">
      <c r="B28" s="26" t="s">
        <v>8</v>
      </c>
      <c r="C28" s="15" t="s">
        <v>31</v>
      </c>
      <c r="D28" s="232"/>
      <c r="E28" s="209"/>
    </row>
    <row r="29" spans="2:6">
      <c r="B29" s="26" t="s">
        <v>10</v>
      </c>
      <c r="C29" s="15" t="s">
        <v>32</v>
      </c>
      <c r="D29" s="232"/>
      <c r="E29" s="209"/>
    </row>
    <row r="30" spans="2:6">
      <c r="B30" s="24" t="s">
        <v>33</v>
      </c>
      <c r="C30" s="27" t="s">
        <v>34</v>
      </c>
      <c r="D30" s="109"/>
      <c r="E30" s="134">
        <f>SUM(E31:E37)</f>
        <v>39019.42</v>
      </c>
    </row>
    <row r="31" spans="2:6">
      <c r="B31" s="26" t="s">
        <v>6</v>
      </c>
      <c r="C31" s="15" t="s">
        <v>35</v>
      </c>
      <c r="D31" s="232"/>
      <c r="E31" s="209"/>
    </row>
    <row r="32" spans="2:6">
      <c r="B32" s="26" t="s">
        <v>8</v>
      </c>
      <c r="C32" s="15" t="s">
        <v>36</v>
      </c>
      <c r="D32" s="232"/>
      <c r="E32" s="209"/>
    </row>
    <row r="33" spans="2:6">
      <c r="B33" s="26" t="s">
        <v>10</v>
      </c>
      <c r="C33" s="15" t="s">
        <v>37</v>
      </c>
      <c r="D33" s="232"/>
      <c r="E33" s="209">
        <v>0.5</v>
      </c>
    </row>
    <row r="34" spans="2:6">
      <c r="B34" s="26" t="s">
        <v>12</v>
      </c>
      <c r="C34" s="15" t="s">
        <v>38</v>
      </c>
      <c r="D34" s="232"/>
      <c r="E34" s="209"/>
    </row>
    <row r="35" spans="2:6" ht="25.5">
      <c r="B35" s="26" t="s">
        <v>39</v>
      </c>
      <c r="C35" s="15" t="s">
        <v>40</v>
      </c>
      <c r="D35" s="232"/>
      <c r="E35" s="209">
        <v>23.04</v>
      </c>
    </row>
    <row r="36" spans="2:6">
      <c r="B36" s="26" t="s">
        <v>41</v>
      </c>
      <c r="C36" s="15" t="s">
        <v>42</v>
      </c>
      <c r="D36" s="232"/>
      <c r="E36" s="209"/>
    </row>
    <row r="37" spans="2:6" ht="13.5" thickBot="1">
      <c r="B37" s="28" t="s">
        <v>43</v>
      </c>
      <c r="C37" s="29" t="s">
        <v>44</v>
      </c>
      <c r="D37" s="232"/>
      <c r="E37" s="209">
        <v>38995.879999999997</v>
      </c>
    </row>
    <row r="38" spans="2:6">
      <c r="B38" s="21" t="s">
        <v>45</v>
      </c>
      <c r="C38" s="22" t="s">
        <v>46</v>
      </c>
      <c r="D38" s="108"/>
      <c r="E38" s="23">
        <v>-580.58000000000004</v>
      </c>
    </row>
    <row r="39" spans="2:6" ht="13.5" thickBot="1">
      <c r="B39" s="30" t="s">
        <v>47</v>
      </c>
      <c r="C39" s="31" t="s">
        <v>48</v>
      </c>
      <c r="D39" s="110"/>
      <c r="E39" s="130"/>
      <c r="F39" s="121"/>
    </row>
    <row r="40" spans="2:6" ht="13.5" thickBot="1">
      <c r="B40" s="32"/>
      <c r="C40" s="33"/>
      <c r="D40" s="176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64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37" t="s">
        <v>51</v>
      </c>
      <c r="D43" s="38"/>
      <c r="E43" s="111"/>
    </row>
    <row r="44" spans="2:6">
      <c r="B44" s="39" t="s">
        <v>6</v>
      </c>
      <c r="C44" s="40" t="s">
        <v>52</v>
      </c>
      <c r="D44" s="233"/>
      <c r="E44" s="178"/>
    </row>
    <row r="45" spans="2:6" ht="13.5" thickBot="1">
      <c r="B45" s="41" t="s">
        <v>8</v>
      </c>
      <c r="C45" s="42" t="s">
        <v>53</v>
      </c>
      <c r="D45" s="234"/>
      <c r="E45" s="179"/>
    </row>
    <row r="46" spans="2:6">
      <c r="B46" s="36" t="s">
        <v>33</v>
      </c>
      <c r="C46" s="37" t="s">
        <v>54</v>
      </c>
      <c r="D46" s="235"/>
      <c r="E46" s="180"/>
    </row>
    <row r="47" spans="2:6">
      <c r="B47" s="39" t="s">
        <v>6</v>
      </c>
      <c r="C47" s="40" t="s">
        <v>52</v>
      </c>
      <c r="D47" s="233"/>
      <c r="E47" s="181"/>
    </row>
    <row r="48" spans="2:6">
      <c r="B48" s="39" t="s">
        <v>8</v>
      </c>
      <c r="C48" s="40" t="s">
        <v>55</v>
      </c>
      <c r="D48" s="233"/>
      <c r="E48" s="177">
        <v>99.47</v>
      </c>
    </row>
    <row r="49" spans="2:5">
      <c r="B49" s="39" t="s">
        <v>10</v>
      </c>
      <c r="C49" s="40" t="s">
        <v>56</v>
      </c>
      <c r="D49" s="233"/>
      <c r="E49" s="177">
        <v>107.52</v>
      </c>
    </row>
    <row r="50" spans="2:5" ht="13.5" thickBot="1">
      <c r="B50" s="41" t="s">
        <v>12</v>
      </c>
      <c r="C50" s="42" t="s">
        <v>53</v>
      </c>
      <c r="D50" s="234"/>
      <c r="E50" s="182"/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D60</f>
        <v>0</v>
      </c>
      <c r="E54" s="50">
        <v>0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E20</f>
        <v>0</v>
      </c>
      <c r="E60" s="222">
        <v>0</v>
      </c>
    </row>
    <row r="61" spans="2:5" ht="25.5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/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1">
        <v>0</v>
      </c>
    </row>
    <row r="69" spans="2:5" ht="13.5" thickBot="1">
      <c r="B69" s="36" t="s">
        <v>82</v>
      </c>
      <c r="C69" s="37" t="s">
        <v>83</v>
      </c>
      <c r="D69" s="38">
        <v>0</v>
      </c>
      <c r="E69" s="112">
        <v>0</v>
      </c>
    </row>
    <row r="70" spans="2:5" ht="13.5" thickBot="1">
      <c r="B70" s="36" t="s">
        <v>84</v>
      </c>
      <c r="C70" s="37" t="s">
        <v>85</v>
      </c>
      <c r="D70" s="38">
        <v>0</v>
      </c>
      <c r="E70" s="113">
        <v>0</v>
      </c>
    </row>
    <row r="71" spans="2:5">
      <c r="B71" s="36" t="s">
        <v>86</v>
      </c>
      <c r="C71" s="37" t="s">
        <v>87</v>
      </c>
      <c r="D71" s="38">
        <f>D60</f>
        <v>0</v>
      </c>
      <c r="E71" s="61">
        <f>E60</f>
        <v>0</v>
      </c>
    </row>
    <row r="72" spans="2:5">
      <c r="B72" s="39" t="s">
        <v>6</v>
      </c>
      <c r="C72" s="40" t="s">
        <v>88</v>
      </c>
      <c r="D72" s="219">
        <f>D71</f>
        <v>0</v>
      </c>
      <c r="E72" s="220">
        <f>E71</f>
        <v>0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78"/>
  <sheetViews>
    <sheetView workbookViewId="0">
      <selection activeCell="B3" sqref="B3:E3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7" customWidth="1"/>
    <col min="6" max="6" width="7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customHeight="1" thickBot="1">
      <c r="B5" s="280" t="s">
        <v>145</v>
      </c>
      <c r="C5" s="281"/>
      <c r="D5" s="281"/>
      <c r="E5" s="282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18276.02</v>
      </c>
      <c r="E9" s="23">
        <f>E10+E11+E12+E13</f>
        <v>30431.49</v>
      </c>
    </row>
    <row r="10" spans="2:5">
      <c r="B10" s="14" t="s">
        <v>6</v>
      </c>
      <c r="C10" s="115" t="s">
        <v>7</v>
      </c>
      <c r="D10" s="198">
        <v>18276.02</v>
      </c>
      <c r="E10" s="199">
        <v>30431.49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18276.02</v>
      </c>
      <c r="E20" s="205">
        <f>E9-E16</f>
        <v>30431.49</v>
      </c>
      <c r="F20" s="191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/>
      <c r="E24" s="23">
        <f>D20</f>
        <v>18276.02</v>
      </c>
    </row>
    <row r="25" spans="2:6">
      <c r="B25" s="21" t="s">
        <v>26</v>
      </c>
      <c r="C25" s="22" t="s">
        <v>27</v>
      </c>
      <c r="D25" s="117">
        <v>12003.31</v>
      </c>
      <c r="E25" s="133">
        <f>E26-E30</f>
        <v>12407.08</v>
      </c>
      <c r="F25" s="114"/>
    </row>
    <row r="26" spans="2:6">
      <c r="B26" s="24" t="s">
        <v>28</v>
      </c>
      <c r="C26" s="25" t="s">
        <v>29</v>
      </c>
      <c r="D26" s="118">
        <v>12003.31</v>
      </c>
      <c r="E26" s="134">
        <f>SUM(E27:E29)</f>
        <v>12407.08</v>
      </c>
    </row>
    <row r="27" spans="2:6">
      <c r="B27" s="26" t="s">
        <v>6</v>
      </c>
      <c r="C27" s="15" t="s">
        <v>30</v>
      </c>
      <c r="D27" s="198"/>
      <c r="E27" s="209">
        <v>1000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>
        <v>12003.31</v>
      </c>
      <c r="E29" s="209">
        <v>11407.08</v>
      </c>
    </row>
    <row r="30" spans="2:6">
      <c r="B30" s="24" t="s">
        <v>33</v>
      </c>
      <c r="C30" s="27" t="s">
        <v>34</v>
      </c>
      <c r="D30" s="118"/>
      <c r="E30" s="134"/>
    </row>
    <row r="31" spans="2:6">
      <c r="B31" s="26" t="s">
        <v>6</v>
      </c>
      <c r="C31" s="15" t="s">
        <v>35</v>
      </c>
      <c r="D31" s="198"/>
      <c r="E31" s="209"/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/>
      <c r="E33" s="209"/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/>
      <c r="E35" s="209"/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/>
    </row>
    <row r="38" spans="2:6">
      <c r="B38" s="21" t="s">
        <v>45</v>
      </c>
      <c r="C38" s="22" t="s">
        <v>46</v>
      </c>
      <c r="D38" s="117">
        <v>182.04</v>
      </c>
      <c r="E38" s="23">
        <v>-251.61</v>
      </c>
    </row>
    <row r="39" spans="2:6" ht="13.5" thickBot="1">
      <c r="B39" s="30" t="s">
        <v>47</v>
      </c>
      <c r="C39" s="31" t="s">
        <v>48</v>
      </c>
      <c r="D39" s="119">
        <v>12185.35</v>
      </c>
      <c r="E39" s="130">
        <f>E24+E25+E38</f>
        <v>30431.489999999998</v>
      </c>
      <c r="F39" s="127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/>
      <c r="E44" s="167">
        <v>163.42679999999999</v>
      </c>
    </row>
    <row r="45" spans="2:6" ht="13.5" thickBot="1">
      <c r="B45" s="41" t="s">
        <v>8</v>
      </c>
      <c r="C45" s="68" t="s">
        <v>53</v>
      </c>
      <c r="D45" s="166">
        <v>111.6795</v>
      </c>
      <c r="E45" s="171">
        <v>272.75689999999997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/>
      <c r="E47" s="173">
        <v>111.83</v>
      </c>
    </row>
    <row r="48" spans="2:6">
      <c r="B48" s="39" t="s">
        <v>8</v>
      </c>
      <c r="C48" s="67" t="s">
        <v>55</v>
      </c>
      <c r="D48" s="183">
        <v>105.8</v>
      </c>
      <c r="E48" s="177">
        <v>111.45</v>
      </c>
    </row>
    <row r="49" spans="2:5">
      <c r="B49" s="39" t="s">
        <v>10</v>
      </c>
      <c r="C49" s="67" t="s">
        <v>56</v>
      </c>
      <c r="D49" s="183">
        <v>109.16</v>
      </c>
      <c r="E49" s="177">
        <v>113.77</v>
      </c>
    </row>
    <row r="50" spans="2:5" ht="13.5" thickBot="1">
      <c r="B50" s="41" t="s">
        <v>12</v>
      </c>
      <c r="C50" s="68" t="s">
        <v>53</v>
      </c>
      <c r="D50" s="166">
        <v>109.11</v>
      </c>
      <c r="E50" s="175">
        <v>111.57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30431.49</v>
      </c>
      <c r="E54" s="50">
        <f>E60+E65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30431.49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f>D65/E20</f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f>D68/E20</f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f>D69/E20</f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f>D70/E20</f>
        <v>0</v>
      </c>
    </row>
    <row r="71" spans="2:5">
      <c r="B71" s="36" t="s">
        <v>86</v>
      </c>
      <c r="C71" s="37" t="s">
        <v>87</v>
      </c>
      <c r="D71" s="38">
        <f>D54+D69+D68-D70</f>
        <v>30431.49</v>
      </c>
      <c r="E71" s="61">
        <f>E54+E69+E68-E70</f>
        <v>1</v>
      </c>
    </row>
    <row r="72" spans="2:5">
      <c r="B72" s="39" t="s">
        <v>6</v>
      </c>
      <c r="C72" s="40" t="s">
        <v>88</v>
      </c>
      <c r="D72" s="219">
        <f>D71</f>
        <v>30431.49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B1:F78"/>
  <sheetViews>
    <sheetView zoomScaleNormal="100" workbookViewId="0">
      <selection activeCell="B3" sqref="B3:E3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7" customWidth="1"/>
    <col min="6" max="6" width="7.4257812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customHeight="1" thickBot="1">
      <c r="B5" s="277" t="s">
        <v>146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686503.28</v>
      </c>
      <c r="E9" s="23">
        <f>E10+E11+E12+E13</f>
        <v>549564.56999999995</v>
      </c>
    </row>
    <row r="10" spans="2:5">
      <c r="B10" s="14" t="s">
        <v>6</v>
      </c>
      <c r="C10" s="115" t="s">
        <v>7</v>
      </c>
      <c r="D10" s="198">
        <v>686503.28</v>
      </c>
      <c r="E10" s="199">
        <v>549564.56999999995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686503.28</v>
      </c>
      <c r="E20" s="205">
        <f>E9-E16</f>
        <v>549564.56999999995</v>
      </c>
      <c r="F20" s="191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476573.67</v>
      </c>
      <c r="E24" s="23">
        <f>D20</f>
        <v>686503.28</v>
      </c>
    </row>
    <row r="25" spans="2:6">
      <c r="B25" s="21" t="s">
        <v>26</v>
      </c>
      <c r="C25" s="22" t="s">
        <v>27</v>
      </c>
      <c r="D25" s="117">
        <v>405511.06999999995</v>
      </c>
      <c r="E25" s="248">
        <f>E26-E30</f>
        <v>-158639.56</v>
      </c>
      <c r="F25" s="114"/>
    </row>
    <row r="26" spans="2:6">
      <c r="B26" s="24" t="s">
        <v>28</v>
      </c>
      <c r="C26" s="25" t="s">
        <v>29</v>
      </c>
      <c r="D26" s="118">
        <v>736314.72</v>
      </c>
      <c r="E26" s="249">
        <f>SUM(E27:E29)</f>
        <v>200353.2</v>
      </c>
    </row>
    <row r="27" spans="2:6">
      <c r="B27" s="26" t="s">
        <v>6</v>
      </c>
      <c r="C27" s="15" t="s">
        <v>30</v>
      </c>
      <c r="D27" s="198">
        <v>634174.98</v>
      </c>
      <c r="E27" s="250">
        <v>200353.2</v>
      </c>
    </row>
    <row r="28" spans="2:6">
      <c r="B28" s="26" t="s">
        <v>8</v>
      </c>
      <c r="C28" s="15" t="s">
        <v>31</v>
      </c>
      <c r="D28" s="198"/>
      <c r="E28" s="250"/>
    </row>
    <row r="29" spans="2:6">
      <c r="B29" s="26" t="s">
        <v>10</v>
      </c>
      <c r="C29" s="15" t="s">
        <v>32</v>
      </c>
      <c r="D29" s="198">
        <v>102139.74</v>
      </c>
      <c r="E29" s="250"/>
    </row>
    <row r="30" spans="2:6">
      <c r="B30" s="24" t="s">
        <v>33</v>
      </c>
      <c r="C30" s="27" t="s">
        <v>34</v>
      </c>
      <c r="D30" s="118">
        <v>330803.65000000002</v>
      </c>
      <c r="E30" s="249">
        <f>SUM(E31:E37)</f>
        <v>358992.76</v>
      </c>
    </row>
    <row r="31" spans="2:6">
      <c r="B31" s="26" t="s">
        <v>6</v>
      </c>
      <c r="C31" s="15" t="s">
        <v>35</v>
      </c>
      <c r="D31" s="198"/>
      <c r="E31" s="250"/>
    </row>
    <row r="32" spans="2:6">
      <c r="B32" s="26" t="s">
        <v>8</v>
      </c>
      <c r="C32" s="15" t="s">
        <v>36</v>
      </c>
      <c r="D32" s="198"/>
      <c r="E32" s="250"/>
    </row>
    <row r="33" spans="2:6">
      <c r="B33" s="26" t="s">
        <v>10</v>
      </c>
      <c r="C33" s="15" t="s">
        <v>37</v>
      </c>
      <c r="D33" s="198">
        <v>43.99</v>
      </c>
      <c r="E33" s="250">
        <v>11.47</v>
      </c>
    </row>
    <row r="34" spans="2:6">
      <c r="B34" s="26" t="s">
        <v>12</v>
      </c>
      <c r="C34" s="15" t="s">
        <v>38</v>
      </c>
      <c r="D34" s="198"/>
      <c r="E34" s="250"/>
    </row>
    <row r="35" spans="2:6" ht="25.5">
      <c r="B35" s="26" t="s">
        <v>39</v>
      </c>
      <c r="C35" s="15" t="s">
        <v>40</v>
      </c>
      <c r="D35" s="198">
        <v>7033.72</v>
      </c>
      <c r="E35" s="250">
        <v>4904.1400000000003</v>
      </c>
    </row>
    <row r="36" spans="2:6">
      <c r="B36" s="26" t="s">
        <v>41</v>
      </c>
      <c r="C36" s="15" t="s">
        <v>42</v>
      </c>
      <c r="D36" s="198"/>
      <c r="E36" s="250"/>
    </row>
    <row r="37" spans="2:6" ht="13.5" thickBot="1">
      <c r="B37" s="28" t="s">
        <v>43</v>
      </c>
      <c r="C37" s="29" t="s">
        <v>44</v>
      </c>
      <c r="D37" s="198">
        <v>323725.94</v>
      </c>
      <c r="E37" s="250">
        <v>354077.15</v>
      </c>
    </row>
    <row r="38" spans="2:6">
      <c r="B38" s="21" t="s">
        <v>45</v>
      </c>
      <c r="C38" s="22" t="s">
        <v>46</v>
      </c>
      <c r="D38" s="117">
        <v>-48354.18</v>
      </c>
      <c r="E38" s="23">
        <v>21700.85</v>
      </c>
    </row>
    <row r="39" spans="2:6" ht="13.5" thickBot="1">
      <c r="B39" s="30" t="s">
        <v>47</v>
      </c>
      <c r="C39" s="31" t="s">
        <v>48</v>
      </c>
      <c r="D39" s="119">
        <v>833730.55999999994</v>
      </c>
      <c r="E39" s="130">
        <f>E24+E25+E38</f>
        <v>549564.56999999995</v>
      </c>
      <c r="F39" s="127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3434.7651999999998</v>
      </c>
      <c r="E44" s="167">
        <v>5081.8216000000002</v>
      </c>
    </row>
    <row r="45" spans="2:6" ht="13.5" thickBot="1">
      <c r="B45" s="41" t="s">
        <v>8</v>
      </c>
      <c r="C45" s="68" t="s">
        <v>53</v>
      </c>
      <c r="D45" s="166">
        <v>6172.5812999999998</v>
      </c>
      <c r="E45" s="171">
        <v>3953.9863999999998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138.75</v>
      </c>
      <c r="E47" s="173">
        <v>135.09</v>
      </c>
    </row>
    <row r="48" spans="2:6">
      <c r="B48" s="39" t="s">
        <v>8</v>
      </c>
      <c r="C48" s="67" t="s">
        <v>55</v>
      </c>
      <c r="D48" s="183">
        <v>134.28</v>
      </c>
      <c r="E48" s="177">
        <v>134.38</v>
      </c>
    </row>
    <row r="49" spans="2:5">
      <c r="B49" s="39" t="s">
        <v>10</v>
      </c>
      <c r="C49" s="67" t="s">
        <v>56</v>
      </c>
      <c r="D49" s="183">
        <v>144.66999999999999</v>
      </c>
      <c r="E49" s="177">
        <v>145.68</v>
      </c>
    </row>
    <row r="50" spans="2:5" ht="13.5" thickBot="1">
      <c r="B50" s="41" t="s">
        <v>12</v>
      </c>
      <c r="C50" s="68" t="s">
        <v>53</v>
      </c>
      <c r="D50" s="166">
        <v>135.07</v>
      </c>
      <c r="E50" s="175">
        <v>138.99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549564.56999999995</v>
      </c>
      <c r="E54" s="50">
        <f>E60+E65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549564.56999999995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f>D65/E20</f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f>D68/E20</f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f>D69/E20</f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f>D70/E20</f>
        <v>0</v>
      </c>
    </row>
    <row r="71" spans="2:5">
      <c r="B71" s="36" t="s">
        <v>86</v>
      </c>
      <c r="C71" s="37" t="s">
        <v>87</v>
      </c>
      <c r="D71" s="38">
        <f>D54+D69+D68-D70</f>
        <v>549564.56999999995</v>
      </c>
      <c r="E71" s="61">
        <f>E54+E69+E68-E70</f>
        <v>1</v>
      </c>
    </row>
    <row r="72" spans="2:5">
      <c r="B72" s="39" t="s">
        <v>6</v>
      </c>
      <c r="C72" s="40" t="s">
        <v>88</v>
      </c>
      <c r="D72" s="219">
        <f>D71</f>
        <v>549564.56999999995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>
  <dimension ref="B1:F78"/>
  <sheetViews>
    <sheetView workbookViewId="0">
      <selection activeCell="B3" sqref="B3:E3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7" customWidth="1"/>
    <col min="6" max="6" width="7.710937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customHeight="1" thickBot="1">
      <c r="B5" s="277" t="s">
        <v>147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696486.3</v>
      </c>
      <c r="E9" s="23">
        <f>E10+E11+E12+E13</f>
        <v>1427453.91</v>
      </c>
    </row>
    <row r="10" spans="2:5">
      <c r="B10" s="14" t="s">
        <v>6</v>
      </c>
      <c r="C10" s="115" t="s">
        <v>7</v>
      </c>
      <c r="D10" s="198">
        <v>696486.3</v>
      </c>
      <c r="E10" s="199">
        <v>1427453.91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696486.3</v>
      </c>
      <c r="E20" s="205">
        <f>E9-E16</f>
        <v>1427453.91</v>
      </c>
      <c r="F20" s="191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248946.36</v>
      </c>
      <c r="E24" s="23">
        <f>D20</f>
        <v>696486.3</v>
      </c>
    </row>
    <row r="25" spans="2:6">
      <c r="B25" s="21" t="s">
        <v>26</v>
      </c>
      <c r="C25" s="22" t="s">
        <v>27</v>
      </c>
      <c r="D25" s="117">
        <v>2333401.23</v>
      </c>
      <c r="E25" s="133">
        <f>E26-E30</f>
        <v>712890.96</v>
      </c>
    </row>
    <row r="26" spans="2:6">
      <c r="B26" s="24" t="s">
        <v>28</v>
      </c>
      <c r="C26" s="25" t="s">
        <v>29</v>
      </c>
      <c r="D26" s="118">
        <v>2348509.7000000002</v>
      </c>
      <c r="E26" s="134">
        <f>SUM(E27:E29)</f>
        <v>879052.89</v>
      </c>
      <c r="F26" s="114"/>
    </row>
    <row r="27" spans="2:6">
      <c r="B27" s="26" t="s">
        <v>6</v>
      </c>
      <c r="C27" s="15" t="s">
        <v>30</v>
      </c>
      <c r="D27" s="198">
        <v>2302949.5</v>
      </c>
      <c r="E27" s="209">
        <v>479800</v>
      </c>
      <c r="F27" s="114"/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>
        <v>45560.2</v>
      </c>
      <c r="E29" s="209">
        <v>399252.89</v>
      </c>
      <c r="F29" s="114"/>
    </row>
    <row r="30" spans="2:6">
      <c r="B30" s="24" t="s">
        <v>33</v>
      </c>
      <c r="C30" s="27" t="s">
        <v>34</v>
      </c>
      <c r="D30" s="118">
        <v>15108.47</v>
      </c>
      <c r="E30" s="134">
        <f>SUM(E31:E37)</f>
        <v>166161.93</v>
      </c>
    </row>
    <row r="31" spans="2:6">
      <c r="B31" s="26" t="s">
        <v>6</v>
      </c>
      <c r="C31" s="15" t="s">
        <v>35</v>
      </c>
      <c r="D31" s="198"/>
      <c r="E31" s="209">
        <v>60213.64</v>
      </c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>
        <v>37.15</v>
      </c>
      <c r="E33" s="209">
        <v>110.91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>
        <v>15071.32</v>
      </c>
      <c r="E35" s="209">
        <v>9721.89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>
        <v>96115.49</v>
      </c>
    </row>
    <row r="38" spans="2:6">
      <c r="B38" s="21" t="s">
        <v>45</v>
      </c>
      <c r="C38" s="22" t="s">
        <v>46</v>
      </c>
      <c r="D38" s="117">
        <v>55659.3</v>
      </c>
      <c r="E38" s="23">
        <v>18076.650000000001</v>
      </c>
    </row>
    <row r="39" spans="2:6" ht="13.5" thickBot="1">
      <c r="B39" s="30" t="s">
        <v>47</v>
      </c>
      <c r="C39" s="31" t="s">
        <v>48</v>
      </c>
      <c r="D39" s="119">
        <v>2638006.8899999997</v>
      </c>
      <c r="E39" s="130">
        <f>E24+E25+E38</f>
        <v>1427453.91</v>
      </c>
      <c r="F39" s="127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2153.5151999999998</v>
      </c>
      <c r="E44" s="167">
        <v>5840.5559999999996</v>
      </c>
    </row>
    <row r="45" spans="2:6" ht="13.5" thickBot="1">
      <c r="B45" s="41" t="s">
        <v>8</v>
      </c>
      <c r="C45" s="68" t="s">
        <v>53</v>
      </c>
      <c r="D45" s="166">
        <v>22194.236000000001</v>
      </c>
      <c r="E45" s="171">
        <v>11766.022999999999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115.6</v>
      </c>
      <c r="E47" s="173">
        <v>119.25</v>
      </c>
    </row>
    <row r="48" spans="2:6">
      <c r="B48" s="39" t="s">
        <v>8</v>
      </c>
      <c r="C48" s="67" t="s">
        <v>55</v>
      </c>
      <c r="D48" s="183">
        <v>115.66</v>
      </c>
      <c r="E48" s="177">
        <v>119.22</v>
      </c>
    </row>
    <row r="49" spans="2:5">
      <c r="B49" s="39" t="s">
        <v>10</v>
      </c>
      <c r="C49" s="67" t="s">
        <v>56</v>
      </c>
      <c r="D49" s="183">
        <v>118.86</v>
      </c>
      <c r="E49" s="177">
        <v>121.84</v>
      </c>
    </row>
    <row r="50" spans="2:5" ht="13.5" thickBot="1">
      <c r="B50" s="41" t="s">
        <v>12</v>
      </c>
      <c r="C50" s="68" t="s">
        <v>53</v>
      </c>
      <c r="D50" s="166">
        <v>118.86</v>
      </c>
      <c r="E50" s="175">
        <v>121.32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1427453.91</v>
      </c>
      <c r="E54" s="50">
        <f>E60+E65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1427453.91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f>D65/E20</f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f>D68/E20</f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f>D69/E20</f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f>D70/E20</f>
        <v>0</v>
      </c>
    </row>
    <row r="71" spans="2:5">
      <c r="B71" s="36" t="s">
        <v>86</v>
      </c>
      <c r="C71" s="37" t="s">
        <v>87</v>
      </c>
      <c r="D71" s="38">
        <f>D54+D69+D68-D70</f>
        <v>1427453.91</v>
      </c>
      <c r="E71" s="61">
        <f>E54+E69+E68-E70</f>
        <v>1</v>
      </c>
    </row>
    <row r="72" spans="2:5">
      <c r="B72" s="39" t="s">
        <v>6</v>
      </c>
      <c r="C72" s="40" t="s">
        <v>88</v>
      </c>
      <c r="D72" s="219">
        <f>D71</f>
        <v>1427453.91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8.4257812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222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55505958.720000006</v>
      </c>
      <c r="E9" s="23">
        <f>E10+E11+E12+E13</f>
        <v>58186526.990000002</v>
      </c>
    </row>
    <row r="10" spans="2:5">
      <c r="B10" s="14" t="s">
        <v>6</v>
      </c>
      <c r="C10" s="115" t="s">
        <v>7</v>
      </c>
      <c r="D10" s="198">
        <f>55001700.2+312332.02</f>
        <v>55314032.220000006</v>
      </c>
      <c r="E10" s="199">
        <f>57882782.35+189782.46</f>
        <v>58072564.810000002</v>
      </c>
    </row>
    <row r="11" spans="2:5">
      <c r="B11" s="14" t="s">
        <v>8</v>
      </c>
      <c r="C11" s="115" t="s">
        <v>9</v>
      </c>
      <c r="D11" s="198">
        <v>2.87</v>
      </c>
      <c r="E11" s="199">
        <v>1.42</v>
      </c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>
        <f>D14</f>
        <v>191923.63</v>
      </c>
      <c r="E13" s="199">
        <f>E14</f>
        <v>113960.76</v>
      </c>
    </row>
    <row r="14" spans="2:5">
      <c r="B14" s="14" t="s">
        <v>14</v>
      </c>
      <c r="C14" s="115" t="s">
        <v>15</v>
      </c>
      <c r="D14" s="198">
        <v>191923.63</v>
      </c>
      <c r="E14" s="199">
        <v>113960.76</v>
      </c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>
        <f>D17+D18+D19</f>
        <v>70092.63</v>
      </c>
      <c r="E16" s="23">
        <f>E17+E18+E19</f>
        <v>71671.42</v>
      </c>
    </row>
    <row r="17" spans="2:6">
      <c r="B17" s="14" t="s">
        <v>6</v>
      </c>
      <c r="C17" s="115" t="s">
        <v>15</v>
      </c>
      <c r="D17" s="200">
        <v>70092.63</v>
      </c>
      <c r="E17" s="201">
        <v>71671.42</v>
      </c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55435866.090000004</v>
      </c>
      <c r="E20" s="205">
        <f>E9-E16</f>
        <v>58114855.57</v>
      </c>
      <c r="F20" s="191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47252415.620000005</v>
      </c>
      <c r="E24" s="23">
        <f>D20</f>
        <v>55435866.090000004</v>
      </c>
    </row>
    <row r="25" spans="2:6">
      <c r="B25" s="21" t="s">
        <v>26</v>
      </c>
      <c r="C25" s="22" t="s">
        <v>27</v>
      </c>
      <c r="D25" s="117">
        <v>2917899.1400000006</v>
      </c>
      <c r="E25" s="133">
        <f>E26-E30</f>
        <v>2119813.8899999997</v>
      </c>
      <c r="F25" s="127"/>
    </row>
    <row r="26" spans="2:6">
      <c r="B26" s="24" t="s">
        <v>28</v>
      </c>
      <c r="C26" s="25" t="s">
        <v>29</v>
      </c>
      <c r="D26" s="118">
        <v>7858659.29</v>
      </c>
      <c r="E26" s="134">
        <f>SUM(E27:E29)</f>
        <v>6585899.8599999994</v>
      </c>
      <c r="F26" s="127"/>
    </row>
    <row r="27" spans="2:6">
      <c r="B27" s="26" t="s">
        <v>6</v>
      </c>
      <c r="C27" s="15" t="s">
        <v>30</v>
      </c>
      <c r="D27" s="198">
        <v>5314656.16</v>
      </c>
      <c r="E27" s="209">
        <v>5263156.9899999993</v>
      </c>
      <c r="F27" s="127"/>
    </row>
    <row r="28" spans="2:6">
      <c r="B28" s="26" t="s">
        <v>8</v>
      </c>
      <c r="C28" s="15" t="s">
        <v>31</v>
      </c>
      <c r="D28" s="198"/>
      <c r="E28" s="209"/>
      <c r="F28" s="127"/>
    </row>
    <row r="29" spans="2:6">
      <c r="B29" s="26" t="s">
        <v>10</v>
      </c>
      <c r="C29" s="15" t="s">
        <v>32</v>
      </c>
      <c r="D29" s="198">
        <v>2544003.13</v>
      </c>
      <c r="E29" s="209">
        <v>1322742.8700000001</v>
      </c>
      <c r="F29" s="127"/>
    </row>
    <row r="30" spans="2:6">
      <c r="B30" s="24" t="s">
        <v>33</v>
      </c>
      <c r="C30" s="27" t="s">
        <v>34</v>
      </c>
      <c r="D30" s="118">
        <v>4940760.1499999994</v>
      </c>
      <c r="E30" s="134">
        <f>SUM(E31:E37)</f>
        <v>4466085.97</v>
      </c>
      <c r="F30" s="127"/>
    </row>
    <row r="31" spans="2:6">
      <c r="B31" s="26" t="s">
        <v>6</v>
      </c>
      <c r="C31" s="15" t="s">
        <v>35</v>
      </c>
      <c r="D31" s="198">
        <v>2966309.3400000003</v>
      </c>
      <c r="E31" s="209">
        <v>2767324.2800000003</v>
      </c>
      <c r="F31" s="127"/>
    </row>
    <row r="32" spans="2:6">
      <c r="B32" s="26" t="s">
        <v>8</v>
      </c>
      <c r="C32" s="15" t="s">
        <v>36</v>
      </c>
      <c r="D32" s="198"/>
      <c r="E32" s="209"/>
      <c r="F32" s="127"/>
    </row>
    <row r="33" spans="2:6">
      <c r="B33" s="26" t="s">
        <v>10</v>
      </c>
      <c r="C33" s="15" t="s">
        <v>37</v>
      </c>
      <c r="D33" s="198">
        <v>906250.37</v>
      </c>
      <c r="E33" s="209">
        <v>731218.26</v>
      </c>
      <c r="F33" s="127"/>
    </row>
    <row r="34" spans="2:6">
      <c r="B34" s="26" t="s">
        <v>12</v>
      </c>
      <c r="C34" s="15" t="s">
        <v>38</v>
      </c>
      <c r="D34" s="198"/>
      <c r="E34" s="209"/>
      <c r="F34" s="127"/>
    </row>
    <row r="35" spans="2:6" ht="25.5">
      <c r="B35" s="26" t="s">
        <v>39</v>
      </c>
      <c r="C35" s="15" t="s">
        <v>40</v>
      </c>
      <c r="D35" s="198"/>
      <c r="E35" s="209"/>
      <c r="F35" s="127"/>
    </row>
    <row r="36" spans="2:6">
      <c r="B36" s="26" t="s">
        <v>41</v>
      </c>
      <c r="C36" s="15" t="s">
        <v>42</v>
      </c>
      <c r="D36" s="198"/>
      <c r="E36" s="209"/>
      <c r="F36" s="127"/>
    </row>
    <row r="37" spans="2:6" ht="13.5" thickBot="1">
      <c r="B37" s="28" t="s">
        <v>43</v>
      </c>
      <c r="C37" s="29" t="s">
        <v>44</v>
      </c>
      <c r="D37" s="198">
        <v>1068200.4400000002</v>
      </c>
      <c r="E37" s="209">
        <v>967543.42999999993</v>
      </c>
      <c r="F37" s="127"/>
    </row>
    <row r="38" spans="2:6">
      <c r="B38" s="21" t="s">
        <v>45</v>
      </c>
      <c r="C38" s="22" t="s">
        <v>46</v>
      </c>
      <c r="D38" s="117">
        <v>1356977.06</v>
      </c>
      <c r="E38" s="23">
        <v>559175.59</v>
      </c>
    </row>
    <row r="39" spans="2:6" ht="13.5" thickBot="1">
      <c r="B39" s="30" t="s">
        <v>47</v>
      </c>
      <c r="C39" s="31" t="s">
        <v>48</v>
      </c>
      <c r="D39" s="119">
        <v>51527291.820000008</v>
      </c>
      <c r="E39" s="130">
        <f>E24+E25+E38</f>
        <v>58114855.570000008</v>
      </c>
      <c r="F39" s="189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1122101.2641</v>
      </c>
      <c r="E44" s="167">
        <v>1259258.4489</v>
      </c>
    </row>
    <row r="45" spans="2:6" ht="13.5" thickBot="1">
      <c r="B45" s="41" t="s">
        <v>8</v>
      </c>
      <c r="C45" s="68" t="s">
        <v>53</v>
      </c>
      <c r="D45" s="166">
        <v>1190257.1343</v>
      </c>
      <c r="E45" s="171">
        <v>1307047.3509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42.110700000000001</v>
      </c>
      <c r="E47" s="173">
        <v>44.022627871526197</v>
      </c>
    </row>
    <row r="48" spans="2:6">
      <c r="B48" s="39" t="s">
        <v>8</v>
      </c>
      <c r="C48" s="67" t="s">
        <v>55</v>
      </c>
      <c r="D48" s="183">
        <v>41.690199999999997</v>
      </c>
      <c r="E48" s="231">
        <v>44.022599999999997</v>
      </c>
    </row>
    <row r="49" spans="2:5">
      <c r="B49" s="39" t="s">
        <v>10</v>
      </c>
      <c r="C49" s="67" t="s">
        <v>56</v>
      </c>
      <c r="D49" s="183">
        <v>43.290900000000001</v>
      </c>
      <c r="E49" s="231">
        <v>44.5884</v>
      </c>
    </row>
    <row r="50" spans="2:5" ht="13.5" thickBot="1">
      <c r="B50" s="41" t="s">
        <v>12</v>
      </c>
      <c r="C50" s="68" t="s">
        <v>53</v>
      </c>
      <c r="D50" s="166">
        <v>43.290890963912197</v>
      </c>
      <c r="E50" s="175">
        <v>44.462701010780897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58072564.810000002</v>
      </c>
      <c r="E54" s="50">
        <f>E60+E65</f>
        <v>0.9992722900266171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v>57882782.350000001</v>
      </c>
      <c r="E60" s="222">
        <f>D60/E20</f>
        <v>0.99600664550012585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189782.46</v>
      </c>
      <c r="E65" s="220">
        <f>D65/E20</f>
        <v>3.2656445264912493E-3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f>E11</f>
        <v>1.42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113960.76</v>
      </c>
      <c r="E69" s="50">
        <f>D69/E20</f>
        <v>1.9609574674539624E-3</v>
      </c>
    </row>
    <row r="70" spans="2:5" ht="13.5" thickBot="1">
      <c r="B70" s="36" t="s">
        <v>84</v>
      </c>
      <c r="C70" s="37" t="s">
        <v>85</v>
      </c>
      <c r="D70" s="38">
        <f>E16</f>
        <v>71671.42</v>
      </c>
      <c r="E70" s="50">
        <f>D70/E20</f>
        <v>1.2332719284429946E-3</v>
      </c>
    </row>
    <row r="71" spans="2:5">
      <c r="B71" s="36" t="s">
        <v>86</v>
      </c>
      <c r="C71" s="37" t="s">
        <v>87</v>
      </c>
      <c r="D71" s="38">
        <f>D54+D69+D68-D70</f>
        <v>58114855.57</v>
      </c>
      <c r="E71" s="61">
        <f>E54+E69-E70</f>
        <v>0.99999997556562803</v>
      </c>
    </row>
    <row r="72" spans="2:5">
      <c r="B72" s="39" t="s">
        <v>6</v>
      </c>
      <c r="C72" s="40" t="s">
        <v>88</v>
      </c>
      <c r="D72" s="219">
        <f>D71</f>
        <v>58114855.57</v>
      </c>
      <c r="E72" s="220">
        <f>E71</f>
        <v>0.99999997556562803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9" right="0.75" top="0.59" bottom="0.4" header="0.5" footer="0.5"/>
  <pageSetup paperSize="9" scale="70" orientation="portrait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78"/>
  <sheetViews>
    <sheetView workbookViewId="0">
      <selection activeCell="B3" sqref="B3:E3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7" customWidth="1"/>
    <col min="6" max="6" width="8.570312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customHeight="1" thickBot="1">
      <c r="B5" s="277" t="s">
        <v>148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1263269.43</v>
      </c>
      <c r="E9" s="23">
        <f>E10+E11+E12+E13</f>
        <v>2030218.39</v>
      </c>
    </row>
    <row r="10" spans="2:5">
      <c r="B10" s="14" t="s">
        <v>6</v>
      </c>
      <c r="C10" s="115" t="s">
        <v>7</v>
      </c>
      <c r="D10" s="198">
        <v>1263269.43</v>
      </c>
      <c r="E10" s="199">
        <v>2030218.39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1263269.43</v>
      </c>
      <c r="E20" s="205">
        <f>E9-E16</f>
        <v>2030218.39</v>
      </c>
      <c r="F20" s="191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0</v>
      </c>
      <c r="E24" s="23">
        <f>D20</f>
        <v>1263269.43</v>
      </c>
    </row>
    <row r="25" spans="2:6">
      <c r="B25" s="21" t="s">
        <v>26</v>
      </c>
      <c r="C25" s="22" t="s">
        <v>27</v>
      </c>
      <c r="D25" s="117">
        <v>712176.17</v>
      </c>
      <c r="E25" s="133">
        <f>E26-E30</f>
        <v>814356.33999999985</v>
      </c>
      <c r="F25" s="114"/>
    </row>
    <row r="26" spans="2:6">
      <c r="B26" s="24" t="s">
        <v>28</v>
      </c>
      <c r="C26" s="25" t="s">
        <v>29</v>
      </c>
      <c r="D26" s="118">
        <v>715676.53</v>
      </c>
      <c r="E26" s="134">
        <f>SUM(E27:E29)</f>
        <v>3062565.81</v>
      </c>
      <c r="F26" s="114"/>
    </row>
    <row r="27" spans="2:6">
      <c r="B27" s="26" t="s">
        <v>6</v>
      </c>
      <c r="C27" s="15" t="s">
        <v>30</v>
      </c>
      <c r="D27" s="198">
        <v>399375.01</v>
      </c>
      <c r="E27" s="209">
        <v>2780361.21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>
        <v>316301.52</v>
      </c>
      <c r="E29" s="209">
        <v>282204.59999999998</v>
      </c>
    </row>
    <row r="30" spans="2:6">
      <c r="B30" s="24" t="s">
        <v>33</v>
      </c>
      <c r="C30" s="27" t="s">
        <v>34</v>
      </c>
      <c r="D30" s="118">
        <v>3500.3599999999997</v>
      </c>
      <c r="E30" s="134">
        <f>SUM(E31:E37)</f>
        <v>2248209.4700000002</v>
      </c>
    </row>
    <row r="31" spans="2:6">
      <c r="B31" s="26" t="s">
        <v>6</v>
      </c>
      <c r="C31" s="15" t="s">
        <v>35</v>
      </c>
      <c r="D31" s="198"/>
      <c r="E31" s="209">
        <v>479305.53</v>
      </c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>
        <v>68.64</v>
      </c>
      <c r="E33" s="209">
        <v>313.12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>
        <v>3431.72</v>
      </c>
      <c r="E35" s="209">
        <v>19501.490000000002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>
        <v>1749089.33</v>
      </c>
    </row>
    <row r="38" spans="2:6">
      <c r="B38" s="21" t="s">
        <v>45</v>
      </c>
      <c r="C38" s="22" t="s">
        <v>46</v>
      </c>
      <c r="D38" s="117">
        <v>29149.17</v>
      </c>
      <c r="E38" s="23">
        <v>-47407.38</v>
      </c>
    </row>
    <row r="39" spans="2:6" ht="13.5" thickBot="1">
      <c r="B39" s="30" t="s">
        <v>47</v>
      </c>
      <c r="C39" s="31" t="s">
        <v>48</v>
      </c>
      <c r="D39" s="119">
        <v>741325.34000000008</v>
      </c>
      <c r="E39" s="130">
        <f>E24+E25+E38</f>
        <v>2030218.39</v>
      </c>
      <c r="F39" s="127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/>
      <c r="E44" s="167">
        <v>9314.0856000000003</v>
      </c>
    </row>
    <row r="45" spans="2:6" ht="13.5" thickBot="1">
      <c r="B45" s="41" t="s">
        <v>8</v>
      </c>
      <c r="C45" s="68" t="s">
        <v>53</v>
      </c>
      <c r="D45" s="166">
        <v>5732.4879000000001</v>
      </c>
      <c r="E45" s="171">
        <v>14985.3734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/>
      <c r="E47" s="173">
        <v>135.63</v>
      </c>
    </row>
    <row r="48" spans="2:6">
      <c r="B48" s="39" t="s">
        <v>8</v>
      </c>
      <c r="C48" s="67" t="s">
        <v>55</v>
      </c>
      <c r="D48" s="183">
        <v>121.98</v>
      </c>
      <c r="E48" s="177">
        <v>134.88999999999999</v>
      </c>
    </row>
    <row r="49" spans="2:5">
      <c r="B49" s="39" t="s">
        <v>10</v>
      </c>
      <c r="C49" s="67" t="s">
        <v>56</v>
      </c>
      <c r="D49" s="183">
        <v>129.46</v>
      </c>
      <c r="E49" s="177">
        <v>138.9</v>
      </c>
    </row>
    <row r="50" spans="2:5" ht="13.5" thickBot="1">
      <c r="B50" s="41" t="s">
        <v>12</v>
      </c>
      <c r="C50" s="68" t="s">
        <v>53</v>
      </c>
      <c r="D50" s="166">
        <v>129.32</v>
      </c>
      <c r="E50" s="175">
        <v>135.47999999999999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2030218.39</v>
      </c>
      <c r="E54" s="50">
        <f>E60+E65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2030218.39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f>D65/E20</f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f>D68/E20</f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f>D69/E20</f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f>D70/E20</f>
        <v>0</v>
      </c>
    </row>
    <row r="71" spans="2:5">
      <c r="B71" s="36" t="s">
        <v>86</v>
      </c>
      <c r="C71" s="37" t="s">
        <v>87</v>
      </c>
      <c r="D71" s="38">
        <f>D54+D69+D68-D70</f>
        <v>2030218.39</v>
      </c>
      <c r="E71" s="61">
        <f>E54+E69+E68-E70</f>
        <v>1</v>
      </c>
    </row>
    <row r="72" spans="2:5">
      <c r="B72" s="39" t="s">
        <v>6</v>
      </c>
      <c r="C72" s="40" t="s">
        <v>88</v>
      </c>
      <c r="D72" s="219">
        <f>D71</f>
        <v>2030218.39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>
  <dimension ref="B1:F78"/>
  <sheetViews>
    <sheetView workbookViewId="0">
      <selection activeCell="B3" sqref="B3:E3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7" customWidth="1"/>
    <col min="6" max="6" width="19.8554687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customHeight="1" thickBot="1">
      <c r="B5" s="277" t="s">
        <v>149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145361.07999999999</v>
      </c>
      <c r="E9" s="23">
        <f>E10+E11+E12+E13</f>
        <v>146010.25</v>
      </c>
    </row>
    <row r="10" spans="2:5">
      <c r="B10" s="14" t="s">
        <v>6</v>
      </c>
      <c r="C10" s="115" t="s">
        <v>7</v>
      </c>
      <c r="D10" s="198">
        <v>145361.07999999999</v>
      </c>
      <c r="E10" s="199">
        <v>146010.25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145361.07999999999</v>
      </c>
      <c r="E20" s="205">
        <f>E9-E16</f>
        <v>146010.25</v>
      </c>
      <c r="F20" s="191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154523.98000000001</v>
      </c>
      <c r="E24" s="23">
        <f>D20</f>
        <v>145361.07999999999</v>
      </c>
    </row>
    <row r="25" spans="2:6">
      <c r="B25" s="21" t="s">
        <v>26</v>
      </c>
      <c r="C25" s="22" t="s">
        <v>27</v>
      </c>
      <c r="D25" s="117">
        <v>99279.65</v>
      </c>
      <c r="E25" s="133">
        <f>E26-E30</f>
        <v>-1204.2900000000002</v>
      </c>
      <c r="F25" s="114"/>
    </row>
    <row r="26" spans="2:6">
      <c r="B26" s="24" t="s">
        <v>28</v>
      </c>
      <c r="C26" s="25" t="s">
        <v>29</v>
      </c>
      <c r="D26" s="118">
        <v>100859.89</v>
      </c>
      <c r="E26" s="134">
        <f>SUM(E27:E29)</f>
        <v>0</v>
      </c>
      <c r="F26" s="114"/>
    </row>
    <row r="27" spans="2:6">
      <c r="B27" s="26" t="s">
        <v>6</v>
      </c>
      <c r="C27" s="15" t="s">
        <v>30</v>
      </c>
      <c r="D27" s="198">
        <v>100859.89</v>
      </c>
      <c r="E27" s="209"/>
      <c r="F27" s="114"/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/>
      <c r="E29" s="209"/>
    </row>
    <row r="30" spans="2:6">
      <c r="B30" s="24" t="s">
        <v>33</v>
      </c>
      <c r="C30" s="27" t="s">
        <v>34</v>
      </c>
      <c r="D30" s="118">
        <v>1580.2399999999998</v>
      </c>
      <c r="E30" s="134">
        <f>SUM(E31:E37)</f>
        <v>1204.2900000000002</v>
      </c>
    </row>
    <row r="31" spans="2:6">
      <c r="B31" s="26" t="s">
        <v>6</v>
      </c>
      <c r="C31" s="15" t="s">
        <v>35</v>
      </c>
      <c r="D31" s="198"/>
      <c r="E31" s="209"/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>
        <v>0.87</v>
      </c>
      <c r="E33" s="209">
        <v>1.41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>
        <v>1579.37</v>
      </c>
      <c r="E35" s="209">
        <v>1202.8800000000001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/>
    </row>
    <row r="38" spans="2:6">
      <c r="B38" s="21" t="s">
        <v>45</v>
      </c>
      <c r="C38" s="22" t="s">
        <v>46</v>
      </c>
      <c r="D38" s="117">
        <v>-8535.69</v>
      </c>
      <c r="E38" s="23">
        <v>1853.46</v>
      </c>
    </row>
    <row r="39" spans="2:6" ht="13.5" thickBot="1">
      <c r="B39" s="30" t="s">
        <v>47</v>
      </c>
      <c r="C39" s="31" t="s">
        <v>48</v>
      </c>
      <c r="D39" s="119">
        <v>245267.94</v>
      </c>
      <c r="E39" s="130">
        <f>E24+E25+E38</f>
        <v>146010.24999999997</v>
      </c>
      <c r="F39" s="127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342.85329999999999</v>
      </c>
      <c r="E44" s="167">
        <v>334.32479999999998</v>
      </c>
    </row>
    <row r="45" spans="2:6" ht="13.5" thickBot="1">
      <c r="B45" s="41" t="s">
        <v>8</v>
      </c>
      <c r="C45" s="68" t="s">
        <v>53</v>
      </c>
      <c r="D45" s="166">
        <v>566.94929999999999</v>
      </c>
      <c r="E45" s="171">
        <v>331.66809999999998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450.7</v>
      </c>
      <c r="E47" s="173">
        <v>434.79</v>
      </c>
    </row>
    <row r="48" spans="2:6">
      <c r="B48" s="39" t="s">
        <v>8</v>
      </c>
      <c r="C48" s="67" t="s">
        <v>55</v>
      </c>
      <c r="D48" s="183">
        <v>420.89</v>
      </c>
      <c r="E48" s="177">
        <v>428.37</v>
      </c>
    </row>
    <row r="49" spans="2:5">
      <c r="B49" s="39" t="s">
        <v>10</v>
      </c>
      <c r="C49" s="67" t="s">
        <v>56</v>
      </c>
      <c r="D49" s="183">
        <v>464.38</v>
      </c>
      <c r="E49" s="177">
        <v>475.12</v>
      </c>
    </row>
    <row r="50" spans="2:5" ht="13.5" thickBot="1">
      <c r="B50" s="41" t="s">
        <v>12</v>
      </c>
      <c r="C50" s="68" t="s">
        <v>53</v>
      </c>
      <c r="D50" s="166">
        <v>432.61</v>
      </c>
      <c r="E50" s="175">
        <v>440.23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146010.25</v>
      </c>
      <c r="E54" s="50">
        <f>E60+E65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146010.25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f>D65/E20</f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f>D68/E20</f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f>D69/E20</f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f>D70/E20</f>
        <v>0</v>
      </c>
    </row>
    <row r="71" spans="2:5">
      <c r="B71" s="36" t="s">
        <v>86</v>
      </c>
      <c r="C71" s="37" t="s">
        <v>87</v>
      </c>
      <c r="D71" s="38">
        <f>D54+D69+D68-D70</f>
        <v>146010.25</v>
      </c>
      <c r="E71" s="61">
        <f>E54+E69+E68-E70</f>
        <v>1</v>
      </c>
    </row>
    <row r="72" spans="2:5">
      <c r="B72" s="39" t="s">
        <v>6</v>
      </c>
      <c r="C72" s="40" t="s">
        <v>88</v>
      </c>
      <c r="D72" s="219">
        <f>D71</f>
        <v>146010.25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>
  <dimension ref="B1:F78"/>
  <sheetViews>
    <sheetView workbookViewId="0">
      <selection activeCell="B3" sqref="B3:E3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7" customWidth="1"/>
    <col min="6" max="6" width="9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226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193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/>
      <c r="E9" s="23">
        <f>E10+E11+E12+E13</f>
        <v>6430.25</v>
      </c>
    </row>
    <row r="10" spans="2:5">
      <c r="B10" s="14" t="s">
        <v>6</v>
      </c>
      <c r="C10" s="115" t="s">
        <v>7</v>
      </c>
      <c r="D10" s="198"/>
      <c r="E10" s="199">
        <v>6430.25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/>
      <c r="E20" s="205">
        <f>E9-E16</f>
        <v>6430.25</v>
      </c>
      <c r="F20" s="191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193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/>
      <c r="E24" s="23">
        <f>D20</f>
        <v>0</v>
      </c>
    </row>
    <row r="25" spans="2:6">
      <c r="B25" s="21" t="s">
        <v>26</v>
      </c>
      <c r="C25" s="22" t="s">
        <v>27</v>
      </c>
      <c r="D25" s="117"/>
      <c r="E25" s="248">
        <f>E26-E30</f>
        <v>6756.93</v>
      </c>
      <c r="F25" s="114"/>
    </row>
    <row r="26" spans="2:6">
      <c r="B26" s="24" t="s">
        <v>28</v>
      </c>
      <c r="C26" s="25" t="s">
        <v>29</v>
      </c>
      <c r="D26" s="118"/>
      <c r="E26" s="249">
        <f>SUM(E27:E29)</f>
        <v>7575.37</v>
      </c>
      <c r="F26" s="114"/>
    </row>
    <row r="27" spans="2:6">
      <c r="B27" s="26" t="s">
        <v>6</v>
      </c>
      <c r="C27" s="15" t="s">
        <v>30</v>
      </c>
      <c r="D27" s="198"/>
      <c r="E27" s="250">
        <v>6750</v>
      </c>
      <c r="F27" s="114"/>
    </row>
    <row r="28" spans="2:6">
      <c r="B28" s="26" t="s">
        <v>8</v>
      </c>
      <c r="C28" s="15" t="s">
        <v>31</v>
      </c>
      <c r="D28" s="198"/>
      <c r="E28" s="250"/>
    </row>
    <row r="29" spans="2:6">
      <c r="B29" s="26" t="s">
        <v>10</v>
      </c>
      <c r="C29" s="15" t="s">
        <v>32</v>
      </c>
      <c r="D29" s="198"/>
      <c r="E29" s="250">
        <v>825.37</v>
      </c>
    </row>
    <row r="30" spans="2:6">
      <c r="B30" s="24" t="s">
        <v>33</v>
      </c>
      <c r="C30" s="27" t="s">
        <v>34</v>
      </c>
      <c r="D30" s="118"/>
      <c r="E30" s="249">
        <f>SUM(E31:E37)</f>
        <v>818.44</v>
      </c>
    </row>
    <row r="31" spans="2:6">
      <c r="B31" s="26" t="s">
        <v>6</v>
      </c>
      <c r="C31" s="15" t="s">
        <v>35</v>
      </c>
      <c r="D31" s="198"/>
      <c r="E31" s="250"/>
    </row>
    <row r="32" spans="2:6">
      <c r="B32" s="26" t="s">
        <v>8</v>
      </c>
      <c r="C32" s="15" t="s">
        <v>36</v>
      </c>
      <c r="D32" s="198"/>
      <c r="E32" s="250"/>
    </row>
    <row r="33" spans="2:6">
      <c r="B33" s="26" t="s">
        <v>10</v>
      </c>
      <c r="C33" s="15" t="s">
        <v>37</v>
      </c>
      <c r="D33" s="198"/>
      <c r="E33" s="250">
        <v>1.63</v>
      </c>
    </row>
    <row r="34" spans="2:6">
      <c r="B34" s="26" t="s">
        <v>12</v>
      </c>
      <c r="C34" s="15" t="s">
        <v>38</v>
      </c>
      <c r="D34" s="198"/>
      <c r="E34" s="250"/>
    </row>
    <row r="35" spans="2:6" ht="25.5">
      <c r="B35" s="26" t="s">
        <v>39</v>
      </c>
      <c r="C35" s="15" t="s">
        <v>40</v>
      </c>
      <c r="D35" s="198"/>
      <c r="E35" s="250">
        <v>10.69</v>
      </c>
    </row>
    <row r="36" spans="2:6">
      <c r="B36" s="26" t="s">
        <v>41</v>
      </c>
      <c r="C36" s="15" t="s">
        <v>42</v>
      </c>
      <c r="D36" s="198"/>
      <c r="E36" s="250"/>
    </row>
    <row r="37" spans="2:6" ht="13.5" thickBot="1">
      <c r="B37" s="28" t="s">
        <v>43</v>
      </c>
      <c r="C37" s="29" t="s">
        <v>44</v>
      </c>
      <c r="D37" s="198"/>
      <c r="E37" s="250">
        <v>806.12</v>
      </c>
    </row>
    <row r="38" spans="2:6">
      <c r="B38" s="21" t="s">
        <v>45</v>
      </c>
      <c r="C38" s="22" t="s">
        <v>46</v>
      </c>
      <c r="D38" s="117"/>
      <c r="E38" s="23">
        <v>-326.68</v>
      </c>
    </row>
    <row r="39" spans="2:6" ht="13.5" thickBot="1">
      <c r="B39" s="30" t="s">
        <v>47</v>
      </c>
      <c r="C39" s="31" t="s">
        <v>48</v>
      </c>
      <c r="D39" s="119"/>
      <c r="E39" s="130">
        <f>E24+E25+E38</f>
        <v>6430.25</v>
      </c>
      <c r="F39" s="127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93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/>
      <c r="E44" s="167"/>
    </row>
    <row r="45" spans="2:6" ht="13.5" thickBot="1">
      <c r="B45" s="41" t="s">
        <v>8</v>
      </c>
      <c r="C45" s="68" t="s">
        <v>53</v>
      </c>
      <c r="D45" s="166"/>
      <c r="E45" s="171">
        <v>41.290999999999997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/>
      <c r="E47" s="173"/>
    </row>
    <row r="48" spans="2:6">
      <c r="B48" s="39" t="s">
        <v>8</v>
      </c>
      <c r="C48" s="67" t="s">
        <v>55</v>
      </c>
      <c r="D48" s="183"/>
      <c r="E48" s="177">
        <v>145.01</v>
      </c>
    </row>
    <row r="49" spans="2:5">
      <c r="B49" s="39" t="s">
        <v>10</v>
      </c>
      <c r="C49" s="67" t="s">
        <v>56</v>
      </c>
      <c r="D49" s="183"/>
      <c r="E49" s="177">
        <v>163.89</v>
      </c>
    </row>
    <row r="50" spans="2:5" ht="13.5" thickBot="1">
      <c r="B50" s="41" t="s">
        <v>12</v>
      </c>
      <c r="C50" s="68" t="s">
        <v>53</v>
      </c>
      <c r="D50" s="166"/>
      <c r="E50" s="175">
        <v>155.72999999999999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6430.25</v>
      </c>
      <c r="E54" s="50">
        <f>E60+E65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6430.25</v>
      </c>
      <c r="E60" s="222">
        <f>D60/E20</f>
        <v>1</v>
      </c>
    </row>
    <row r="61" spans="2:5" ht="25.5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f>D65/E20</f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f>D68/E20</f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f>D69/E20</f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f>D70/E20</f>
        <v>0</v>
      </c>
    </row>
    <row r="71" spans="2:5">
      <c r="B71" s="36" t="s">
        <v>86</v>
      </c>
      <c r="C71" s="37" t="s">
        <v>87</v>
      </c>
      <c r="D71" s="38">
        <f>D54+D69+D68-D70</f>
        <v>6430.25</v>
      </c>
      <c r="E71" s="61">
        <f>E54+E69+E68-E70</f>
        <v>1</v>
      </c>
    </row>
    <row r="72" spans="2:5">
      <c r="B72" s="39" t="s">
        <v>6</v>
      </c>
      <c r="C72" s="40" t="s">
        <v>88</v>
      </c>
      <c r="D72" s="219">
        <f>D71</f>
        <v>6430.25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8"/>
  <sheetViews>
    <sheetView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8.4257812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150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163578.72</v>
      </c>
      <c r="E9" s="23">
        <f>E10+E11+E12+E13</f>
        <v>256686.29</v>
      </c>
    </row>
    <row r="10" spans="2:5">
      <c r="B10" s="14" t="s">
        <v>6</v>
      </c>
      <c r="C10" s="115" t="s">
        <v>7</v>
      </c>
      <c r="D10" s="198">
        <v>163578.72</v>
      </c>
      <c r="E10" s="199">
        <v>256686.29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163578.72</v>
      </c>
      <c r="E20" s="205">
        <f>E9-E16</f>
        <v>256686.29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0</v>
      </c>
      <c r="E24" s="23">
        <f>D20</f>
        <v>163578.72</v>
      </c>
    </row>
    <row r="25" spans="2:6">
      <c r="B25" s="21" t="s">
        <v>26</v>
      </c>
      <c r="C25" s="22" t="s">
        <v>27</v>
      </c>
      <c r="D25" s="117">
        <v>230290.85</v>
      </c>
      <c r="E25" s="133">
        <f>E26-E30</f>
        <v>73185.489999999991</v>
      </c>
    </row>
    <row r="26" spans="2:6">
      <c r="B26" s="24" t="s">
        <v>28</v>
      </c>
      <c r="C26" s="25" t="s">
        <v>29</v>
      </c>
      <c r="D26" s="118">
        <v>230646.7</v>
      </c>
      <c r="E26" s="134">
        <f>SUM(E27:E29)</f>
        <v>129603.28</v>
      </c>
    </row>
    <row r="27" spans="2:6">
      <c r="B27" s="26" t="s">
        <v>6</v>
      </c>
      <c r="C27" s="15" t="s">
        <v>30</v>
      </c>
      <c r="D27" s="198">
        <v>230646.7</v>
      </c>
      <c r="E27" s="209">
        <v>63399.99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/>
      <c r="E29" s="209">
        <v>66203.289999999994</v>
      </c>
    </row>
    <row r="30" spans="2:6">
      <c r="B30" s="24" t="s">
        <v>33</v>
      </c>
      <c r="C30" s="27" t="s">
        <v>34</v>
      </c>
      <c r="D30" s="118">
        <v>355.84999999999997</v>
      </c>
      <c r="E30" s="134">
        <f>SUM(E31:E37)</f>
        <v>56417.79</v>
      </c>
    </row>
    <row r="31" spans="2:6">
      <c r="B31" s="26" t="s">
        <v>6</v>
      </c>
      <c r="C31" s="15" t="s">
        <v>35</v>
      </c>
      <c r="D31" s="198"/>
      <c r="E31" s="209"/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>
        <v>2.83</v>
      </c>
      <c r="E33" s="209">
        <v>22.95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>
        <v>353.02</v>
      </c>
      <c r="E35" s="209">
        <v>1985.38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>
        <v>54409.46</v>
      </c>
    </row>
    <row r="38" spans="2:6">
      <c r="B38" s="21" t="s">
        <v>45</v>
      </c>
      <c r="C38" s="22" t="s">
        <v>46</v>
      </c>
      <c r="D38" s="117">
        <v>4960.59</v>
      </c>
      <c r="E38" s="23">
        <v>19922.080000000002</v>
      </c>
    </row>
    <row r="39" spans="2:6" ht="13.5" thickBot="1">
      <c r="B39" s="30" t="s">
        <v>47</v>
      </c>
      <c r="C39" s="31" t="s">
        <v>48</v>
      </c>
      <c r="D39" s="119">
        <v>235251.44</v>
      </c>
      <c r="E39" s="130">
        <f>E24+E25+E38</f>
        <v>256686.28999999998</v>
      </c>
      <c r="F39" s="121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/>
      <c r="E44" s="167">
        <v>816.38329999999996</v>
      </c>
    </row>
    <row r="45" spans="2:6" ht="13.5" thickBot="1">
      <c r="B45" s="41" t="s">
        <v>8</v>
      </c>
      <c r="C45" s="68" t="s">
        <v>53</v>
      </c>
      <c r="D45" s="166">
        <v>1124.7977000000001</v>
      </c>
      <c r="E45" s="171">
        <v>1130.7267999999999</v>
      </c>
    </row>
    <row r="46" spans="2:6">
      <c r="B46" s="36" t="s">
        <v>33</v>
      </c>
      <c r="C46" s="66" t="s">
        <v>54</v>
      </c>
      <c r="D46" s="244"/>
      <c r="E46" s="172"/>
    </row>
    <row r="47" spans="2:6">
      <c r="B47" s="39" t="s">
        <v>6</v>
      </c>
      <c r="C47" s="67" t="s">
        <v>52</v>
      </c>
      <c r="D47" s="183"/>
      <c r="E47" s="173">
        <v>200.37</v>
      </c>
    </row>
    <row r="48" spans="2:6">
      <c r="B48" s="39" t="s">
        <v>8</v>
      </c>
      <c r="C48" s="67" t="s">
        <v>55</v>
      </c>
      <c r="D48" s="183">
        <v>195.79</v>
      </c>
      <c r="E48" s="177">
        <v>200.3</v>
      </c>
    </row>
    <row r="49" spans="2:5">
      <c r="B49" s="39" t="s">
        <v>10</v>
      </c>
      <c r="C49" s="67" t="s">
        <v>56</v>
      </c>
      <c r="D49" s="183">
        <v>211.83</v>
      </c>
      <c r="E49" s="177">
        <v>237.99</v>
      </c>
    </row>
    <row r="50" spans="2:5" ht="13.5" thickBot="1">
      <c r="B50" s="41" t="s">
        <v>12</v>
      </c>
      <c r="C50" s="68" t="s">
        <v>53</v>
      </c>
      <c r="D50" s="166">
        <v>209.15</v>
      </c>
      <c r="E50" s="175">
        <v>227.01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256686.29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256686.29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256686.29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256686.29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>
  <dimension ref="A1:F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8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151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2007.46</v>
      </c>
      <c r="E9" s="23">
        <f>E10+E11+E12+E13</f>
        <v>11036.7</v>
      </c>
    </row>
    <row r="10" spans="2:5">
      <c r="B10" s="14" t="s">
        <v>6</v>
      </c>
      <c r="C10" s="115" t="s">
        <v>7</v>
      </c>
      <c r="D10" s="198">
        <v>2007.46</v>
      </c>
      <c r="E10" s="199">
        <v>11036.7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2007.46</v>
      </c>
      <c r="E20" s="205">
        <f>E9-E16</f>
        <v>11036.7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0</v>
      </c>
      <c r="E24" s="23">
        <f>D20</f>
        <v>2007.46</v>
      </c>
    </row>
    <row r="25" spans="2:6">
      <c r="B25" s="21" t="s">
        <v>26</v>
      </c>
      <c r="C25" s="22" t="s">
        <v>27</v>
      </c>
      <c r="D25" s="117">
        <v>230290.85</v>
      </c>
      <c r="E25" s="133">
        <f>E26-E30</f>
        <v>9884.1100000000042</v>
      </c>
    </row>
    <row r="26" spans="2:6">
      <c r="B26" s="24" t="s">
        <v>28</v>
      </c>
      <c r="C26" s="25" t="s">
        <v>29</v>
      </c>
      <c r="D26" s="118">
        <v>230646.7</v>
      </c>
      <c r="E26" s="134">
        <f>SUM(E27:E29)</f>
        <v>35934.47</v>
      </c>
    </row>
    <row r="27" spans="2:6">
      <c r="B27" s="26" t="s">
        <v>6</v>
      </c>
      <c r="C27" s="15" t="s">
        <v>30</v>
      </c>
      <c r="D27" s="198">
        <v>230646.7</v>
      </c>
      <c r="E27" s="209">
        <v>35653.94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/>
      <c r="E29" s="209">
        <v>280.52999999999997</v>
      </c>
    </row>
    <row r="30" spans="2:6">
      <c r="B30" s="24" t="s">
        <v>33</v>
      </c>
      <c r="C30" s="27" t="s">
        <v>34</v>
      </c>
      <c r="D30" s="118">
        <v>355.84999999999997</v>
      </c>
      <c r="E30" s="134">
        <f>SUM(E31:E37)</f>
        <v>26050.359999999997</v>
      </c>
    </row>
    <row r="31" spans="2:6">
      <c r="B31" s="26" t="s">
        <v>6</v>
      </c>
      <c r="C31" s="15" t="s">
        <v>35</v>
      </c>
      <c r="D31" s="198"/>
      <c r="E31" s="209">
        <v>-0.43</v>
      </c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>
        <v>2.83</v>
      </c>
      <c r="E33" s="209">
        <v>27.3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>
        <v>353.02</v>
      </c>
      <c r="E35" s="209">
        <v>145.63999999999999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>
        <v>25877.85</v>
      </c>
    </row>
    <row r="38" spans="2:6">
      <c r="B38" s="21" t="s">
        <v>45</v>
      </c>
      <c r="C38" s="22" t="s">
        <v>46</v>
      </c>
      <c r="D38" s="117">
        <v>4960.59</v>
      </c>
      <c r="E38" s="23">
        <v>-854.87</v>
      </c>
    </row>
    <row r="39" spans="2:6" ht="13.5" thickBot="1">
      <c r="B39" s="30" t="s">
        <v>47</v>
      </c>
      <c r="C39" s="31" t="s">
        <v>48</v>
      </c>
      <c r="D39" s="119">
        <v>235251.44</v>
      </c>
      <c r="E39" s="130">
        <f>E24+E25+E38</f>
        <v>11036.700000000003</v>
      </c>
      <c r="F39" s="121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/>
      <c r="E44" s="167">
        <v>5.3182</v>
      </c>
    </row>
    <row r="45" spans="2:6" ht="13.5" thickBot="1">
      <c r="B45" s="41" t="s">
        <v>8</v>
      </c>
      <c r="C45" s="68" t="s">
        <v>53</v>
      </c>
      <c r="D45" s="166">
        <v>1124.7977000000001</v>
      </c>
      <c r="E45" s="171">
        <v>28.6541</v>
      </c>
    </row>
    <row r="46" spans="2:6">
      <c r="B46" s="36" t="s">
        <v>33</v>
      </c>
      <c r="C46" s="66" t="s">
        <v>54</v>
      </c>
      <c r="D46" s="244"/>
      <c r="E46" s="172"/>
    </row>
    <row r="47" spans="2:6">
      <c r="B47" s="39" t="s">
        <v>6</v>
      </c>
      <c r="C47" s="67" t="s">
        <v>52</v>
      </c>
      <c r="D47" s="183"/>
      <c r="E47" s="173">
        <v>377.47</v>
      </c>
    </row>
    <row r="48" spans="2:6">
      <c r="B48" s="39" t="s">
        <v>8</v>
      </c>
      <c r="C48" s="67" t="s">
        <v>55</v>
      </c>
      <c r="D48" s="183">
        <v>195.79</v>
      </c>
      <c r="E48" s="177">
        <v>369.95</v>
      </c>
    </row>
    <row r="49" spans="2:5">
      <c r="B49" s="39" t="s">
        <v>10</v>
      </c>
      <c r="C49" s="67" t="s">
        <v>56</v>
      </c>
      <c r="D49" s="183">
        <v>211.83</v>
      </c>
      <c r="E49" s="177">
        <v>412.99</v>
      </c>
    </row>
    <row r="50" spans="2:5" ht="13.5" thickBot="1">
      <c r="B50" s="41" t="s">
        <v>12</v>
      </c>
      <c r="C50" s="68" t="s">
        <v>53</v>
      </c>
      <c r="D50" s="166">
        <v>209.15</v>
      </c>
      <c r="E50" s="175">
        <v>385.17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11036.7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11036.7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11036.7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11036.7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48" right="0.75" top="0.52" bottom="0.43" header="0.5" footer="0.5"/>
  <pageSetup paperSize="9" scale="70" orientation="portrait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>
  <dimension ref="A1:F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7.4257812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152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141393.47</v>
      </c>
      <c r="E9" s="23">
        <f>E10+E11+E12+E13</f>
        <v>424899.08</v>
      </c>
    </row>
    <row r="10" spans="2:5">
      <c r="B10" s="14" t="s">
        <v>6</v>
      </c>
      <c r="C10" s="115" t="s">
        <v>7</v>
      </c>
      <c r="D10" s="198">
        <v>141393.47</v>
      </c>
      <c r="E10" s="199">
        <v>424899.08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141393.47</v>
      </c>
      <c r="E20" s="205">
        <f>E9-E16</f>
        <v>424899.08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87845.71</v>
      </c>
      <c r="E24" s="23">
        <f>D20</f>
        <v>141393.47</v>
      </c>
    </row>
    <row r="25" spans="2:6">
      <c r="B25" s="21" t="s">
        <v>26</v>
      </c>
      <c r="C25" s="22" t="s">
        <v>27</v>
      </c>
      <c r="D25" s="117">
        <v>36177.699999999997</v>
      </c>
      <c r="E25" s="133">
        <f>E26-E30</f>
        <v>290176.16999999993</v>
      </c>
      <c r="F25" s="70"/>
    </row>
    <row r="26" spans="2:6">
      <c r="B26" s="24" t="s">
        <v>28</v>
      </c>
      <c r="C26" s="25" t="s">
        <v>29</v>
      </c>
      <c r="D26" s="118">
        <v>47398.289999999994</v>
      </c>
      <c r="E26" s="134">
        <f>SUM(E27:E29)</f>
        <v>333525.63999999996</v>
      </c>
      <c r="F26" s="70"/>
    </row>
    <row r="27" spans="2:6">
      <c r="B27" s="26" t="s">
        <v>6</v>
      </c>
      <c r="C27" s="15" t="s">
        <v>30</v>
      </c>
      <c r="D27" s="198">
        <v>8956.84</v>
      </c>
      <c r="E27" s="209">
        <v>26597.16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>
        <v>38441.449999999997</v>
      </c>
      <c r="E29" s="209">
        <v>306928.48</v>
      </c>
    </row>
    <row r="30" spans="2:6">
      <c r="B30" s="24" t="s">
        <v>33</v>
      </c>
      <c r="C30" s="27" t="s">
        <v>34</v>
      </c>
      <c r="D30" s="118">
        <v>11220.59</v>
      </c>
      <c r="E30" s="134">
        <f>SUM(E31:E37)</f>
        <v>43349.47</v>
      </c>
    </row>
    <row r="31" spans="2:6">
      <c r="B31" s="26" t="s">
        <v>6</v>
      </c>
      <c r="C31" s="15" t="s">
        <v>35</v>
      </c>
      <c r="D31" s="198">
        <v>5552.72</v>
      </c>
      <c r="E31" s="209">
        <v>936.94</v>
      </c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>
        <v>437.44</v>
      </c>
      <c r="E33" s="209">
        <v>574.4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>
        <v>420.2</v>
      </c>
      <c r="E35" s="209">
        <v>2597.85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>
        <v>4810.2299999999996</v>
      </c>
      <c r="E37" s="209">
        <v>39240.28</v>
      </c>
    </row>
    <row r="38" spans="2:6">
      <c r="B38" s="21" t="s">
        <v>45</v>
      </c>
      <c r="C38" s="22" t="s">
        <v>46</v>
      </c>
      <c r="D38" s="117">
        <v>10855.15</v>
      </c>
      <c r="E38" s="23">
        <v>-6670.56</v>
      </c>
    </row>
    <row r="39" spans="2:6" ht="13.5" thickBot="1">
      <c r="B39" s="30" t="s">
        <v>47</v>
      </c>
      <c r="C39" s="31" t="s">
        <v>48</v>
      </c>
      <c r="D39" s="119">
        <v>134878.56</v>
      </c>
      <c r="E39" s="130">
        <f>E24+E25+E38</f>
        <v>424899.0799999999</v>
      </c>
      <c r="F39" s="121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668.99480000000005</v>
      </c>
      <c r="E44" s="167">
        <v>1041.0356999999999</v>
      </c>
    </row>
    <row r="45" spans="2:6" ht="13.5" thickBot="1">
      <c r="B45" s="41" t="s">
        <v>8</v>
      </c>
      <c r="C45" s="68" t="s">
        <v>53</v>
      </c>
      <c r="D45" s="166">
        <v>928.27639999999997</v>
      </c>
      <c r="E45" s="171">
        <v>3001.3355999999999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131.31</v>
      </c>
      <c r="E47" s="173">
        <v>135.82</v>
      </c>
    </row>
    <row r="48" spans="2:6">
      <c r="B48" s="39" t="s">
        <v>8</v>
      </c>
      <c r="C48" s="67" t="s">
        <v>55</v>
      </c>
      <c r="D48" s="183">
        <v>133.81</v>
      </c>
      <c r="E48" s="177">
        <v>137.72</v>
      </c>
    </row>
    <row r="49" spans="2:5">
      <c r="B49" s="39" t="s">
        <v>10</v>
      </c>
      <c r="C49" s="67" t="s">
        <v>56</v>
      </c>
      <c r="D49" s="183">
        <v>151.6</v>
      </c>
      <c r="E49" s="177">
        <v>159.68</v>
      </c>
    </row>
    <row r="50" spans="2:5" ht="13.5" thickBot="1">
      <c r="B50" s="41" t="s">
        <v>12</v>
      </c>
      <c r="C50" s="68" t="s">
        <v>53</v>
      </c>
      <c r="D50" s="166">
        <v>145.30000000000001</v>
      </c>
      <c r="E50" s="175">
        <v>141.57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424899.08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424899.08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424899.08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424899.08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6000000000000005" right="0.75" top="0.53" bottom="0.49" header="0.5" footer="0.5"/>
  <pageSetup paperSize="9" scale="70" orientation="portrait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>
  <dimension ref="A1:F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7.710937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153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151683.56</v>
      </c>
      <c r="E9" s="23">
        <f>E10+E11+E12+E13</f>
        <v>150365.28</v>
      </c>
    </row>
    <row r="10" spans="2:5">
      <c r="B10" s="14" t="s">
        <v>6</v>
      </c>
      <c r="C10" s="115" t="s">
        <v>7</v>
      </c>
      <c r="D10" s="198">
        <v>151683.56</v>
      </c>
      <c r="E10" s="199">
        <v>150365.28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151683.56</v>
      </c>
      <c r="E20" s="205">
        <f>E9-E16</f>
        <v>150365.28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2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314880.90999999997</v>
      </c>
      <c r="E24" s="23">
        <f>D20</f>
        <v>151683.56</v>
      </c>
    </row>
    <row r="25" spans="2:6">
      <c r="B25" s="21" t="s">
        <v>26</v>
      </c>
      <c r="C25" s="22" t="s">
        <v>27</v>
      </c>
      <c r="D25" s="117">
        <v>146410.18</v>
      </c>
      <c r="E25" s="133">
        <f>E26-E30</f>
        <v>-10367.669999999984</v>
      </c>
      <c r="F25" s="70"/>
    </row>
    <row r="26" spans="2:6">
      <c r="B26" s="24" t="s">
        <v>28</v>
      </c>
      <c r="C26" s="25" t="s">
        <v>29</v>
      </c>
      <c r="D26" s="118">
        <v>154936.54999999999</v>
      </c>
      <c r="E26" s="134">
        <f>SUM(E27:E29)</f>
        <v>143466.08000000002</v>
      </c>
    </row>
    <row r="27" spans="2:6">
      <c r="B27" s="26" t="s">
        <v>6</v>
      </c>
      <c r="C27" s="15" t="s">
        <v>30</v>
      </c>
      <c r="D27" s="198">
        <v>104924</v>
      </c>
      <c r="E27" s="209">
        <v>101773.47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>
        <v>50012.55</v>
      </c>
      <c r="E29" s="209">
        <v>41692.61</v>
      </c>
    </row>
    <row r="30" spans="2:6">
      <c r="B30" s="24" t="s">
        <v>33</v>
      </c>
      <c r="C30" s="27" t="s">
        <v>34</v>
      </c>
      <c r="D30" s="118">
        <v>8526.3700000000008</v>
      </c>
      <c r="E30" s="134">
        <f>SUM(E31:E37)</f>
        <v>153833.75</v>
      </c>
    </row>
    <row r="31" spans="2:6">
      <c r="B31" s="26" t="s">
        <v>6</v>
      </c>
      <c r="C31" s="15" t="s">
        <v>35</v>
      </c>
      <c r="D31" s="198">
        <v>205.91</v>
      </c>
      <c r="E31" s="209">
        <v>119355.58</v>
      </c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>
        <v>264.3</v>
      </c>
      <c r="E33" s="209">
        <v>289.64999999999998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>
        <v>3690.82</v>
      </c>
      <c r="E35" s="209">
        <v>1710.43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>
        <v>4365.34</v>
      </c>
      <c r="E37" s="209">
        <v>32478.09</v>
      </c>
    </row>
    <row r="38" spans="2:6">
      <c r="B38" s="21" t="s">
        <v>45</v>
      </c>
      <c r="C38" s="22" t="s">
        <v>46</v>
      </c>
      <c r="D38" s="117">
        <v>-22181.9</v>
      </c>
      <c r="E38" s="23">
        <v>9049.39</v>
      </c>
    </row>
    <row r="39" spans="2:6" ht="13.5" thickBot="1">
      <c r="B39" s="30" t="s">
        <v>47</v>
      </c>
      <c r="C39" s="31" t="s">
        <v>48</v>
      </c>
      <c r="D39" s="119">
        <v>439109.18999999994</v>
      </c>
      <c r="E39" s="130">
        <f>E24+E25+E38</f>
        <v>150365.28000000003</v>
      </c>
      <c r="F39" s="121"/>
    </row>
    <row r="40" spans="2:6" ht="13.5" thickBot="1">
      <c r="B40" s="32"/>
      <c r="C40" s="33"/>
      <c r="D40" s="176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2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1232.2659000000001</v>
      </c>
      <c r="E44" s="167">
        <v>683.65959999999995</v>
      </c>
    </row>
    <row r="45" spans="2:6" ht="13.5" thickBot="1">
      <c r="B45" s="41" t="s">
        <v>8</v>
      </c>
      <c r="C45" s="68" t="s">
        <v>53</v>
      </c>
      <c r="D45" s="166">
        <v>1798.7431999999999</v>
      </c>
      <c r="E45" s="171">
        <v>628.30219999999997</v>
      </c>
    </row>
    <row r="46" spans="2:6">
      <c r="B46" s="36" t="s">
        <v>33</v>
      </c>
      <c r="C46" s="66" t="s">
        <v>54</v>
      </c>
      <c r="D46" s="244"/>
      <c r="E46" s="172"/>
    </row>
    <row r="47" spans="2:6">
      <c r="B47" s="39" t="s">
        <v>6</v>
      </c>
      <c r="C47" s="67" t="s">
        <v>52</v>
      </c>
      <c r="D47" s="183">
        <v>255.53</v>
      </c>
      <c r="E47" s="173">
        <v>221.87</v>
      </c>
    </row>
    <row r="48" spans="2:6">
      <c r="B48" s="39" t="s">
        <v>8</v>
      </c>
      <c r="C48" s="67" t="s">
        <v>55</v>
      </c>
      <c r="D48" s="183">
        <v>236.55</v>
      </c>
      <c r="E48" s="177">
        <v>221.62</v>
      </c>
    </row>
    <row r="49" spans="2:5">
      <c r="B49" s="39" t="s">
        <v>10</v>
      </c>
      <c r="C49" s="67" t="s">
        <v>56</v>
      </c>
      <c r="D49" s="183">
        <v>271.89</v>
      </c>
      <c r="E49" s="177">
        <v>255.7</v>
      </c>
    </row>
    <row r="50" spans="2:5" ht="13.5" thickBot="1">
      <c r="B50" s="41" t="s">
        <v>12</v>
      </c>
      <c r="C50" s="68" t="s">
        <v>53</v>
      </c>
      <c r="D50" s="166">
        <v>244.12</v>
      </c>
      <c r="E50" s="175">
        <v>239.32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150365.28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150365.28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150365.28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150365.28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9" right="0.75" top="0.62" bottom="0.61" header="0.5" footer="0.5"/>
  <pageSetup paperSize="9" scale="70" orientation="portrait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7.8554687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154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24259.69</v>
      </c>
      <c r="E9" s="23">
        <f>E10+E11+E12+E13</f>
        <v>286307.08</v>
      </c>
    </row>
    <row r="10" spans="2:5">
      <c r="B10" s="14" t="s">
        <v>6</v>
      </c>
      <c r="C10" s="115" t="s">
        <v>7</v>
      </c>
      <c r="D10" s="198">
        <v>24259.69</v>
      </c>
      <c r="E10" s="199">
        <v>286307.08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24259.69</v>
      </c>
      <c r="E20" s="205">
        <f>E9-E16</f>
        <v>286307.08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20150.11</v>
      </c>
      <c r="E24" s="23">
        <f>D20</f>
        <v>24259.69</v>
      </c>
    </row>
    <row r="25" spans="2:6">
      <c r="B25" s="21" t="s">
        <v>26</v>
      </c>
      <c r="C25" s="22" t="s">
        <v>27</v>
      </c>
      <c r="D25" s="117">
        <v>2030.09</v>
      </c>
      <c r="E25" s="133">
        <f>E26-E30</f>
        <v>273273.88999999996</v>
      </c>
      <c r="F25" s="70"/>
    </row>
    <row r="26" spans="2:6">
      <c r="B26" s="24" t="s">
        <v>28</v>
      </c>
      <c r="C26" s="25" t="s">
        <v>29</v>
      </c>
      <c r="D26" s="118">
        <v>2030.09</v>
      </c>
      <c r="E26" s="134">
        <f>SUM(E27:E29)</f>
        <v>281406.17</v>
      </c>
    </row>
    <row r="27" spans="2:6">
      <c r="B27" s="26" t="s">
        <v>6</v>
      </c>
      <c r="C27" s="15" t="s">
        <v>30</v>
      </c>
      <c r="D27" s="198">
        <v>782.16</v>
      </c>
      <c r="E27" s="209">
        <v>1255.32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>
        <v>1247.93</v>
      </c>
      <c r="E29" s="209">
        <v>280150.84999999998</v>
      </c>
    </row>
    <row r="30" spans="2:6">
      <c r="B30" s="24" t="s">
        <v>33</v>
      </c>
      <c r="C30" s="27" t="s">
        <v>34</v>
      </c>
      <c r="D30" s="118"/>
      <c r="E30" s="134">
        <f>SUM(E31:E37)</f>
        <v>8132.28</v>
      </c>
    </row>
    <row r="31" spans="2:6">
      <c r="B31" s="26" t="s">
        <v>6</v>
      </c>
      <c r="C31" s="15" t="s">
        <v>35</v>
      </c>
      <c r="D31" s="198"/>
      <c r="E31" s="209">
        <v>3207.39</v>
      </c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/>
      <c r="E33" s="209">
        <v>133.1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/>
      <c r="E35" s="209">
        <v>883.05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>
        <v>3908.74</v>
      </c>
    </row>
    <row r="38" spans="2:6">
      <c r="B38" s="21" t="s">
        <v>45</v>
      </c>
      <c r="C38" s="22" t="s">
        <v>46</v>
      </c>
      <c r="D38" s="117">
        <v>791.04</v>
      </c>
      <c r="E38" s="23">
        <v>-11226.5</v>
      </c>
    </row>
    <row r="39" spans="2:6" ht="13.5" thickBot="1">
      <c r="B39" s="30" t="s">
        <v>47</v>
      </c>
      <c r="C39" s="31" t="s">
        <v>48</v>
      </c>
      <c r="D39" s="119">
        <v>22971.24</v>
      </c>
      <c r="E39" s="130">
        <f>E24+E25+E38</f>
        <v>286307.07999999996</v>
      </c>
      <c r="F39" s="121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147.3715</v>
      </c>
      <c r="E44" s="167">
        <v>168.45840000000001</v>
      </c>
    </row>
    <row r="45" spans="2:6" ht="13.5" thickBot="1">
      <c r="B45" s="41" t="s">
        <v>8</v>
      </c>
      <c r="C45" s="68" t="s">
        <v>53</v>
      </c>
      <c r="D45" s="166">
        <v>162.07749999999999</v>
      </c>
      <c r="E45" s="171">
        <v>1861.9177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136.72999999999999</v>
      </c>
      <c r="E47" s="173">
        <v>144.01</v>
      </c>
    </row>
    <row r="48" spans="2:6">
      <c r="B48" s="39" t="s">
        <v>8</v>
      </c>
      <c r="C48" s="67" t="s">
        <v>55</v>
      </c>
      <c r="D48" s="183">
        <v>128.44999999999999</v>
      </c>
      <c r="E48" s="177">
        <v>144.84</v>
      </c>
    </row>
    <row r="49" spans="2:5">
      <c r="B49" s="39" t="s">
        <v>10</v>
      </c>
      <c r="C49" s="67" t="s">
        <v>56</v>
      </c>
      <c r="D49" s="183">
        <v>142.13999999999999</v>
      </c>
      <c r="E49" s="177">
        <v>162.21</v>
      </c>
    </row>
    <row r="50" spans="2:5" ht="13.5" thickBot="1">
      <c r="B50" s="41" t="s">
        <v>12</v>
      </c>
      <c r="C50" s="68" t="s">
        <v>53</v>
      </c>
      <c r="D50" s="166">
        <v>141.72999999999999</v>
      </c>
      <c r="E50" s="175">
        <v>153.77000000000001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286307.08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286307.08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D54-D70</f>
        <v>286307.08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286307.08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9055118110236227" right="0.74803149606299213" top="0.55118110236220474" bottom="0.6692913385826772" header="0.51181102362204722" footer="0.51181102362204722"/>
  <pageSetup paperSize="9" scale="64" orientation="portrait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>
  <dimension ref="A1:F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8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155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35200.730000000003</v>
      </c>
      <c r="E9" s="23">
        <f>E10+E11+E12+E13</f>
        <v>27282.31</v>
      </c>
    </row>
    <row r="10" spans="2:5">
      <c r="B10" s="14" t="s">
        <v>6</v>
      </c>
      <c r="C10" s="115" t="s">
        <v>7</v>
      </c>
      <c r="D10" s="198">
        <v>35200.730000000003</v>
      </c>
      <c r="E10" s="199">
        <v>27282.31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35200.730000000003</v>
      </c>
      <c r="E20" s="205">
        <f>E9-E16</f>
        <v>27282.31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17498.009999999998</v>
      </c>
      <c r="E24" s="23">
        <f>D20</f>
        <v>35200.730000000003</v>
      </c>
    </row>
    <row r="25" spans="2:6">
      <c r="B25" s="21" t="s">
        <v>26</v>
      </c>
      <c r="C25" s="22" t="s">
        <v>27</v>
      </c>
      <c r="D25" s="117">
        <v>1072.18</v>
      </c>
      <c r="E25" s="133">
        <f>E26-E30</f>
        <v>-7128.4699999999975</v>
      </c>
      <c r="F25" s="70"/>
    </row>
    <row r="26" spans="2:6">
      <c r="B26" s="24" t="s">
        <v>28</v>
      </c>
      <c r="C26" s="25" t="s">
        <v>29</v>
      </c>
      <c r="D26" s="118">
        <v>1294.67</v>
      </c>
      <c r="E26" s="134">
        <f>SUM(E27:E29)</f>
        <v>15371.380000000001</v>
      </c>
    </row>
    <row r="27" spans="2:6">
      <c r="B27" s="26" t="s">
        <v>6</v>
      </c>
      <c r="C27" s="15" t="s">
        <v>30</v>
      </c>
      <c r="D27" s="198">
        <v>46.73</v>
      </c>
      <c r="E27" s="209">
        <v>15061.01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>
        <v>1247.94</v>
      </c>
      <c r="E29" s="209">
        <v>310.37</v>
      </c>
    </row>
    <row r="30" spans="2:6">
      <c r="B30" s="24" t="s">
        <v>33</v>
      </c>
      <c r="C30" s="27" t="s">
        <v>34</v>
      </c>
      <c r="D30" s="118">
        <v>222.49</v>
      </c>
      <c r="E30" s="134">
        <f>SUM(E31:E37)</f>
        <v>22499.85</v>
      </c>
    </row>
    <row r="31" spans="2:6">
      <c r="B31" s="26" t="s">
        <v>6</v>
      </c>
      <c r="C31" s="15" t="s">
        <v>35</v>
      </c>
      <c r="D31" s="198">
        <v>157.06</v>
      </c>
      <c r="E31" s="209">
        <v>-0.01</v>
      </c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>
        <v>2.72</v>
      </c>
      <c r="E33" s="209">
        <v>94.69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>
        <v>62.71</v>
      </c>
      <c r="E35" s="209">
        <v>181.49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>
        <v>22223.68</v>
      </c>
    </row>
    <row r="38" spans="2:6">
      <c r="B38" s="21" t="s">
        <v>45</v>
      </c>
      <c r="C38" s="22" t="s">
        <v>46</v>
      </c>
      <c r="D38" s="117">
        <v>1168.32</v>
      </c>
      <c r="E38" s="23">
        <v>-789.95</v>
      </c>
    </row>
    <row r="39" spans="2:6" ht="13.5" thickBot="1">
      <c r="B39" s="30" t="s">
        <v>47</v>
      </c>
      <c r="C39" s="31" t="s">
        <v>48</v>
      </c>
      <c r="D39" s="119">
        <v>19738.509999999998</v>
      </c>
      <c r="E39" s="130">
        <f>E24+E25+E38</f>
        <v>27282.310000000005</v>
      </c>
      <c r="F39" s="121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117.5231</v>
      </c>
      <c r="E44" s="167">
        <v>230.31100000000001</v>
      </c>
    </row>
    <row r="45" spans="2:6" ht="13.5" thickBot="1">
      <c r="B45" s="41" t="s">
        <v>8</v>
      </c>
      <c r="C45" s="68" t="s">
        <v>53</v>
      </c>
      <c r="D45" s="166">
        <v>124.3449</v>
      </c>
      <c r="E45" s="171">
        <v>184.40219999999999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148.88999999999999</v>
      </c>
      <c r="E47" s="173">
        <v>152.84</v>
      </c>
    </row>
    <row r="48" spans="2:6">
      <c r="B48" s="39" t="s">
        <v>8</v>
      </c>
      <c r="C48" s="67" t="s">
        <v>55</v>
      </c>
      <c r="D48" s="183">
        <v>132.46</v>
      </c>
      <c r="E48" s="177">
        <v>145.44</v>
      </c>
    </row>
    <row r="49" spans="2:5">
      <c r="B49" s="39" t="s">
        <v>10</v>
      </c>
      <c r="C49" s="67" t="s">
        <v>56</v>
      </c>
      <c r="D49" s="183">
        <v>161.11000000000001</v>
      </c>
      <c r="E49" s="177">
        <v>160.81</v>
      </c>
    </row>
    <row r="50" spans="2:5" ht="13.5" thickBot="1">
      <c r="B50" s="41" t="s">
        <v>12</v>
      </c>
      <c r="C50" s="68" t="s">
        <v>53</v>
      </c>
      <c r="D50" s="166">
        <v>158.74</v>
      </c>
      <c r="E50" s="175">
        <v>147.94999999999999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27282.31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27282.31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27282.31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27282.31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5000000000000004" right="0.75" top="0.53" bottom="0.51" header="0.5" footer="0.5"/>
  <pageSetup paperSize="9" scale="70" orientation="portrait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>
  <dimension ref="A1:F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8.4257812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156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34228.370000000003</v>
      </c>
      <c r="E9" s="23">
        <f>E10+E11+E12+E13</f>
        <v>154274.71</v>
      </c>
    </row>
    <row r="10" spans="2:5">
      <c r="B10" s="14" t="s">
        <v>6</v>
      </c>
      <c r="C10" s="115" t="s">
        <v>7</v>
      </c>
      <c r="D10" s="198">
        <v>34228.370000000003</v>
      </c>
      <c r="E10" s="199">
        <v>154274.71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34228.370000000003</v>
      </c>
      <c r="E20" s="205">
        <f>E9-E16</f>
        <v>154274.71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14921.84</v>
      </c>
      <c r="E24" s="23">
        <f>D20</f>
        <v>34228.370000000003</v>
      </c>
    </row>
    <row r="25" spans="2:6">
      <c r="B25" s="21" t="s">
        <v>26</v>
      </c>
      <c r="C25" s="22" t="s">
        <v>27</v>
      </c>
      <c r="D25" s="117">
        <v>-268.14</v>
      </c>
      <c r="E25" s="133">
        <f>E26-E30</f>
        <v>117160.58</v>
      </c>
      <c r="F25" s="70"/>
    </row>
    <row r="26" spans="2:6">
      <c r="B26" s="24" t="s">
        <v>28</v>
      </c>
      <c r="C26" s="25" t="s">
        <v>29</v>
      </c>
      <c r="D26" s="118">
        <v>568.78</v>
      </c>
      <c r="E26" s="134">
        <f>SUM(E27:E29)</f>
        <v>121045.81</v>
      </c>
    </row>
    <row r="27" spans="2:6">
      <c r="B27" s="26" t="s">
        <v>6</v>
      </c>
      <c r="C27" s="15" t="s">
        <v>30</v>
      </c>
      <c r="D27" s="198">
        <v>568.78</v>
      </c>
      <c r="E27" s="209">
        <v>24924.26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/>
      <c r="E29" s="209">
        <v>96121.55</v>
      </c>
    </row>
    <row r="30" spans="2:6">
      <c r="B30" s="24" t="s">
        <v>33</v>
      </c>
      <c r="C30" s="27" t="s">
        <v>34</v>
      </c>
      <c r="D30" s="118">
        <v>836.92</v>
      </c>
      <c r="E30" s="134">
        <f>SUM(E31:E37)</f>
        <v>3885.23</v>
      </c>
    </row>
    <row r="31" spans="2:6">
      <c r="B31" s="26" t="s">
        <v>6</v>
      </c>
      <c r="C31" s="15" t="s">
        <v>35</v>
      </c>
      <c r="D31" s="198">
        <v>703.69</v>
      </c>
      <c r="E31" s="209">
        <v>188.01</v>
      </c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>
        <v>25.82</v>
      </c>
      <c r="E33" s="209">
        <v>104.36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>
        <v>107.41</v>
      </c>
      <c r="E35" s="209">
        <v>537.47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>
        <v>3055.39</v>
      </c>
    </row>
    <row r="38" spans="2:6">
      <c r="B38" s="21" t="s">
        <v>45</v>
      </c>
      <c r="C38" s="22" t="s">
        <v>46</v>
      </c>
      <c r="D38" s="117">
        <v>623.49</v>
      </c>
      <c r="E38" s="23">
        <v>2885.76</v>
      </c>
    </row>
    <row r="39" spans="2:6" ht="13.5" thickBot="1">
      <c r="B39" s="30" t="s">
        <v>47</v>
      </c>
      <c r="C39" s="31" t="s">
        <v>48</v>
      </c>
      <c r="D39" s="119">
        <v>15277.19</v>
      </c>
      <c r="E39" s="130">
        <f>E24+E25+E38</f>
        <v>154274.71000000002</v>
      </c>
      <c r="F39" s="121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241.8843</v>
      </c>
      <c r="E44" s="167">
        <v>519.79300000000001</v>
      </c>
    </row>
    <row r="45" spans="2:6" ht="13.5" thickBot="1">
      <c r="B45" s="41" t="s">
        <v>8</v>
      </c>
      <c r="C45" s="68" t="s">
        <v>53</v>
      </c>
      <c r="D45" s="166">
        <v>237.40780000000001</v>
      </c>
      <c r="E45" s="171">
        <v>2073.5848000000001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61.69</v>
      </c>
      <c r="E47" s="173">
        <v>65.849999999999994</v>
      </c>
    </row>
    <row r="48" spans="2:6">
      <c r="B48" s="39" t="s">
        <v>8</v>
      </c>
      <c r="C48" s="67" t="s">
        <v>55</v>
      </c>
      <c r="D48" s="183">
        <v>56.22</v>
      </c>
      <c r="E48" s="177">
        <v>67.08</v>
      </c>
    </row>
    <row r="49" spans="2:5">
      <c r="B49" s="39" t="s">
        <v>10</v>
      </c>
      <c r="C49" s="67" t="s">
        <v>56</v>
      </c>
      <c r="D49" s="183">
        <v>65.09</v>
      </c>
      <c r="E49" s="177">
        <v>82.42</v>
      </c>
    </row>
    <row r="50" spans="2:5" ht="13.5" thickBot="1">
      <c r="B50" s="41" t="s">
        <v>12</v>
      </c>
      <c r="C50" s="68" t="s">
        <v>53</v>
      </c>
      <c r="D50" s="166">
        <v>64.349999999999994</v>
      </c>
      <c r="E50" s="175">
        <v>74.400000000000006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154274.71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154274.71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154274.71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154274.71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3" right="0.75" top="0.53" bottom="0.67" header="0.5" footer="0.5"/>
  <pageSetup paperSize="9" scale="7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F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6.8554687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110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119116417.35999998</v>
      </c>
      <c r="E9" s="23">
        <f>E10+E11+E12+E13</f>
        <v>123424573.40000001</v>
      </c>
    </row>
    <row r="10" spans="2:5">
      <c r="B10" s="14" t="s">
        <v>6</v>
      </c>
      <c r="C10" s="115" t="s">
        <v>7</v>
      </c>
      <c r="D10" s="198">
        <f>118393467.44+336222.24</f>
        <v>118729689.67999999</v>
      </c>
      <c r="E10" s="199">
        <f>122541131.43+528906.14</f>
        <v>123070037.57000001</v>
      </c>
    </row>
    <row r="11" spans="2:5">
      <c r="B11" s="14" t="s">
        <v>8</v>
      </c>
      <c r="C11" s="115" t="s">
        <v>9</v>
      </c>
      <c r="D11" s="198">
        <v>13.83</v>
      </c>
      <c r="E11" s="199">
        <v>10.19</v>
      </c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>
        <f>D14</f>
        <v>386713.85</v>
      </c>
      <c r="E13" s="199">
        <f>E14</f>
        <v>354525.64</v>
      </c>
    </row>
    <row r="14" spans="2:5">
      <c r="B14" s="14" t="s">
        <v>14</v>
      </c>
      <c r="C14" s="115" t="s">
        <v>15</v>
      </c>
      <c r="D14" s="198">
        <v>386713.85</v>
      </c>
      <c r="E14" s="199">
        <v>354525.64</v>
      </c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>
        <f>D17+D18+D19</f>
        <v>152665.34</v>
      </c>
      <c r="E16" s="23">
        <f>E17+E18+E19</f>
        <v>201689.48</v>
      </c>
    </row>
    <row r="17" spans="2:6">
      <c r="B17" s="14" t="s">
        <v>6</v>
      </c>
      <c r="C17" s="115" t="s">
        <v>15</v>
      </c>
      <c r="D17" s="200">
        <v>152665.34</v>
      </c>
      <c r="E17" s="201">
        <v>201689.48</v>
      </c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118963752.01999998</v>
      </c>
      <c r="E20" s="205">
        <f>E9-E16</f>
        <v>123222883.92</v>
      </c>
      <c r="F20" s="189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117442439.02</v>
      </c>
      <c r="E24" s="23">
        <f>D20</f>
        <v>118963752.01999998</v>
      </c>
    </row>
    <row r="25" spans="2:6">
      <c r="B25" s="21" t="s">
        <v>26</v>
      </c>
      <c r="C25" s="22" t="s">
        <v>27</v>
      </c>
      <c r="D25" s="117">
        <v>736387.55000000075</v>
      </c>
      <c r="E25" s="133">
        <f>E26-E30</f>
        <v>945108.94999999925</v>
      </c>
      <c r="F25" s="127"/>
    </row>
    <row r="26" spans="2:6">
      <c r="B26" s="24" t="s">
        <v>28</v>
      </c>
      <c r="C26" s="25" t="s">
        <v>29</v>
      </c>
      <c r="D26" s="118">
        <v>14422942.359999999</v>
      </c>
      <c r="E26" s="134">
        <f>SUM(E27:E29)</f>
        <v>12690711.710000001</v>
      </c>
      <c r="F26" s="127"/>
    </row>
    <row r="27" spans="2:6">
      <c r="B27" s="26" t="s">
        <v>6</v>
      </c>
      <c r="C27" s="15" t="s">
        <v>30</v>
      </c>
      <c r="D27" s="198">
        <v>14029294.859999999</v>
      </c>
      <c r="E27" s="209">
        <v>12337442.620000001</v>
      </c>
      <c r="F27" s="127"/>
    </row>
    <row r="28" spans="2:6">
      <c r="B28" s="26" t="s">
        <v>8</v>
      </c>
      <c r="C28" s="15" t="s">
        <v>31</v>
      </c>
      <c r="D28" s="198"/>
      <c r="E28" s="209"/>
      <c r="F28" s="127"/>
    </row>
    <row r="29" spans="2:6">
      <c r="B29" s="26" t="s">
        <v>10</v>
      </c>
      <c r="C29" s="15" t="s">
        <v>32</v>
      </c>
      <c r="D29" s="198">
        <v>393647.50000000006</v>
      </c>
      <c r="E29" s="209">
        <v>353269.09</v>
      </c>
      <c r="F29" s="127"/>
    </row>
    <row r="30" spans="2:6">
      <c r="B30" s="24" t="s">
        <v>33</v>
      </c>
      <c r="C30" s="27" t="s">
        <v>34</v>
      </c>
      <c r="D30" s="118">
        <v>13686554.809999999</v>
      </c>
      <c r="E30" s="134">
        <f>SUM(E31:E37)</f>
        <v>11745602.760000002</v>
      </c>
      <c r="F30" s="127"/>
    </row>
    <row r="31" spans="2:6">
      <c r="B31" s="26" t="s">
        <v>6</v>
      </c>
      <c r="C31" s="15" t="s">
        <v>35</v>
      </c>
      <c r="D31" s="198">
        <v>8120788.6299999999</v>
      </c>
      <c r="E31" s="209">
        <v>7284266.7599999998</v>
      </c>
      <c r="F31" s="127"/>
    </row>
    <row r="32" spans="2:6">
      <c r="B32" s="26" t="s">
        <v>8</v>
      </c>
      <c r="C32" s="15" t="s">
        <v>36</v>
      </c>
      <c r="D32" s="198"/>
      <c r="E32" s="209"/>
      <c r="F32" s="127"/>
    </row>
    <row r="33" spans="2:6">
      <c r="B33" s="26" t="s">
        <v>10</v>
      </c>
      <c r="C33" s="15" t="s">
        <v>37</v>
      </c>
      <c r="D33" s="198">
        <v>2749812.57</v>
      </c>
      <c r="E33" s="209">
        <v>2135519.7000000002</v>
      </c>
      <c r="F33" s="127"/>
    </row>
    <row r="34" spans="2:6">
      <c r="B34" s="26" t="s">
        <v>12</v>
      </c>
      <c r="C34" s="15" t="s">
        <v>38</v>
      </c>
      <c r="D34" s="198"/>
      <c r="E34" s="209"/>
      <c r="F34" s="127"/>
    </row>
    <row r="35" spans="2:6" ht="25.5">
      <c r="B35" s="26" t="s">
        <v>39</v>
      </c>
      <c r="C35" s="15" t="s">
        <v>40</v>
      </c>
      <c r="D35" s="198"/>
      <c r="E35" s="209"/>
      <c r="F35" s="127"/>
    </row>
    <row r="36" spans="2:6">
      <c r="B36" s="26" t="s">
        <v>41</v>
      </c>
      <c r="C36" s="15" t="s">
        <v>42</v>
      </c>
      <c r="D36" s="198"/>
      <c r="E36" s="209"/>
      <c r="F36" s="127"/>
    </row>
    <row r="37" spans="2:6" ht="13.5" thickBot="1">
      <c r="B37" s="28" t="s">
        <v>43</v>
      </c>
      <c r="C37" s="29" t="s">
        <v>44</v>
      </c>
      <c r="D37" s="198">
        <v>2815953.6100000003</v>
      </c>
      <c r="E37" s="209">
        <v>2325816.2999999998</v>
      </c>
      <c r="F37" s="127"/>
    </row>
    <row r="38" spans="2:6">
      <c r="B38" s="21" t="s">
        <v>45</v>
      </c>
      <c r="C38" s="22" t="s">
        <v>46</v>
      </c>
      <c r="D38" s="117">
        <v>331429.03999999998</v>
      </c>
      <c r="E38" s="23">
        <v>3314022.95</v>
      </c>
    </row>
    <row r="39" spans="2:6" ht="13.5" thickBot="1">
      <c r="B39" s="30" t="s">
        <v>47</v>
      </c>
      <c r="C39" s="31" t="s">
        <v>48</v>
      </c>
      <c r="D39" s="119">
        <v>118510255.61</v>
      </c>
      <c r="E39" s="130">
        <f>E24+E25+E38</f>
        <v>123222883.91999999</v>
      </c>
      <c r="F39" s="189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9901145.8247999996</v>
      </c>
      <c r="E44" s="167">
        <v>10066295.17</v>
      </c>
    </row>
    <row r="45" spans="2:6" ht="13.5" thickBot="1">
      <c r="B45" s="41" t="s">
        <v>8</v>
      </c>
      <c r="C45" s="68" t="s">
        <v>53</v>
      </c>
      <c r="D45" s="166">
        <v>9962612.8651000001</v>
      </c>
      <c r="E45" s="171">
        <v>10143986.0528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11.861499999999999</v>
      </c>
      <c r="E47" s="173">
        <v>11.818027388521299</v>
      </c>
    </row>
    <row r="48" spans="2:6">
      <c r="B48" s="39" t="s">
        <v>8</v>
      </c>
      <c r="C48" s="67" t="s">
        <v>55</v>
      </c>
      <c r="D48" s="183">
        <v>11.654199999999999</v>
      </c>
      <c r="E48" s="230">
        <v>11.7555</v>
      </c>
    </row>
    <row r="49" spans="2:5">
      <c r="B49" s="39" t="s">
        <v>10</v>
      </c>
      <c r="C49" s="67" t="s">
        <v>56</v>
      </c>
      <c r="D49" s="183">
        <v>12.0518</v>
      </c>
      <c r="E49" s="230">
        <v>12.6364</v>
      </c>
    </row>
    <row r="50" spans="2:5" ht="13.5" thickBot="1">
      <c r="B50" s="41" t="s">
        <v>12</v>
      </c>
      <c r="C50" s="68" t="s">
        <v>53</v>
      </c>
      <c r="D50" s="166">
        <v>11.895499425171099</v>
      </c>
      <c r="E50" s="175">
        <v>12.1473830187283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123070037.57000001</v>
      </c>
      <c r="E54" s="50">
        <f>E60+E65</f>
        <v>0.99875959444270734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v>122541131.43000001</v>
      </c>
      <c r="E60" s="222">
        <f>D60/E20</f>
        <v>0.99446732239733482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528906.14</v>
      </c>
      <c r="E65" s="220">
        <f>D65/E20</f>
        <v>4.2922720453725284E-3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f>E11</f>
        <v>10.19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354525.64</v>
      </c>
      <c r="E69" s="50">
        <f>D69/E20</f>
        <v>2.8771087700736552E-3</v>
      </c>
    </row>
    <row r="70" spans="2:5" ht="13.5" thickBot="1">
      <c r="B70" s="36" t="s">
        <v>84</v>
      </c>
      <c r="C70" s="37" t="s">
        <v>85</v>
      </c>
      <c r="D70" s="38">
        <f>E16</f>
        <v>201689.48</v>
      </c>
      <c r="E70" s="50">
        <f>D70/E20</f>
        <v>1.6367859084595268E-3</v>
      </c>
    </row>
    <row r="71" spans="2:5">
      <c r="B71" s="36" t="s">
        <v>86</v>
      </c>
      <c r="C71" s="37" t="s">
        <v>87</v>
      </c>
      <c r="D71" s="38">
        <f>D54+D69+D68-D70</f>
        <v>123222883.92</v>
      </c>
      <c r="E71" s="61">
        <f>E54+E69-E70</f>
        <v>0.99999991730432158</v>
      </c>
    </row>
    <row r="72" spans="2:5">
      <c r="B72" s="39" t="s">
        <v>6</v>
      </c>
      <c r="C72" s="40" t="s">
        <v>88</v>
      </c>
      <c r="D72" s="219">
        <f>D71</f>
        <v>123222883.92</v>
      </c>
      <c r="E72" s="220">
        <f>E71</f>
        <v>0.99999991730432158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61" right="0.75" top="0.51" bottom="0.36" header="0.5" footer="0.5"/>
  <pageSetup paperSize="9" scale="70" orientation="portrait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>
  <dimension ref="A1:F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7.710937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157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41295.440000000002</v>
      </c>
      <c r="E9" s="23">
        <f>E10+E11+E12+E13</f>
        <v>127016.75</v>
      </c>
    </row>
    <row r="10" spans="2:5">
      <c r="B10" s="14" t="s">
        <v>6</v>
      </c>
      <c r="C10" s="115" t="s">
        <v>7</v>
      </c>
      <c r="D10" s="198">
        <v>41295.440000000002</v>
      </c>
      <c r="E10" s="199">
        <v>127016.75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41295.440000000002</v>
      </c>
      <c r="E20" s="205">
        <f>E9-E16</f>
        <v>127016.75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11784.36</v>
      </c>
      <c r="E24" s="23">
        <f>D20</f>
        <v>41295.440000000002</v>
      </c>
    </row>
    <row r="25" spans="2:6">
      <c r="B25" s="21" t="s">
        <v>26</v>
      </c>
      <c r="C25" s="22" t="s">
        <v>27</v>
      </c>
      <c r="D25" s="117">
        <v>971.63</v>
      </c>
      <c r="E25" s="133">
        <f>E26-E30</f>
        <v>78107.039999999994</v>
      </c>
      <c r="F25" s="70"/>
    </row>
    <row r="26" spans="2:6">
      <c r="B26" s="24" t="s">
        <v>28</v>
      </c>
      <c r="C26" s="25" t="s">
        <v>29</v>
      </c>
      <c r="D26" s="118">
        <v>1891.84</v>
      </c>
      <c r="E26" s="134">
        <f>SUM(E27:E29)</f>
        <v>146368.06</v>
      </c>
    </row>
    <row r="27" spans="2:6">
      <c r="B27" s="26" t="s">
        <v>6</v>
      </c>
      <c r="C27" s="15" t="s">
        <v>30</v>
      </c>
      <c r="D27" s="198">
        <v>1891.84</v>
      </c>
      <c r="E27" s="209">
        <v>46722.62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/>
      <c r="E29" s="209">
        <v>99645.440000000002</v>
      </c>
    </row>
    <row r="30" spans="2:6">
      <c r="B30" s="24" t="s">
        <v>33</v>
      </c>
      <c r="C30" s="27" t="s">
        <v>34</v>
      </c>
      <c r="D30" s="118">
        <v>920.21</v>
      </c>
      <c r="E30" s="134">
        <f>SUM(E31:E37)</f>
        <v>68261.02</v>
      </c>
      <c r="F30" s="70"/>
    </row>
    <row r="31" spans="2:6">
      <c r="B31" s="26" t="s">
        <v>6</v>
      </c>
      <c r="C31" s="15" t="s">
        <v>35</v>
      </c>
      <c r="D31" s="198">
        <v>839.48</v>
      </c>
      <c r="E31" s="209">
        <v>11664.15</v>
      </c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>
        <v>32.15</v>
      </c>
      <c r="E33" s="209">
        <v>802.77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>
        <v>48.58</v>
      </c>
      <c r="E35" s="209">
        <v>552.41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>
        <v>55241.69</v>
      </c>
    </row>
    <row r="38" spans="2:6">
      <c r="B38" s="21" t="s">
        <v>45</v>
      </c>
      <c r="C38" s="22" t="s">
        <v>46</v>
      </c>
      <c r="D38" s="117">
        <v>532.82000000000005</v>
      </c>
      <c r="E38" s="23">
        <v>7614.27</v>
      </c>
    </row>
    <row r="39" spans="2:6" ht="13.5" thickBot="1">
      <c r="B39" s="30" t="s">
        <v>47</v>
      </c>
      <c r="C39" s="31" t="s">
        <v>48</v>
      </c>
      <c r="D39" s="119">
        <v>13288.81</v>
      </c>
      <c r="E39" s="130">
        <f>E24+E25+E38</f>
        <v>127016.75</v>
      </c>
      <c r="F39" s="121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70.798199999999994</v>
      </c>
      <c r="E44" s="167">
        <v>202.916</v>
      </c>
    </row>
    <row r="45" spans="2:6" ht="13.5" thickBot="1">
      <c r="B45" s="41" t="s">
        <v>8</v>
      </c>
      <c r="C45" s="68" t="s">
        <v>53</v>
      </c>
      <c r="D45" s="166">
        <v>76.403199999999998</v>
      </c>
      <c r="E45" s="171">
        <v>545.67489999999998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166.45</v>
      </c>
      <c r="E47" s="173">
        <v>203.51</v>
      </c>
    </row>
    <row r="48" spans="2:6">
      <c r="B48" s="39" t="s">
        <v>8</v>
      </c>
      <c r="C48" s="67" t="s">
        <v>55</v>
      </c>
      <c r="D48" s="183">
        <v>158.13</v>
      </c>
      <c r="E48" s="177">
        <v>210.14</v>
      </c>
    </row>
    <row r="49" spans="2:5">
      <c r="B49" s="39" t="s">
        <v>10</v>
      </c>
      <c r="C49" s="67" t="s">
        <v>56</v>
      </c>
      <c r="D49" s="183">
        <v>175.16</v>
      </c>
      <c r="E49" s="177">
        <v>252.35</v>
      </c>
    </row>
    <row r="50" spans="2:5" ht="13.5" thickBot="1">
      <c r="B50" s="41" t="s">
        <v>12</v>
      </c>
      <c r="C50" s="68" t="s">
        <v>53</v>
      </c>
      <c r="D50" s="166">
        <v>173.93</v>
      </c>
      <c r="E50" s="175">
        <v>232.77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127016.75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127016.75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127016.75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127016.75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9" right="0.75" top="0.61" bottom="0.61" header="0.5" footer="0.5"/>
  <pageSetup paperSize="9" scale="70" orientation="portrait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8"/>
  <sheetViews>
    <sheetView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6.8554687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158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</f>
        <v>116799.14</v>
      </c>
      <c r="E9" s="23">
        <f>E10</f>
        <v>167727.44</v>
      </c>
    </row>
    <row r="10" spans="2:5">
      <c r="B10" s="14" t="s">
        <v>6</v>
      </c>
      <c r="C10" s="115" t="s">
        <v>7</v>
      </c>
      <c r="D10" s="198">
        <v>116799.14</v>
      </c>
      <c r="E10" s="199">
        <v>167727.44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D10</f>
        <v>116799.14</v>
      </c>
      <c r="E20" s="205">
        <f>E10</f>
        <v>167727.44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/>
      <c r="E24" s="23">
        <f>D20</f>
        <v>116799.14</v>
      </c>
    </row>
    <row r="25" spans="2:6">
      <c r="B25" s="21" t="s">
        <v>26</v>
      </c>
      <c r="C25" s="22" t="s">
        <v>27</v>
      </c>
      <c r="D25" s="117">
        <v>-549.61</v>
      </c>
      <c r="E25" s="133">
        <f>E26-E30</f>
        <v>70001.590000000011</v>
      </c>
      <c r="F25" s="70"/>
    </row>
    <row r="26" spans="2:6">
      <c r="B26" s="24" t="s">
        <v>28</v>
      </c>
      <c r="C26" s="25" t="s">
        <v>29</v>
      </c>
      <c r="D26" s="118">
        <v>10838.12</v>
      </c>
      <c r="E26" s="263">
        <f>SUM(E27:E29)</f>
        <v>115166.90000000001</v>
      </c>
    </row>
    <row r="27" spans="2:6">
      <c r="B27" s="26" t="s">
        <v>6</v>
      </c>
      <c r="C27" s="15" t="s">
        <v>30</v>
      </c>
      <c r="D27" s="198"/>
      <c r="E27" s="252">
        <v>24999.99</v>
      </c>
    </row>
    <row r="28" spans="2:6">
      <c r="B28" s="26" t="s">
        <v>8</v>
      </c>
      <c r="C28" s="15" t="s">
        <v>31</v>
      </c>
      <c r="D28" s="198"/>
      <c r="E28" s="252"/>
    </row>
    <row r="29" spans="2:6">
      <c r="B29" s="26" t="s">
        <v>10</v>
      </c>
      <c r="C29" s="15" t="s">
        <v>32</v>
      </c>
      <c r="D29" s="198">
        <v>10838.12</v>
      </c>
      <c r="E29" s="252">
        <v>90166.91</v>
      </c>
    </row>
    <row r="30" spans="2:6">
      <c r="B30" s="24" t="s">
        <v>33</v>
      </c>
      <c r="C30" s="27" t="s">
        <v>34</v>
      </c>
      <c r="D30" s="118">
        <v>11387.730000000001</v>
      </c>
      <c r="E30" s="263">
        <f>SUM(E31:E37)</f>
        <v>45165.31</v>
      </c>
      <c r="F30" s="70"/>
    </row>
    <row r="31" spans="2:6">
      <c r="B31" s="26" t="s">
        <v>6</v>
      </c>
      <c r="C31" s="15" t="s">
        <v>35</v>
      </c>
      <c r="D31" s="198"/>
      <c r="E31" s="252">
        <v>4420.0600000000004</v>
      </c>
    </row>
    <row r="32" spans="2:6">
      <c r="B32" s="26" t="s">
        <v>8</v>
      </c>
      <c r="C32" s="15" t="s">
        <v>36</v>
      </c>
      <c r="D32" s="198"/>
      <c r="E32" s="252"/>
    </row>
    <row r="33" spans="2:6">
      <c r="B33" s="26" t="s">
        <v>10</v>
      </c>
      <c r="C33" s="15" t="s">
        <v>37</v>
      </c>
      <c r="D33" s="198">
        <v>0.06</v>
      </c>
      <c r="E33" s="252">
        <v>12.52</v>
      </c>
    </row>
    <row r="34" spans="2:6">
      <c r="B34" s="26" t="s">
        <v>12</v>
      </c>
      <c r="C34" s="15" t="s">
        <v>38</v>
      </c>
      <c r="D34" s="198"/>
      <c r="E34" s="252"/>
    </row>
    <row r="35" spans="2:6" ht="25.5">
      <c r="B35" s="26" t="s">
        <v>39</v>
      </c>
      <c r="C35" s="15" t="s">
        <v>40</v>
      </c>
      <c r="D35" s="198">
        <v>15.98</v>
      </c>
      <c r="E35" s="252">
        <v>1487.48</v>
      </c>
    </row>
    <row r="36" spans="2:6">
      <c r="B36" s="26" t="s">
        <v>41</v>
      </c>
      <c r="C36" s="15" t="s">
        <v>42</v>
      </c>
      <c r="D36" s="198"/>
      <c r="E36" s="252"/>
    </row>
    <row r="37" spans="2:6" ht="13.5" thickBot="1">
      <c r="B37" s="28" t="s">
        <v>43</v>
      </c>
      <c r="C37" s="29" t="s">
        <v>44</v>
      </c>
      <c r="D37" s="198">
        <v>11371.69</v>
      </c>
      <c r="E37" s="252">
        <v>39245.25</v>
      </c>
    </row>
    <row r="38" spans="2:6">
      <c r="B38" s="21" t="s">
        <v>45</v>
      </c>
      <c r="C38" s="22" t="s">
        <v>46</v>
      </c>
      <c r="D38" s="117">
        <v>549.61</v>
      </c>
      <c r="E38" s="23">
        <v>-19073.29</v>
      </c>
    </row>
    <row r="39" spans="2:6" ht="13.5" thickBot="1">
      <c r="B39" s="30" t="s">
        <v>47</v>
      </c>
      <c r="C39" s="31" t="s">
        <v>48</v>
      </c>
      <c r="D39" s="119"/>
      <c r="E39" s="130">
        <f>E24+E25+E38</f>
        <v>167727.44</v>
      </c>
      <c r="F39" s="121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/>
      <c r="E44" s="167">
        <v>559.32929999999999</v>
      </c>
    </row>
    <row r="45" spans="2:6" ht="13.5" thickBot="1">
      <c r="B45" s="41" t="s">
        <v>8</v>
      </c>
      <c r="C45" s="68" t="s">
        <v>53</v>
      </c>
      <c r="D45" s="166"/>
      <c r="E45" s="171">
        <v>881.80139999999994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/>
      <c r="E47" s="173">
        <v>208.82</v>
      </c>
    </row>
    <row r="48" spans="2:6">
      <c r="B48" s="39" t="s">
        <v>8</v>
      </c>
      <c r="C48" s="67" t="s">
        <v>55</v>
      </c>
      <c r="D48" s="183">
        <v>142.53</v>
      </c>
      <c r="E48" s="177">
        <v>173.85</v>
      </c>
    </row>
    <row r="49" spans="2:5">
      <c r="B49" s="39" t="s">
        <v>10</v>
      </c>
      <c r="C49" s="67" t="s">
        <v>56</v>
      </c>
      <c r="D49" s="183">
        <v>193.26</v>
      </c>
      <c r="E49" s="177">
        <v>237.26</v>
      </c>
    </row>
    <row r="50" spans="2:5" ht="13.5" thickBot="1">
      <c r="B50" s="41" t="s">
        <v>12</v>
      </c>
      <c r="C50" s="68" t="s">
        <v>53</v>
      </c>
      <c r="D50" s="166"/>
      <c r="E50" s="175">
        <v>190.21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167727.44</v>
      </c>
      <c r="E54" s="50">
        <v>0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167727.44</v>
      </c>
      <c r="E60" s="222">
        <v>0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167727.44</v>
      </c>
      <c r="E71" s="61">
        <f>E54</f>
        <v>0</v>
      </c>
    </row>
    <row r="72" spans="2:5">
      <c r="B72" s="39" t="s">
        <v>6</v>
      </c>
      <c r="C72" s="40" t="s">
        <v>88</v>
      </c>
      <c r="D72" s="219">
        <f>D71</f>
        <v>167727.44</v>
      </c>
      <c r="E72" s="220">
        <f>E71</f>
        <v>0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8"/>
  <sheetViews>
    <sheetView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7.570312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159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134137.63</v>
      </c>
      <c r="E9" s="23">
        <f>E10+E11+E12+E13</f>
        <v>1001731.01</v>
      </c>
    </row>
    <row r="10" spans="2:5">
      <c r="B10" s="14" t="s">
        <v>6</v>
      </c>
      <c r="C10" s="115" t="s">
        <v>7</v>
      </c>
      <c r="D10" s="198">
        <v>134137.63</v>
      </c>
      <c r="E10" s="199">
        <v>1001731.01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134137.63</v>
      </c>
      <c r="E20" s="205">
        <f>E9-E16</f>
        <v>1001731.01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/>
      <c r="E24" s="23">
        <f>D20</f>
        <v>134137.63</v>
      </c>
    </row>
    <row r="25" spans="2:6">
      <c r="B25" s="21" t="s">
        <v>26</v>
      </c>
      <c r="C25" s="22" t="s">
        <v>27</v>
      </c>
      <c r="D25" s="117">
        <v>48200.04</v>
      </c>
      <c r="E25" s="133">
        <f>E26-E30</f>
        <v>867886.27</v>
      </c>
      <c r="F25" s="70"/>
    </row>
    <row r="26" spans="2:6">
      <c r="B26" s="24" t="s">
        <v>28</v>
      </c>
      <c r="C26" s="25" t="s">
        <v>29</v>
      </c>
      <c r="D26" s="118">
        <v>48200.04</v>
      </c>
      <c r="E26" s="263">
        <f>SUM(E27:E29)</f>
        <v>1036215.99</v>
      </c>
    </row>
    <row r="27" spans="2:6">
      <c r="B27" s="26" t="s">
        <v>6</v>
      </c>
      <c r="C27" s="15" t="s">
        <v>30</v>
      </c>
      <c r="D27" s="198">
        <v>48200.04</v>
      </c>
      <c r="E27" s="252">
        <v>423757.91</v>
      </c>
    </row>
    <row r="28" spans="2:6">
      <c r="B28" s="26" t="s">
        <v>8</v>
      </c>
      <c r="C28" s="15" t="s">
        <v>31</v>
      </c>
      <c r="D28" s="198"/>
      <c r="E28" s="252"/>
    </row>
    <row r="29" spans="2:6">
      <c r="B29" s="26" t="s">
        <v>10</v>
      </c>
      <c r="C29" s="15" t="s">
        <v>32</v>
      </c>
      <c r="D29" s="198"/>
      <c r="E29" s="252">
        <v>612458.07999999996</v>
      </c>
    </row>
    <row r="30" spans="2:6">
      <c r="B30" s="24" t="s">
        <v>33</v>
      </c>
      <c r="C30" s="27" t="s">
        <v>34</v>
      </c>
      <c r="D30" s="118"/>
      <c r="E30" s="263">
        <f>SUM(E31:E37)</f>
        <v>168329.72</v>
      </c>
      <c r="F30" s="70"/>
    </row>
    <row r="31" spans="2:6">
      <c r="B31" s="26" t="s">
        <v>6</v>
      </c>
      <c r="C31" s="15" t="s">
        <v>35</v>
      </c>
      <c r="D31" s="198"/>
      <c r="E31" s="252">
        <v>9841.09</v>
      </c>
    </row>
    <row r="32" spans="2:6">
      <c r="B32" s="26" t="s">
        <v>8</v>
      </c>
      <c r="C32" s="15" t="s">
        <v>36</v>
      </c>
      <c r="D32" s="198"/>
      <c r="E32" s="252"/>
    </row>
    <row r="33" spans="2:6">
      <c r="B33" s="26" t="s">
        <v>10</v>
      </c>
      <c r="C33" s="15" t="s">
        <v>37</v>
      </c>
      <c r="D33" s="198"/>
      <c r="E33" s="252">
        <v>46.74</v>
      </c>
    </row>
    <row r="34" spans="2:6">
      <c r="B34" s="26" t="s">
        <v>12</v>
      </c>
      <c r="C34" s="15" t="s">
        <v>38</v>
      </c>
      <c r="D34" s="198"/>
      <c r="E34" s="252"/>
    </row>
    <row r="35" spans="2:6" ht="25.5">
      <c r="B35" s="26" t="s">
        <v>39</v>
      </c>
      <c r="C35" s="15" t="s">
        <v>40</v>
      </c>
      <c r="D35" s="198"/>
      <c r="E35" s="252">
        <v>3736.27</v>
      </c>
    </row>
    <row r="36" spans="2:6">
      <c r="B36" s="26" t="s">
        <v>41</v>
      </c>
      <c r="C36" s="15" t="s">
        <v>42</v>
      </c>
      <c r="D36" s="198"/>
      <c r="E36" s="252"/>
    </row>
    <row r="37" spans="2:6" ht="13.5" thickBot="1">
      <c r="B37" s="28" t="s">
        <v>43</v>
      </c>
      <c r="C37" s="29" t="s">
        <v>44</v>
      </c>
      <c r="D37" s="198"/>
      <c r="E37" s="252">
        <v>154705.62</v>
      </c>
    </row>
    <row r="38" spans="2:6">
      <c r="B38" s="21" t="s">
        <v>45</v>
      </c>
      <c r="C38" s="22" t="s">
        <v>46</v>
      </c>
      <c r="D38" s="117">
        <v>837.8</v>
      </c>
      <c r="E38" s="23">
        <v>-292.89</v>
      </c>
    </row>
    <row r="39" spans="2:6" ht="13.5" thickBot="1">
      <c r="B39" s="30" t="s">
        <v>47</v>
      </c>
      <c r="C39" s="31" t="s">
        <v>48</v>
      </c>
      <c r="D39" s="119">
        <v>49037.840000000004</v>
      </c>
      <c r="E39" s="130">
        <f>E24+E25+E38</f>
        <v>1001731.01</v>
      </c>
      <c r="F39" s="121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/>
      <c r="E44" s="167">
        <v>338.73140000000001</v>
      </c>
    </row>
    <row r="45" spans="2:6" ht="13.5" thickBot="1">
      <c r="B45" s="41" t="s">
        <v>8</v>
      </c>
      <c r="C45" s="68" t="s">
        <v>53</v>
      </c>
      <c r="D45" s="166">
        <v>124.0177</v>
      </c>
      <c r="E45" s="171">
        <v>2297.4955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/>
      <c r="E47" s="173">
        <v>396</v>
      </c>
    </row>
    <row r="48" spans="2:6">
      <c r="B48" s="39" t="s">
        <v>8</v>
      </c>
      <c r="C48" s="67" t="s">
        <v>55</v>
      </c>
      <c r="D48" s="183">
        <v>376.54</v>
      </c>
      <c r="E48" s="177">
        <v>396.58</v>
      </c>
    </row>
    <row r="49" spans="2:5">
      <c r="B49" s="39" t="s">
        <v>10</v>
      </c>
      <c r="C49" s="67" t="s">
        <v>56</v>
      </c>
      <c r="D49" s="183">
        <v>398.04</v>
      </c>
      <c r="E49" s="177">
        <v>452.93</v>
      </c>
    </row>
    <row r="50" spans="2:5" ht="13.5" thickBot="1">
      <c r="B50" s="41" t="s">
        <v>12</v>
      </c>
      <c r="C50" s="68" t="s">
        <v>53</v>
      </c>
      <c r="D50" s="166">
        <v>395.41</v>
      </c>
      <c r="E50" s="175">
        <v>436.01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1001731.01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1001731.01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1001731.01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1001731.01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>
  <dimension ref="A1:F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7.8554687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253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27499.040000000001</v>
      </c>
      <c r="E9" s="23">
        <f>E10+E11+E12+E13</f>
        <v>56490.25</v>
      </c>
    </row>
    <row r="10" spans="2:5">
      <c r="B10" s="14" t="s">
        <v>6</v>
      </c>
      <c r="C10" s="115" t="s">
        <v>7</v>
      </c>
      <c r="D10" s="198">
        <v>27499.040000000001</v>
      </c>
      <c r="E10" s="199">
        <v>56490.25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27499.040000000001</v>
      </c>
      <c r="E20" s="205">
        <f>E9-E16</f>
        <v>56490.25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9884.67</v>
      </c>
      <c r="E24" s="23">
        <f>D20</f>
        <v>27499.040000000001</v>
      </c>
    </row>
    <row r="25" spans="2:6">
      <c r="B25" s="21" t="s">
        <v>26</v>
      </c>
      <c r="C25" s="22" t="s">
        <v>27</v>
      </c>
      <c r="D25" s="117">
        <v>16225.37</v>
      </c>
      <c r="E25" s="133">
        <f>E26-E30</f>
        <v>27497.850000000002</v>
      </c>
      <c r="F25" s="70"/>
    </row>
    <row r="26" spans="2:6">
      <c r="B26" s="24" t="s">
        <v>28</v>
      </c>
      <c r="C26" s="25" t="s">
        <v>29</v>
      </c>
      <c r="D26" s="118">
        <v>17404.45</v>
      </c>
      <c r="E26" s="134">
        <f>SUM(E27:E29)</f>
        <v>36357.83</v>
      </c>
    </row>
    <row r="27" spans="2:6">
      <c r="B27" s="26" t="s">
        <v>6</v>
      </c>
      <c r="C27" s="15" t="s">
        <v>30</v>
      </c>
      <c r="D27" s="198">
        <v>16338.02</v>
      </c>
      <c r="E27" s="209">
        <v>26886.15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>
        <v>1066.43</v>
      </c>
      <c r="E29" s="209">
        <v>9471.68</v>
      </c>
    </row>
    <row r="30" spans="2:6">
      <c r="B30" s="24" t="s">
        <v>33</v>
      </c>
      <c r="C30" s="27" t="s">
        <v>34</v>
      </c>
      <c r="D30" s="118">
        <v>1179.08</v>
      </c>
      <c r="E30" s="134">
        <f>SUM(E31:E37)</f>
        <v>8859.98</v>
      </c>
    </row>
    <row r="31" spans="2:6">
      <c r="B31" s="26" t="s">
        <v>6</v>
      </c>
      <c r="C31" s="15" t="s">
        <v>35</v>
      </c>
      <c r="D31" s="198"/>
      <c r="E31" s="209">
        <v>8085.43</v>
      </c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>
        <v>33.909999999999997</v>
      </c>
      <c r="E33" s="209">
        <v>519.9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>
        <v>102.55</v>
      </c>
      <c r="E35" s="209">
        <v>250.98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>
        <v>1042.6199999999999</v>
      </c>
      <c r="E37" s="209">
        <v>3.67</v>
      </c>
    </row>
    <row r="38" spans="2:6">
      <c r="B38" s="21" t="s">
        <v>45</v>
      </c>
      <c r="C38" s="22" t="s">
        <v>46</v>
      </c>
      <c r="D38" s="117">
        <v>-124.98</v>
      </c>
      <c r="E38" s="23">
        <v>1493.36</v>
      </c>
    </row>
    <row r="39" spans="2:6" ht="13.5" thickBot="1">
      <c r="B39" s="30" t="s">
        <v>47</v>
      </c>
      <c r="C39" s="31" t="s">
        <v>48</v>
      </c>
      <c r="D39" s="119">
        <v>25985.06</v>
      </c>
      <c r="E39" s="130">
        <f>E24+E25+E38</f>
        <v>56490.25</v>
      </c>
      <c r="F39" s="121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219">
        <v>35.503999999999998</v>
      </c>
      <c r="E44" s="167">
        <v>97.262559999999993</v>
      </c>
    </row>
    <row r="45" spans="2:6" ht="13.5" thickBot="1">
      <c r="B45" s="41" t="s">
        <v>8</v>
      </c>
      <c r="C45" s="68" t="s">
        <v>53</v>
      </c>
      <c r="D45" s="166">
        <v>92.325680000000006</v>
      </c>
      <c r="E45" s="171">
        <v>189.38664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278.41000000000003</v>
      </c>
      <c r="E47" s="173">
        <v>282.73</v>
      </c>
    </row>
    <row r="48" spans="2:6">
      <c r="B48" s="39" t="s">
        <v>8</v>
      </c>
      <c r="C48" s="67" t="s">
        <v>55</v>
      </c>
      <c r="D48" s="183">
        <v>266.14999999999998</v>
      </c>
      <c r="E48" s="177">
        <v>279.36</v>
      </c>
    </row>
    <row r="49" spans="2:5">
      <c r="B49" s="39" t="s">
        <v>10</v>
      </c>
      <c r="C49" s="67" t="s">
        <v>56</v>
      </c>
      <c r="D49" s="183">
        <v>288.83999999999997</v>
      </c>
      <c r="E49" s="177">
        <v>315.2</v>
      </c>
    </row>
    <row r="50" spans="2:5" ht="13.5" thickBot="1">
      <c r="B50" s="41" t="s">
        <v>12</v>
      </c>
      <c r="C50" s="68" t="s">
        <v>53</v>
      </c>
      <c r="D50" s="166">
        <v>281.45</v>
      </c>
      <c r="E50" s="175">
        <v>298.27999999999997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56490.25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56490.25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56490.25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56490.25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6999999999999995" right="0.75" top="0.61" bottom="0.6" header="0.5" footer="0.5"/>
  <pageSetup paperSize="9" scale="70" orientation="portrait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8"/>
  <sheetViews>
    <sheetView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9.14062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266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10073.57</v>
      </c>
      <c r="E9" s="23">
        <f>E10+E11+E12+E13</f>
        <v>0</v>
      </c>
    </row>
    <row r="10" spans="2:5">
      <c r="B10" s="14" t="s">
        <v>6</v>
      </c>
      <c r="C10" s="115" t="s">
        <v>7</v>
      </c>
      <c r="D10" s="198">
        <v>10073.57</v>
      </c>
      <c r="E10" s="199">
        <v>0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10073.57</v>
      </c>
      <c r="E20" s="205">
        <f>E9-E16</f>
        <v>0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/>
      <c r="E24" s="23">
        <f>D20</f>
        <v>10073.57</v>
      </c>
      <c r="F24" s="70"/>
    </row>
    <row r="25" spans="2:6">
      <c r="B25" s="21" t="s">
        <v>26</v>
      </c>
      <c r="C25" s="22" t="s">
        <v>27</v>
      </c>
      <c r="D25" s="117">
        <v>35500</v>
      </c>
      <c r="E25" s="133">
        <f>E26-E30</f>
        <v>-10121.299999999999</v>
      </c>
    </row>
    <row r="26" spans="2:6">
      <c r="B26" s="24" t="s">
        <v>28</v>
      </c>
      <c r="C26" s="25" t="s">
        <v>29</v>
      </c>
      <c r="D26" s="118">
        <v>35500</v>
      </c>
      <c r="E26" s="263">
        <f>SUM(E27:E29)</f>
        <v>0</v>
      </c>
    </row>
    <row r="27" spans="2:6">
      <c r="B27" s="26" t="s">
        <v>6</v>
      </c>
      <c r="C27" s="15" t="s">
        <v>30</v>
      </c>
      <c r="D27" s="198">
        <v>35500</v>
      </c>
      <c r="E27" s="252"/>
      <c r="F27" s="32"/>
    </row>
    <row r="28" spans="2:6">
      <c r="B28" s="26" t="s">
        <v>8</v>
      </c>
      <c r="C28" s="15" t="s">
        <v>31</v>
      </c>
      <c r="D28" s="198"/>
      <c r="E28" s="252"/>
    </row>
    <row r="29" spans="2:6">
      <c r="B29" s="26" t="s">
        <v>10</v>
      </c>
      <c r="C29" s="15" t="s">
        <v>32</v>
      </c>
      <c r="D29" s="198"/>
      <c r="E29" s="252"/>
    </row>
    <row r="30" spans="2:6">
      <c r="B30" s="24" t="s">
        <v>33</v>
      </c>
      <c r="C30" s="27" t="s">
        <v>34</v>
      </c>
      <c r="D30" s="118"/>
      <c r="E30" s="263">
        <f>SUM(E31:E37)</f>
        <v>10121.299999999999</v>
      </c>
    </row>
    <row r="31" spans="2:6">
      <c r="B31" s="26" t="s">
        <v>6</v>
      </c>
      <c r="C31" s="15" t="s">
        <v>35</v>
      </c>
      <c r="D31" s="198"/>
      <c r="E31" s="252">
        <v>10025.73</v>
      </c>
    </row>
    <row r="32" spans="2:6">
      <c r="B32" s="26" t="s">
        <v>8</v>
      </c>
      <c r="C32" s="15" t="s">
        <v>36</v>
      </c>
      <c r="D32" s="198"/>
      <c r="E32" s="252"/>
    </row>
    <row r="33" spans="2:6">
      <c r="B33" s="26" t="s">
        <v>10</v>
      </c>
      <c r="C33" s="15" t="s">
        <v>37</v>
      </c>
      <c r="D33" s="198"/>
      <c r="E33" s="252">
        <v>2.4900000000000002</v>
      </c>
    </row>
    <row r="34" spans="2:6">
      <c r="B34" s="26" t="s">
        <v>12</v>
      </c>
      <c r="C34" s="15" t="s">
        <v>38</v>
      </c>
      <c r="D34" s="198"/>
      <c r="E34" s="252"/>
    </row>
    <row r="35" spans="2:6" ht="25.5">
      <c r="B35" s="26" t="s">
        <v>39</v>
      </c>
      <c r="C35" s="15" t="s">
        <v>40</v>
      </c>
      <c r="D35" s="198"/>
      <c r="E35" s="252">
        <v>93.08</v>
      </c>
    </row>
    <row r="36" spans="2:6">
      <c r="B36" s="26" t="s">
        <v>41</v>
      </c>
      <c r="C36" s="15" t="s">
        <v>42</v>
      </c>
      <c r="D36" s="198"/>
      <c r="E36" s="252"/>
    </row>
    <row r="37" spans="2:6" ht="13.5" thickBot="1">
      <c r="B37" s="28" t="s">
        <v>43</v>
      </c>
      <c r="C37" s="29" t="s">
        <v>44</v>
      </c>
      <c r="D37" s="198"/>
      <c r="E37" s="252"/>
    </row>
    <row r="38" spans="2:6">
      <c r="B38" s="21" t="s">
        <v>45</v>
      </c>
      <c r="C38" s="22" t="s">
        <v>46</v>
      </c>
      <c r="D38" s="117">
        <v>165.26</v>
      </c>
      <c r="E38" s="23">
        <v>47.73</v>
      </c>
    </row>
    <row r="39" spans="2:6" ht="13.5" thickBot="1">
      <c r="B39" s="30" t="s">
        <v>47</v>
      </c>
      <c r="C39" s="31" t="s">
        <v>48</v>
      </c>
      <c r="D39" s="119">
        <v>35665.26</v>
      </c>
      <c r="E39" s="130" t="s">
        <v>251</v>
      </c>
      <c r="F39" s="121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/>
      <c r="E44" s="167">
        <v>90.063220000000001</v>
      </c>
    </row>
    <row r="45" spans="2:6" ht="13.5" thickBot="1">
      <c r="B45" s="41" t="s">
        <v>8</v>
      </c>
      <c r="C45" s="68" t="s">
        <v>53</v>
      </c>
      <c r="D45" s="166">
        <v>322.23759000000001</v>
      </c>
      <c r="E45" s="171"/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/>
      <c r="E47" s="173">
        <v>111.85</v>
      </c>
    </row>
    <row r="48" spans="2:6">
      <c r="B48" s="39" t="s">
        <v>8</v>
      </c>
      <c r="C48" s="67" t="s">
        <v>55</v>
      </c>
      <c r="D48" s="183">
        <v>109.23</v>
      </c>
      <c r="E48" s="177">
        <v>111.9</v>
      </c>
    </row>
    <row r="49" spans="2:5">
      <c r="B49" s="39" t="s">
        <v>10</v>
      </c>
      <c r="C49" s="67" t="s">
        <v>56</v>
      </c>
      <c r="D49" s="183">
        <v>110.7</v>
      </c>
      <c r="E49" s="177">
        <v>112.7</v>
      </c>
    </row>
    <row r="50" spans="2:5" ht="13.5" thickBot="1">
      <c r="B50" s="41" t="s">
        <v>12</v>
      </c>
      <c r="C50" s="68" t="s">
        <v>53</v>
      </c>
      <c r="D50" s="166">
        <v>110.68</v>
      </c>
      <c r="E50" s="175"/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0</v>
      </c>
      <c r="E54" s="50">
        <v>0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0</v>
      </c>
      <c r="E60" s="222">
        <v>0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0</v>
      </c>
      <c r="E71" s="61">
        <f>E54</f>
        <v>0</v>
      </c>
    </row>
    <row r="72" spans="2:5">
      <c r="B72" s="39" t="s">
        <v>6</v>
      </c>
      <c r="C72" s="40" t="s">
        <v>88</v>
      </c>
      <c r="D72" s="219">
        <f>D71</f>
        <v>0</v>
      </c>
      <c r="E72" s="220">
        <f>E71</f>
        <v>0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55.xml><?xml version="1.0" encoding="utf-8"?>
<worksheet xmlns="http://schemas.openxmlformats.org/spreadsheetml/2006/main" xmlns:r="http://schemas.openxmlformats.org/officeDocument/2006/relationships">
  <dimension ref="A1:F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8.14062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254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3303.49</v>
      </c>
      <c r="E9" s="23">
        <f>E10+E11+E12+E13</f>
        <v>3690.98</v>
      </c>
    </row>
    <row r="10" spans="2:5">
      <c r="B10" s="14" t="s">
        <v>6</v>
      </c>
      <c r="C10" s="115" t="s">
        <v>7</v>
      </c>
      <c r="D10" s="198">
        <v>3303.49</v>
      </c>
      <c r="E10" s="199">
        <v>3690.98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35" t="s">
        <v>10</v>
      </c>
      <c r="C12" s="136" t="s">
        <v>11</v>
      </c>
      <c r="D12" s="251"/>
      <c r="E12" s="252"/>
    </row>
    <row r="13" spans="2:5">
      <c r="B13" s="135" t="s">
        <v>12</v>
      </c>
      <c r="C13" s="136" t="s">
        <v>13</v>
      </c>
      <c r="D13" s="251"/>
      <c r="E13" s="252"/>
    </row>
    <row r="14" spans="2:5">
      <c r="B14" s="135" t="s">
        <v>14</v>
      </c>
      <c r="C14" s="136" t="s">
        <v>15</v>
      </c>
      <c r="D14" s="251"/>
      <c r="E14" s="252"/>
    </row>
    <row r="15" spans="2:5" ht="13.5" thickBot="1">
      <c r="B15" s="135" t="s">
        <v>16</v>
      </c>
      <c r="C15" s="136" t="s">
        <v>17</v>
      </c>
      <c r="D15" s="251"/>
      <c r="E15" s="252"/>
    </row>
    <row r="16" spans="2:5">
      <c r="B16" s="137" t="s">
        <v>18</v>
      </c>
      <c r="C16" s="138" t="s">
        <v>19</v>
      </c>
      <c r="D16" s="253"/>
      <c r="E16" s="133"/>
    </row>
    <row r="17" spans="2:6">
      <c r="B17" s="135" t="s">
        <v>6</v>
      </c>
      <c r="C17" s="136" t="s">
        <v>15</v>
      </c>
      <c r="D17" s="254"/>
      <c r="E17" s="255"/>
    </row>
    <row r="18" spans="2:6" ht="25.5">
      <c r="B18" s="135" t="s">
        <v>8</v>
      </c>
      <c r="C18" s="136" t="s">
        <v>20</v>
      </c>
      <c r="D18" s="251"/>
      <c r="E18" s="252"/>
    </row>
    <row r="19" spans="2:6" ht="13.5" thickBot="1">
      <c r="B19" s="139" t="s">
        <v>10</v>
      </c>
      <c r="C19" s="140" t="s">
        <v>21</v>
      </c>
      <c r="D19" s="256"/>
      <c r="E19" s="257"/>
    </row>
    <row r="20" spans="2:6" ht="13.5" thickBot="1">
      <c r="B20" s="283" t="s">
        <v>22</v>
      </c>
      <c r="C20" s="284"/>
      <c r="D20" s="258">
        <f>D9-D16</f>
        <v>3303.49</v>
      </c>
      <c r="E20" s="259">
        <f>E9-E16</f>
        <v>3690.98</v>
      </c>
      <c r="F20" s="190"/>
    </row>
    <row r="21" spans="2:6" ht="13.5" thickBot="1">
      <c r="B21" s="141"/>
      <c r="C21" s="142"/>
      <c r="D21" s="143"/>
      <c r="E21" s="143"/>
    </row>
    <row r="22" spans="2:6" ht="16.5" thickBot="1">
      <c r="B22" s="144"/>
      <c r="C22" s="145" t="s">
        <v>23</v>
      </c>
      <c r="D22" s="146"/>
      <c r="E22" s="147"/>
    </row>
    <row r="23" spans="2:6" ht="13.5" thickBot="1">
      <c r="B23" s="148"/>
      <c r="C23" s="149" t="s">
        <v>3</v>
      </c>
      <c r="D23" s="260" t="s">
        <v>225</v>
      </c>
      <c r="E23" s="261" t="s">
        <v>224</v>
      </c>
    </row>
    <row r="24" spans="2:6" ht="13.5" thickBot="1">
      <c r="B24" s="150" t="s">
        <v>24</v>
      </c>
      <c r="C24" s="151" t="s">
        <v>25</v>
      </c>
      <c r="D24" s="253">
        <v>2852.67</v>
      </c>
      <c r="E24" s="133">
        <f>D20</f>
        <v>3303.49</v>
      </c>
      <c r="F24" s="70"/>
    </row>
    <row r="25" spans="2:6">
      <c r="B25" s="150" t="s">
        <v>26</v>
      </c>
      <c r="C25" s="151" t="s">
        <v>27</v>
      </c>
      <c r="D25" s="253"/>
      <c r="E25" s="133"/>
    </row>
    <row r="26" spans="2:6">
      <c r="B26" s="152" t="s">
        <v>28</v>
      </c>
      <c r="C26" s="153" t="s">
        <v>29</v>
      </c>
      <c r="D26" s="262"/>
      <c r="E26" s="134"/>
    </row>
    <row r="27" spans="2:6">
      <c r="B27" s="154" t="s">
        <v>6</v>
      </c>
      <c r="C27" s="155" t="s">
        <v>30</v>
      </c>
      <c r="D27" s="251"/>
      <c r="E27" s="209"/>
      <c r="F27" s="32"/>
    </row>
    <row r="28" spans="2:6">
      <c r="B28" s="154" t="s">
        <v>8</v>
      </c>
      <c r="C28" s="155" t="s">
        <v>31</v>
      </c>
      <c r="D28" s="251"/>
      <c r="E28" s="209"/>
    </row>
    <row r="29" spans="2:6">
      <c r="B29" s="154" t="s">
        <v>10</v>
      </c>
      <c r="C29" s="155" t="s">
        <v>32</v>
      </c>
      <c r="D29" s="251"/>
      <c r="E29" s="209"/>
    </row>
    <row r="30" spans="2:6">
      <c r="B30" s="152" t="s">
        <v>33</v>
      </c>
      <c r="C30" s="156" t="s">
        <v>34</v>
      </c>
      <c r="D30" s="262"/>
      <c r="E30" s="134"/>
    </row>
    <row r="31" spans="2:6">
      <c r="B31" s="154" t="s">
        <v>6</v>
      </c>
      <c r="C31" s="155" t="s">
        <v>35</v>
      </c>
      <c r="D31" s="251"/>
      <c r="E31" s="209"/>
    </row>
    <row r="32" spans="2:6">
      <c r="B32" s="154" t="s">
        <v>8</v>
      </c>
      <c r="C32" s="155" t="s">
        <v>36</v>
      </c>
      <c r="D32" s="251"/>
      <c r="E32" s="209"/>
    </row>
    <row r="33" spans="2:6">
      <c r="B33" s="154" t="s">
        <v>10</v>
      </c>
      <c r="C33" s="155" t="s">
        <v>37</v>
      </c>
      <c r="D33" s="251"/>
      <c r="E33" s="209"/>
    </row>
    <row r="34" spans="2:6">
      <c r="B34" s="154" t="s">
        <v>12</v>
      </c>
      <c r="C34" s="155" t="s">
        <v>38</v>
      </c>
      <c r="D34" s="251"/>
      <c r="E34" s="209"/>
    </row>
    <row r="35" spans="2:6" ht="25.5">
      <c r="B35" s="154" t="s">
        <v>39</v>
      </c>
      <c r="C35" s="155" t="s">
        <v>40</v>
      </c>
      <c r="D35" s="251"/>
      <c r="E35" s="209"/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/>
    </row>
    <row r="38" spans="2:6">
      <c r="B38" s="21" t="s">
        <v>45</v>
      </c>
      <c r="C38" s="22" t="s">
        <v>46</v>
      </c>
      <c r="D38" s="117">
        <v>242.49</v>
      </c>
      <c r="E38" s="23">
        <v>387.49</v>
      </c>
    </row>
    <row r="39" spans="2:6" ht="13.5" thickBot="1">
      <c r="B39" s="30" t="s">
        <v>47</v>
      </c>
      <c r="C39" s="31" t="s">
        <v>48</v>
      </c>
      <c r="D39" s="119">
        <v>3095.16</v>
      </c>
      <c r="E39" s="130">
        <f>E24+E25+E38</f>
        <v>3690.9799999999996</v>
      </c>
      <c r="F39" s="121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22.6205</v>
      </c>
      <c r="E44" s="167">
        <v>22.620480000000001</v>
      </c>
    </row>
    <row r="45" spans="2:6" ht="13.5" thickBot="1">
      <c r="B45" s="41" t="s">
        <v>8</v>
      </c>
      <c r="C45" s="68" t="s">
        <v>53</v>
      </c>
      <c r="D45" s="166">
        <v>22.620480000000001</v>
      </c>
      <c r="E45" s="171">
        <v>22.620480000000001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126.11</v>
      </c>
      <c r="E47" s="173">
        <v>146.04</v>
      </c>
    </row>
    <row r="48" spans="2:6">
      <c r="B48" s="39" t="s">
        <v>8</v>
      </c>
      <c r="C48" s="67" t="s">
        <v>55</v>
      </c>
      <c r="D48" s="183">
        <v>123.33</v>
      </c>
      <c r="E48" s="177">
        <v>144.97</v>
      </c>
    </row>
    <row r="49" spans="2:5">
      <c r="B49" s="39" t="s">
        <v>10</v>
      </c>
      <c r="C49" s="67" t="s">
        <v>56</v>
      </c>
      <c r="D49" s="183">
        <v>137.87</v>
      </c>
      <c r="E49" s="177">
        <v>175.16</v>
      </c>
    </row>
    <row r="50" spans="2:5" ht="13.5" thickBot="1">
      <c r="B50" s="41" t="s">
        <v>12</v>
      </c>
      <c r="C50" s="68" t="s">
        <v>53</v>
      </c>
      <c r="D50" s="166">
        <v>136.83000000000001</v>
      </c>
      <c r="E50" s="175">
        <v>163.16999999999999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3690.98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3690.98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3690.98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3690.98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6999999999999995" right="0.75" top="0.6" bottom="0.49" header="0.5" footer="0.5"/>
  <pageSetup paperSize="9" scale="70" orientation="portrait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>
  <dimension ref="A1:F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7.570312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255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1224898.02</v>
      </c>
      <c r="E9" s="23">
        <f>E10+E11+E12+E13</f>
        <v>1183307.51</v>
      </c>
    </row>
    <row r="10" spans="2:5">
      <c r="B10" s="14" t="s">
        <v>6</v>
      </c>
      <c r="C10" s="115" t="s">
        <v>7</v>
      </c>
      <c r="D10" s="198">
        <v>1224898.02</v>
      </c>
      <c r="E10" s="199">
        <v>1183307.51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1224898.02</v>
      </c>
      <c r="E20" s="205">
        <f>E9-E16</f>
        <v>1183307.51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216315.29</v>
      </c>
      <c r="E24" s="23">
        <f>D20</f>
        <v>1224898.02</v>
      </c>
    </row>
    <row r="25" spans="2:6">
      <c r="B25" s="21" t="s">
        <v>26</v>
      </c>
      <c r="C25" s="22" t="s">
        <v>27</v>
      </c>
      <c r="D25" s="117">
        <v>35916.97</v>
      </c>
      <c r="E25" s="133">
        <f>E26-E30</f>
        <v>-10683.419999999984</v>
      </c>
      <c r="F25" s="70"/>
    </row>
    <row r="26" spans="2:6">
      <c r="B26" s="24" t="s">
        <v>28</v>
      </c>
      <c r="C26" s="25" t="s">
        <v>29</v>
      </c>
      <c r="D26" s="118">
        <v>37774</v>
      </c>
      <c r="E26" s="134">
        <f>SUM(E27:E29)</f>
        <v>501025.76</v>
      </c>
    </row>
    <row r="27" spans="2:6">
      <c r="B27" s="26" t="s">
        <v>6</v>
      </c>
      <c r="C27" s="15" t="s">
        <v>30</v>
      </c>
      <c r="D27" s="198">
        <v>37774</v>
      </c>
      <c r="E27" s="209">
        <v>420248.23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/>
      <c r="E29" s="209">
        <v>80777.53</v>
      </c>
    </row>
    <row r="30" spans="2:6">
      <c r="B30" s="24" t="s">
        <v>33</v>
      </c>
      <c r="C30" s="27" t="s">
        <v>34</v>
      </c>
      <c r="D30" s="118">
        <v>1857.03</v>
      </c>
      <c r="E30" s="134">
        <f>SUM(E31:E37)</f>
        <v>511709.18</v>
      </c>
    </row>
    <row r="31" spans="2:6">
      <c r="B31" s="26" t="s">
        <v>6</v>
      </c>
      <c r="C31" s="15" t="s">
        <v>35</v>
      </c>
      <c r="D31" s="198"/>
      <c r="E31" s="209">
        <v>15709.55</v>
      </c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>
        <v>99.07</v>
      </c>
      <c r="E33" s="209">
        <v>429.47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>
        <v>1757.96</v>
      </c>
      <c r="E35" s="209">
        <v>10428.25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>
        <v>485141.91</v>
      </c>
    </row>
    <row r="38" spans="2:6">
      <c r="B38" s="21" t="s">
        <v>45</v>
      </c>
      <c r="C38" s="22" t="s">
        <v>46</v>
      </c>
      <c r="D38" s="117">
        <v>8654.6</v>
      </c>
      <c r="E38" s="23">
        <v>-30907.09</v>
      </c>
    </row>
    <row r="39" spans="2:6" ht="13.5" thickBot="1">
      <c r="B39" s="30" t="s">
        <v>47</v>
      </c>
      <c r="C39" s="31" t="s">
        <v>48</v>
      </c>
      <c r="D39" s="119">
        <v>260886.86000000002</v>
      </c>
      <c r="E39" s="130">
        <f>E24+E25+E38</f>
        <v>1183307.51</v>
      </c>
      <c r="F39" s="121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819.93510000000003</v>
      </c>
      <c r="E44" s="167">
        <v>4330.86312</v>
      </c>
    </row>
    <row r="45" spans="2:6" ht="13.5" thickBot="1">
      <c r="B45" s="41" t="s">
        <v>8</v>
      </c>
      <c r="C45" s="68" t="s">
        <v>53</v>
      </c>
      <c r="D45" s="166">
        <v>953.15062999999998</v>
      </c>
      <c r="E45" s="171">
        <v>4272.63951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263.82</v>
      </c>
      <c r="E47" s="173">
        <v>282.83</v>
      </c>
    </row>
    <row r="48" spans="2:6">
      <c r="B48" s="39" t="s">
        <v>8</v>
      </c>
      <c r="C48" s="67" t="s">
        <v>55</v>
      </c>
      <c r="D48" s="183">
        <v>260.08999999999997</v>
      </c>
      <c r="E48" s="177">
        <v>275.73</v>
      </c>
    </row>
    <row r="49" spans="2:5">
      <c r="B49" s="39" t="s">
        <v>10</v>
      </c>
      <c r="C49" s="67" t="s">
        <v>56</v>
      </c>
      <c r="D49" s="183">
        <v>273.75</v>
      </c>
      <c r="E49" s="177">
        <v>288.91000000000003</v>
      </c>
    </row>
    <row r="50" spans="2:5" ht="13.5" thickBot="1">
      <c r="B50" s="41" t="s">
        <v>12</v>
      </c>
      <c r="C50" s="68" t="s">
        <v>53</v>
      </c>
      <c r="D50" s="166">
        <v>273.70999999999998</v>
      </c>
      <c r="E50" s="175">
        <v>276.95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1183307.51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1183307.51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1183307.51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1183307.51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6999999999999995" right="0.75" top="0.55000000000000004" bottom="0.45" header="0.5" footer="0.5"/>
  <pageSetup paperSize="9" scale="70" orientation="portrait" r:id="rId1"/>
  <headerFooter alignWithMargins="0"/>
</worksheet>
</file>

<file path=xl/worksheets/sheet57.xml><?xml version="1.0" encoding="utf-8"?>
<worksheet xmlns="http://schemas.openxmlformats.org/spreadsheetml/2006/main" xmlns:r="http://schemas.openxmlformats.org/officeDocument/2006/relationships">
  <dimension ref="A1:F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7.8554687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256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3208631.2</v>
      </c>
      <c r="E9" s="23">
        <f>E10+E11+E12+E13</f>
        <v>3548128.75</v>
      </c>
    </row>
    <row r="10" spans="2:5">
      <c r="B10" s="14" t="s">
        <v>6</v>
      </c>
      <c r="C10" s="115" t="s">
        <v>7</v>
      </c>
      <c r="D10" s="198">
        <v>3208631.2</v>
      </c>
      <c r="E10" s="199">
        <v>3548128.75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3208631.2</v>
      </c>
      <c r="E20" s="205">
        <f>E9-E16</f>
        <v>3548128.75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2177498.48</v>
      </c>
      <c r="E24" s="23">
        <f>D20</f>
        <v>3208631.2</v>
      </c>
    </row>
    <row r="25" spans="2:6">
      <c r="B25" s="21" t="s">
        <v>26</v>
      </c>
      <c r="C25" s="22" t="s">
        <v>27</v>
      </c>
      <c r="D25" s="117">
        <v>1008744.83</v>
      </c>
      <c r="E25" s="133">
        <f>E26-E30</f>
        <v>185343.95999999996</v>
      </c>
      <c r="F25" s="70"/>
    </row>
    <row r="26" spans="2:6">
      <c r="B26" s="24" t="s">
        <v>28</v>
      </c>
      <c r="C26" s="25" t="s">
        <v>29</v>
      </c>
      <c r="D26" s="118">
        <v>1309190.1100000001</v>
      </c>
      <c r="E26" s="134">
        <f>SUM(E27:E29)</f>
        <v>386359.33999999997</v>
      </c>
      <c r="F26" s="70"/>
    </row>
    <row r="27" spans="2:6">
      <c r="B27" s="26" t="s">
        <v>6</v>
      </c>
      <c r="C27" s="15" t="s">
        <v>30</v>
      </c>
      <c r="D27" s="198">
        <v>1280737.6200000001</v>
      </c>
      <c r="E27" s="209">
        <v>377778.86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>
        <v>28452.49</v>
      </c>
      <c r="E29" s="209">
        <v>8580.48</v>
      </c>
    </row>
    <row r="30" spans="2:6">
      <c r="B30" s="24" t="s">
        <v>33</v>
      </c>
      <c r="C30" s="27" t="s">
        <v>34</v>
      </c>
      <c r="D30" s="118">
        <v>300445.27999999997</v>
      </c>
      <c r="E30" s="134">
        <f>SUM(E31:E37)</f>
        <v>201015.38</v>
      </c>
    </row>
    <row r="31" spans="2:6">
      <c r="B31" s="26" t="s">
        <v>6</v>
      </c>
      <c r="C31" s="15" t="s">
        <v>35</v>
      </c>
      <c r="D31" s="198"/>
      <c r="E31" s="209">
        <v>53091.17</v>
      </c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>
        <v>298.3</v>
      </c>
      <c r="E33" s="209">
        <v>394.77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>
        <v>24217.3</v>
      </c>
      <c r="E35" s="209">
        <v>27149.27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>
        <v>275929.68</v>
      </c>
      <c r="E37" s="209">
        <v>120380.17</v>
      </c>
    </row>
    <row r="38" spans="2:6">
      <c r="B38" s="21" t="s">
        <v>45</v>
      </c>
      <c r="C38" s="22" t="s">
        <v>46</v>
      </c>
      <c r="D38" s="117">
        <v>89599.039999999994</v>
      </c>
      <c r="E38" s="23">
        <v>154153.59</v>
      </c>
    </row>
    <row r="39" spans="2:6" ht="13.5" thickBot="1">
      <c r="B39" s="30" t="s">
        <v>47</v>
      </c>
      <c r="C39" s="31" t="s">
        <v>48</v>
      </c>
      <c r="D39" s="119">
        <v>3275842.35</v>
      </c>
      <c r="E39" s="130">
        <f>E24+E25+E38</f>
        <v>3548128.75</v>
      </c>
      <c r="F39" s="121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30630.165700000001</v>
      </c>
      <c r="E44" s="167">
        <v>43430.308649999999</v>
      </c>
    </row>
    <row r="45" spans="2:6" ht="13.5" thickBot="1">
      <c r="B45" s="41" t="s">
        <v>8</v>
      </c>
      <c r="C45" s="68" t="s">
        <v>53</v>
      </c>
      <c r="D45" s="166">
        <v>44636.085930000001</v>
      </c>
      <c r="E45" s="171">
        <v>45623.3606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71.09</v>
      </c>
      <c r="E47" s="173">
        <v>73.88</v>
      </c>
    </row>
    <row r="48" spans="2:6">
      <c r="B48" s="39" t="s">
        <v>8</v>
      </c>
      <c r="C48" s="67" t="s">
        <v>55</v>
      </c>
      <c r="D48" s="183">
        <v>68.78</v>
      </c>
      <c r="E48" s="177">
        <v>72.98</v>
      </c>
    </row>
    <row r="49" spans="2:5">
      <c r="B49" s="39" t="s">
        <v>10</v>
      </c>
      <c r="C49" s="67" t="s">
        <v>56</v>
      </c>
      <c r="D49" s="183">
        <v>74.61</v>
      </c>
      <c r="E49" s="177">
        <v>82.39</v>
      </c>
    </row>
    <row r="50" spans="2:5" ht="13.5" thickBot="1">
      <c r="B50" s="41" t="s">
        <v>12</v>
      </c>
      <c r="C50" s="68" t="s">
        <v>53</v>
      </c>
      <c r="D50" s="166">
        <v>73.39</v>
      </c>
      <c r="E50" s="175">
        <v>77.77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3548128.75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3548128.75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3548128.75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3548128.75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3" right="0.75" top="0.53" bottom="0.56000000000000005" header="0.5" footer="0.5"/>
  <pageSetup paperSize="9" scale="70" orientation="portrait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8"/>
  <sheetViews>
    <sheetView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7.42578125" customWidth="1"/>
  </cols>
  <sheetData>
    <row r="1" spans="2:6" ht="13.5" thickBot="1">
      <c r="B1" s="1"/>
      <c r="C1" s="1"/>
      <c r="D1" s="2"/>
      <c r="E1" s="2"/>
    </row>
    <row r="2" spans="2:6" ht="15.75">
      <c r="B2" s="268" t="s">
        <v>0</v>
      </c>
      <c r="C2" s="269"/>
      <c r="D2" s="269"/>
      <c r="E2" s="270"/>
    </row>
    <row r="3" spans="2:6" ht="15">
      <c r="B3" s="271" t="s">
        <v>227</v>
      </c>
      <c r="C3" s="272"/>
      <c r="D3" s="272"/>
      <c r="E3" s="273"/>
    </row>
    <row r="4" spans="2:6" ht="15.75">
      <c r="B4" s="274" t="s">
        <v>1</v>
      </c>
      <c r="C4" s="275"/>
      <c r="D4" s="275"/>
      <c r="E4" s="276"/>
    </row>
    <row r="5" spans="2:6" ht="21" thickBot="1">
      <c r="B5" s="277" t="s">
        <v>257</v>
      </c>
      <c r="C5" s="278"/>
      <c r="D5" s="278"/>
      <c r="E5" s="279"/>
      <c r="F5" s="163"/>
    </row>
    <row r="6" spans="2:6" ht="13.5" thickBot="1">
      <c r="B6" s="3"/>
      <c r="C6" s="3"/>
      <c r="D6" s="2"/>
      <c r="E6" s="197"/>
    </row>
    <row r="7" spans="2:6" ht="16.5" thickBot="1">
      <c r="B7" s="4"/>
      <c r="C7" s="5" t="s">
        <v>2</v>
      </c>
      <c r="D7" s="6"/>
      <c r="E7" s="7"/>
    </row>
    <row r="8" spans="2:6" ht="13.5" thickBot="1">
      <c r="B8" s="8"/>
      <c r="C8" s="185" t="s">
        <v>3</v>
      </c>
      <c r="D8" s="120" t="s">
        <v>134</v>
      </c>
      <c r="E8" s="64" t="s">
        <v>224</v>
      </c>
    </row>
    <row r="9" spans="2:6">
      <c r="B9" s="12" t="s">
        <v>4</v>
      </c>
      <c r="C9" s="13" t="s">
        <v>5</v>
      </c>
      <c r="D9" s="117">
        <f>D10+D11+D12+D13</f>
        <v>1455131.88</v>
      </c>
      <c r="E9" s="23">
        <f>E10+E11+E12+E13</f>
        <v>1073237</v>
      </c>
    </row>
    <row r="10" spans="2:6">
      <c r="B10" s="14" t="s">
        <v>6</v>
      </c>
      <c r="C10" s="115" t="s">
        <v>7</v>
      </c>
      <c r="D10" s="198">
        <v>1455131.88</v>
      </c>
      <c r="E10" s="199">
        <v>1073237</v>
      </c>
    </row>
    <row r="11" spans="2:6">
      <c r="B11" s="14" t="s">
        <v>8</v>
      </c>
      <c r="C11" s="115" t="s">
        <v>9</v>
      </c>
      <c r="D11" s="198"/>
      <c r="E11" s="199"/>
    </row>
    <row r="12" spans="2:6" ht="25.5">
      <c r="B12" s="14" t="s">
        <v>10</v>
      </c>
      <c r="C12" s="115" t="s">
        <v>11</v>
      </c>
      <c r="D12" s="198"/>
      <c r="E12" s="199"/>
    </row>
    <row r="13" spans="2:6">
      <c r="B13" s="14" t="s">
        <v>12</v>
      </c>
      <c r="C13" s="115" t="s">
        <v>13</v>
      </c>
      <c r="D13" s="198"/>
      <c r="E13" s="199"/>
    </row>
    <row r="14" spans="2:6">
      <c r="B14" s="14" t="s">
        <v>14</v>
      </c>
      <c r="C14" s="115" t="s">
        <v>15</v>
      </c>
      <c r="D14" s="198"/>
      <c r="E14" s="199"/>
    </row>
    <row r="15" spans="2:6" ht="13.5" thickBot="1">
      <c r="B15" s="14" t="s">
        <v>16</v>
      </c>
      <c r="C15" s="115" t="s">
        <v>17</v>
      </c>
      <c r="D15" s="198"/>
      <c r="E15" s="199"/>
    </row>
    <row r="16" spans="2:6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1455131.88</v>
      </c>
      <c r="E20" s="205">
        <f>E9-E16</f>
        <v>1073237</v>
      </c>
      <c r="F20" s="191"/>
    </row>
    <row r="21" spans="2:6" ht="13.5" thickBot="1">
      <c r="B21" s="3"/>
      <c r="C21" s="17"/>
      <c r="D21" s="18"/>
      <c r="E21" s="18"/>
      <c r="F21" s="114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/>
      <c r="E24" s="23">
        <f>D20</f>
        <v>1455131.88</v>
      </c>
    </row>
    <row r="25" spans="2:6">
      <c r="B25" s="21" t="s">
        <v>26</v>
      </c>
      <c r="C25" s="22" t="s">
        <v>27</v>
      </c>
      <c r="D25" s="117">
        <v>99443.98</v>
      </c>
      <c r="E25" s="133">
        <f>E26-E30</f>
        <v>-327603.43</v>
      </c>
      <c r="F25" s="114"/>
    </row>
    <row r="26" spans="2:6">
      <c r="B26" s="24" t="s">
        <v>28</v>
      </c>
      <c r="C26" s="25" t="s">
        <v>29</v>
      </c>
      <c r="D26" s="118">
        <v>99625</v>
      </c>
      <c r="E26" s="134">
        <f>SUM(E27:E29)</f>
        <v>462591.33</v>
      </c>
    </row>
    <row r="27" spans="2:6">
      <c r="B27" s="26" t="s">
        <v>6</v>
      </c>
      <c r="C27" s="15" t="s">
        <v>30</v>
      </c>
      <c r="D27" s="198">
        <v>99625</v>
      </c>
      <c r="E27" s="209">
        <v>448824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/>
      <c r="E29" s="209">
        <v>13767.33</v>
      </c>
    </row>
    <row r="30" spans="2:6">
      <c r="B30" s="24" t="s">
        <v>33</v>
      </c>
      <c r="C30" s="27" t="s">
        <v>34</v>
      </c>
      <c r="D30" s="118">
        <v>181.02</v>
      </c>
      <c r="E30" s="134">
        <f>SUM(E31:E37)</f>
        <v>790194.76</v>
      </c>
    </row>
    <row r="31" spans="2:6">
      <c r="B31" s="26" t="s">
        <v>6</v>
      </c>
      <c r="C31" s="15" t="s">
        <v>35</v>
      </c>
      <c r="D31" s="198"/>
      <c r="E31" s="209"/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>
        <v>10.19</v>
      </c>
      <c r="E33" s="209">
        <v>3361.42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>
        <v>170.83</v>
      </c>
      <c r="E35" s="209">
        <v>10513.79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>
        <v>776319.55</v>
      </c>
    </row>
    <row r="38" spans="2:6">
      <c r="B38" s="21" t="s">
        <v>45</v>
      </c>
      <c r="C38" s="22" t="s">
        <v>46</v>
      </c>
      <c r="D38" s="117">
        <v>4246.28</v>
      </c>
      <c r="E38" s="23">
        <v>-54291.45</v>
      </c>
    </row>
    <row r="39" spans="2:6" ht="13.5" thickBot="1">
      <c r="B39" s="30" t="s">
        <v>47</v>
      </c>
      <c r="C39" s="31" t="s">
        <v>48</v>
      </c>
      <c r="D39" s="119">
        <v>103690.26</v>
      </c>
      <c r="E39" s="130">
        <f>E24+E25+E38</f>
        <v>1073237</v>
      </c>
      <c r="F39" s="127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/>
      <c r="E44" s="167">
        <v>8270.1442299999999</v>
      </c>
    </row>
    <row r="45" spans="2:6" ht="13.5" thickBot="1">
      <c r="B45" s="41" t="s">
        <v>8</v>
      </c>
      <c r="C45" s="68" t="s">
        <v>53</v>
      </c>
      <c r="D45" s="166">
        <v>605.3845</v>
      </c>
      <c r="E45" s="171">
        <v>6307.9640300000001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/>
      <c r="E47" s="173">
        <v>175.95</v>
      </c>
    </row>
    <row r="48" spans="2:6">
      <c r="B48" s="39" t="s">
        <v>8</v>
      </c>
      <c r="C48" s="67" t="s">
        <v>55</v>
      </c>
      <c r="D48" s="183">
        <v>152.29</v>
      </c>
      <c r="E48" s="177">
        <v>163.52000000000001</v>
      </c>
    </row>
    <row r="49" spans="2:5">
      <c r="B49" s="39" t="s">
        <v>10</v>
      </c>
      <c r="C49" s="67" t="s">
        <v>56</v>
      </c>
      <c r="D49" s="183">
        <v>172.12</v>
      </c>
      <c r="E49" s="177">
        <v>175.35</v>
      </c>
    </row>
    <row r="50" spans="2:5" ht="13.5" thickBot="1">
      <c r="B50" s="41" t="s">
        <v>12</v>
      </c>
      <c r="C50" s="68" t="s">
        <v>53</v>
      </c>
      <c r="D50" s="166">
        <v>171.28</v>
      </c>
      <c r="E50" s="175">
        <v>170.14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1073237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1073237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1073237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1073237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59.xml><?xml version="1.0" encoding="utf-8"?>
<worksheet xmlns="http://schemas.openxmlformats.org/spreadsheetml/2006/main" xmlns:r="http://schemas.openxmlformats.org/officeDocument/2006/relationships">
  <dimension ref="A1:F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7.8554687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258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151396.76999999999</v>
      </c>
      <c r="E9" s="23">
        <f>E10+E11+E12+E13</f>
        <v>0</v>
      </c>
    </row>
    <row r="10" spans="2:5">
      <c r="B10" s="14" t="s">
        <v>6</v>
      </c>
      <c r="C10" s="115" t="s">
        <v>7</v>
      </c>
      <c r="D10" s="198">
        <v>151396.76999999999</v>
      </c>
      <c r="E10" s="199">
        <v>0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151396.76999999999</v>
      </c>
      <c r="E20" s="205">
        <f>E9-E16</f>
        <v>0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8869.49</v>
      </c>
      <c r="E24" s="23">
        <f>D20</f>
        <v>151396.76999999999</v>
      </c>
    </row>
    <row r="25" spans="2:6">
      <c r="B25" s="21" t="s">
        <v>26</v>
      </c>
      <c r="C25" s="22" t="s">
        <v>27</v>
      </c>
      <c r="D25" s="117">
        <v>133655.87</v>
      </c>
      <c r="E25" s="133">
        <f>E26-E30</f>
        <v>-154981.40000000002</v>
      </c>
      <c r="F25" s="70"/>
    </row>
    <row r="26" spans="2:6">
      <c r="B26" s="24" t="s">
        <v>28</v>
      </c>
      <c r="C26" s="25" t="s">
        <v>29</v>
      </c>
      <c r="D26" s="118">
        <v>133919.54</v>
      </c>
      <c r="E26" s="134">
        <f>SUM(E27:E29)</f>
        <v>5936.75</v>
      </c>
      <c r="F26" s="70"/>
    </row>
    <row r="27" spans="2:6">
      <c r="B27" s="26" t="s">
        <v>6</v>
      </c>
      <c r="C27" s="15" t="s">
        <v>30</v>
      </c>
      <c r="D27" s="198">
        <v>107570.69</v>
      </c>
      <c r="E27" s="209">
        <v>2072.33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>
        <v>26348.85</v>
      </c>
      <c r="E29" s="209">
        <v>3864.42</v>
      </c>
    </row>
    <row r="30" spans="2:6">
      <c r="B30" s="24" t="s">
        <v>33</v>
      </c>
      <c r="C30" s="27" t="s">
        <v>34</v>
      </c>
      <c r="D30" s="118">
        <v>263.67</v>
      </c>
      <c r="E30" s="134">
        <f>SUM(E31:E37)</f>
        <v>160918.15000000002</v>
      </c>
    </row>
    <row r="31" spans="2:6">
      <c r="B31" s="26" t="s">
        <v>6</v>
      </c>
      <c r="C31" s="15" t="s">
        <v>35</v>
      </c>
      <c r="D31" s="198">
        <v>158.58000000000001</v>
      </c>
      <c r="E31" s="209"/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>
        <v>31.75</v>
      </c>
      <c r="E33" s="209">
        <v>45.28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>
        <v>73.34</v>
      </c>
      <c r="E35" s="209">
        <v>466.89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>
        <v>160405.98000000001</v>
      </c>
    </row>
    <row r="38" spans="2:6">
      <c r="B38" s="21" t="s">
        <v>45</v>
      </c>
      <c r="C38" s="22" t="s">
        <v>46</v>
      </c>
      <c r="D38" s="117">
        <v>361.58</v>
      </c>
      <c r="E38" s="23">
        <v>3584.63</v>
      </c>
    </row>
    <row r="39" spans="2:6" ht="13.5" thickBot="1">
      <c r="B39" s="30" t="s">
        <v>47</v>
      </c>
      <c r="C39" s="31" t="s">
        <v>48</v>
      </c>
      <c r="D39" s="119">
        <v>142886.93999999997</v>
      </c>
      <c r="E39" s="130" t="s">
        <v>251</v>
      </c>
      <c r="F39" s="121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150.38140000000001</v>
      </c>
      <c r="E44" s="167">
        <v>2176.8047200000001</v>
      </c>
    </row>
    <row r="45" spans="2:6" ht="13.5" thickBot="1">
      <c r="B45" s="41" t="s">
        <v>8</v>
      </c>
      <c r="C45" s="68" t="s">
        <v>53</v>
      </c>
      <c r="D45" s="166">
        <v>2150.6161499999998</v>
      </c>
      <c r="E45" s="171"/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58.98</v>
      </c>
      <c r="E47" s="173">
        <v>69.55</v>
      </c>
    </row>
    <row r="48" spans="2:6">
      <c r="B48" s="39" t="s">
        <v>8</v>
      </c>
      <c r="C48" s="67" t="s">
        <v>55</v>
      </c>
      <c r="D48" s="183">
        <v>55.16</v>
      </c>
      <c r="E48" s="177">
        <v>69.349999999999994</v>
      </c>
    </row>
    <row r="49" spans="2:5">
      <c r="B49" s="39" t="s">
        <v>10</v>
      </c>
      <c r="C49" s="67" t="s">
        <v>56</v>
      </c>
      <c r="D49" s="183">
        <v>70.069999999999993</v>
      </c>
      <c r="E49" s="177">
        <v>75.47</v>
      </c>
    </row>
    <row r="50" spans="2:5" ht="13.5" thickBot="1">
      <c r="B50" s="41" t="s">
        <v>12</v>
      </c>
      <c r="C50" s="68" t="s">
        <v>53</v>
      </c>
      <c r="D50" s="166">
        <v>66.44</v>
      </c>
      <c r="E50" s="175"/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0</v>
      </c>
      <c r="E54" s="50">
        <v>0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0</v>
      </c>
      <c r="E60" s="222">
        <v>0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0</v>
      </c>
      <c r="E71" s="61">
        <f>E54</f>
        <v>0</v>
      </c>
    </row>
    <row r="72" spans="2:5">
      <c r="B72" s="39" t="s">
        <v>6</v>
      </c>
      <c r="C72" s="40" t="s">
        <v>88</v>
      </c>
      <c r="D72" s="219">
        <f>D71</f>
        <v>0</v>
      </c>
      <c r="E72" s="220">
        <f>E71</f>
        <v>0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64" right="0.75" top="0.56000000000000005" bottom="0.55000000000000004" header="0.5" footer="0.5"/>
  <pageSetup paperSize="9" scale="7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I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8.28515625" customWidth="1"/>
    <col min="7" max="7" width="12.7109375" bestFit="1" customWidth="1"/>
    <col min="8" max="8" width="12.5703125" customWidth="1"/>
    <col min="9" max="9" width="12.710937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111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37343996.810000002</v>
      </c>
      <c r="E9" s="23">
        <f>E10+E11+E12+E13</f>
        <v>41253504.850000001</v>
      </c>
    </row>
    <row r="10" spans="2:5">
      <c r="B10" s="14" t="s">
        <v>6</v>
      </c>
      <c r="C10" s="115" t="s">
        <v>7</v>
      </c>
      <c r="D10" s="198">
        <f>37044868.5+153683.4</f>
        <v>37198551.899999999</v>
      </c>
      <c r="E10" s="199">
        <f>40544012.46+517338.07</f>
        <v>41061350.530000001</v>
      </c>
    </row>
    <row r="11" spans="2:5">
      <c r="B11" s="14" t="s">
        <v>8</v>
      </c>
      <c r="C11" s="115" t="s">
        <v>9</v>
      </c>
      <c r="D11" s="198">
        <v>4.42</v>
      </c>
      <c r="E11" s="199">
        <v>3.45</v>
      </c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>
        <f>D14</f>
        <v>145440.49</v>
      </c>
      <c r="E13" s="199">
        <f>E14</f>
        <v>192150.87</v>
      </c>
    </row>
    <row r="14" spans="2:5">
      <c r="B14" s="14" t="s">
        <v>14</v>
      </c>
      <c r="C14" s="115" t="s">
        <v>15</v>
      </c>
      <c r="D14" s="198">
        <v>145440.49</v>
      </c>
      <c r="E14" s="199">
        <v>192150.87</v>
      </c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>
        <f>D17+D18+D19</f>
        <v>72303.12</v>
      </c>
      <c r="E16" s="23">
        <f>E17+E18+E19</f>
        <v>77297.119999999995</v>
      </c>
    </row>
    <row r="17" spans="2:9">
      <c r="B17" s="14" t="s">
        <v>6</v>
      </c>
      <c r="C17" s="115" t="s">
        <v>15</v>
      </c>
      <c r="D17" s="200">
        <v>72303.12</v>
      </c>
      <c r="E17" s="201">
        <v>77297.119999999995</v>
      </c>
    </row>
    <row r="18" spans="2:9" ht="25.5">
      <c r="B18" s="14" t="s">
        <v>8</v>
      </c>
      <c r="C18" s="115" t="s">
        <v>20</v>
      </c>
      <c r="D18" s="198"/>
      <c r="E18" s="199"/>
    </row>
    <row r="19" spans="2:9" ht="13.5" thickBot="1">
      <c r="B19" s="16" t="s">
        <v>10</v>
      </c>
      <c r="C19" s="116" t="s">
        <v>21</v>
      </c>
      <c r="D19" s="202"/>
      <c r="E19" s="203"/>
    </row>
    <row r="20" spans="2:9" ht="13.5" thickBot="1">
      <c r="B20" s="264" t="s">
        <v>22</v>
      </c>
      <c r="C20" s="265"/>
      <c r="D20" s="204">
        <f>D9-D16</f>
        <v>37271693.690000005</v>
      </c>
      <c r="E20" s="205">
        <f>E9-E16</f>
        <v>41176207.730000004</v>
      </c>
      <c r="F20" s="191"/>
    </row>
    <row r="21" spans="2:9" ht="13.5" thickBot="1">
      <c r="B21" s="3"/>
      <c r="C21" s="17"/>
      <c r="D21" s="18"/>
      <c r="E21" s="18"/>
    </row>
    <row r="22" spans="2:9" ht="16.5" thickBot="1">
      <c r="B22" s="4"/>
      <c r="C22" s="5" t="s">
        <v>23</v>
      </c>
      <c r="D22" s="19"/>
      <c r="E22" s="20"/>
    </row>
    <row r="23" spans="2:9" ht="13.5" thickBot="1">
      <c r="B23" s="8"/>
      <c r="C23" s="9" t="s">
        <v>3</v>
      </c>
      <c r="D23" s="10" t="s">
        <v>225</v>
      </c>
      <c r="E23" s="64" t="s">
        <v>224</v>
      </c>
    </row>
    <row r="24" spans="2:9" ht="13.5" thickBot="1">
      <c r="B24" s="21" t="s">
        <v>24</v>
      </c>
      <c r="C24" s="22" t="s">
        <v>25</v>
      </c>
      <c r="D24" s="117">
        <v>38852921.719999999</v>
      </c>
      <c r="E24" s="23">
        <f>D20</f>
        <v>37271693.690000005</v>
      </c>
    </row>
    <row r="25" spans="2:9">
      <c r="B25" s="21" t="s">
        <v>26</v>
      </c>
      <c r="C25" s="22" t="s">
        <v>27</v>
      </c>
      <c r="D25" s="117">
        <v>680886.54999999888</v>
      </c>
      <c r="E25" s="133">
        <f>E26-E30</f>
        <v>1727933.6099999994</v>
      </c>
      <c r="F25" s="127"/>
      <c r="G25" s="127"/>
      <c r="H25" s="127"/>
      <c r="I25" s="127"/>
    </row>
    <row r="26" spans="2:9">
      <c r="B26" s="24" t="s">
        <v>28</v>
      </c>
      <c r="C26" s="25" t="s">
        <v>29</v>
      </c>
      <c r="D26" s="118">
        <v>7162335.3999999994</v>
      </c>
      <c r="E26" s="134">
        <f>SUM(E27:E29)</f>
        <v>6419977.5099999998</v>
      </c>
      <c r="F26" s="127"/>
      <c r="G26" s="127"/>
      <c r="H26" s="127"/>
      <c r="I26" s="127"/>
    </row>
    <row r="27" spans="2:9">
      <c r="B27" s="26" t="s">
        <v>6</v>
      </c>
      <c r="C27" s="15" t="s">
        <v>30</v>
      </c>
      <c r="D27" s="198">
        <v>6529630.6299999999</v>
      </c>
      <c r="E27" s="209">
        <v>6019494.0899999999</v>
      </c>
      <c r="F27" s="127"/>
      <c r="G27" s="127"/>
      <c r="H27" s="127"/>
      <c r="I27" s="127"/>
    </row>
    <row r="28" spans="2:9">
      <c r="B28" s="26" t="s">
        <v>8</v>
      </c>
      <c r="C28" s="15" t="s">
        <v>31</v>
      </c>
      <c r="D28" s="198"/>
      <c r="E28" s="209"/>
      <c r="F28" s="127"/>
      <c r="G28" s="127"/>
      <c r="H28" s="127"/>
      <c r="I28" s="127"/>
    </row>
    <row r="29" spans="2:9">
      <c r="B29" s="26" t="s">
        <v>10</v>
      </c>
      <c r="C29" s="15" t="s">
        <v>32</v>
      </c>
      <c r="D29" s="198">
        <v>632704.7699999999</v>
      </c>
      <c r="E29" s="209">
        <v>400483.42000000004</v>
      </c>
      <c r="F29" s="127"/>
      <c r="G29" s="127"/>
      <c r="H29" s="127"/>
      <c r="I29" s="127"/>
    </row>
    <row r="30" spans="2:9">
      <c r="B30" s="24" t="s">
        <v>33</v>
      </c>
      <c r="C30" s="27" t="s">
        <v>34</v>
      </c>
      <c r="D30" s="118">
        <v>6481448.8500000006</v>
      </c>
      <c r="E30" s="134">
        <f>SUM(E31:E37)</f>
        <v>4692043.9000000004</v>
      </c>
      <c r="F30" s="127"/>
      <c r="G30" s="127"/>
      <c r="H30" s="127"/>
      <c r="I30" s="127"/>
    </row>
    <row r="31" spans="2:9">
      <c r="B31" s="26" t="s">
        <v>6</v>
      </c>
      <c r="C31" s="15" t="s">
        <v>35</v>
      </c>
      <c r="D31" s="198">
        <v>3373583.1799999997</v>
      </c>
      <c r="E31" s="209">
        <v>3033849.5</v>
      </c>
      <c r="F31" s="127"/>
      <c r="G31" s="127"/>
      <c r="H31" s="127"/>
      <c r="I31" s="127"/>
    </row>
    <row r="32" spans="2:9">
      <c r="B32" s="26" t="s">
        <v>8</v>
      </c>
      <c r="C32" s="15" t="s">
        <v>36</v>
      </c>
      <c r="D32" s="198"/>
      <c r="E32" s="209"/>
      <c r="F32" s="127"/>
      <c r="G32" s="127"/>
      <c r="H32" s="127"/>
      <c r="I32" s="127"/>
    </row>
    <row r="33" spans="2:9">
      <c r="B33" s="26" t="s">
        <v>10</v>
      </c>
      <c r="C33" s="15" t="s">
        <v>37</v>
      </c>
      <c r="D33" s="198">
        <v>1373750.82</v>
      </c>
      <c r="E33" s="209">
        <v>1064124.5</v>
      </c>
      <c r="F33" s="127"/>
      <c r="G33" s="127"/>
      <c r="H33" s="127"/>
      <c r="I33" s="127"/>
    </row>
    <row r="34" spans="2:9">
      <c r="B34" s="26" t="s">
        <v>12</v>
      </c>
      <c r="C34" s="15" t="s">
        <v>38</v>
      </c>
      <c r="D34" s="198"/>
      <c r="E34" s="209"/>
      <c r="F34" s="127"/>
      <c r="G34" s="127"/>
      <c r="H34" s="127"/>
      <c r="I34" s="127"/>
    </row>
    <row r="35" spans="2:9" ht="25.5">
      <c r="B35" s="26" t="s">
        <v>39</v>
      </c>
      <c r="C35" s="15" t="s">
        <v>40</v>
      </c>
      <c r="D35" s="198"/>
      <c r="E35" s="209"/>
      <c r="F35" s="127"/>
      <c r="G35" s="127"/>
      <c r="H35" s="127"/>
      <c r="I35" s="127"/>
    </row>
    <row r="36" spans="2:9">
      <c r="B36" s="26" t="s">
        <v>41</v>
      </c>
      <c r="C36" s="15" t="s">
        <v>42</v>
      </c>
      <c r="D36" s="198"/>
      <c r="E36" s="209"/>
      <c r="F36" s="127"/>
      <c r="G36" s="127"/>
      <c r="H36" s="127"/>
      <c r="I36" s="127"/>
    </row>
    <row r="37" spans="2:9" ht="13.5" thickBot="1">
      <c r="B37" s="28" t="s">
        <v>43</v>
      </c>
      <c r="C37" s="29" t="s">
        <v>44</v>
      </c>
      <c r="D37" s="198">
        <v>1734114.85</v>
      </c>
      <c r="E37" s="209">
        <v>594069.9</v>
      </c>
      <c r="F37" s="127"/>
      <c r="G37" s="127"/>
      <c r="H37" s="127"/>
      <c r="I37" s="127"/>
    </row>
    <row r="38" spans="2:9">
      <c r="B38" s="21" t="s">
        <v>45</v>
      </c>
      <c r="C38" s="22" t="s">
        <v>46</v>
      </c>
      <c r="D38" s="117">
        <v>-1224677.06</v>
      </c>
      <c r="E38" s="23">
        <v>2176580.4300000002</v>
      </c>
    </row>
    <row r="39" spans="2:9" ht="13.5" thickBot="1">
      <c r="B39" s="30" t="s">
        <v>47</v>
      </c>
      <c r="C39" s="31" t="s">
        <v>48</v>
      </c>
      <c r="D39" s="119">
        <v>38309131.209999993</v>
      </c>
      <c r="E39" s="130">
        <f>E24+E25+E38</f>
        <v>41176207.730000004</v>
      </c>
      <c r="F39" s="127"/>
    </row>
    <row r="40" spans="2:9" ht="13.5" thickBot="1">
      <c r="B40" s="32"/>
      <c r="C40" s="33"/>
      <c r="D40" s="2"/>
      <c r="E40" s="176"/>
    </row>
    <row r="41" spans="2:9" ht="16.5" thickBot="1">
      <c r="B41" s="4"/>
      <c r="C41" s="34" t="s">
        <v>49</v>
      </c>
      <c r="D41" s="6"/>
      <c r="E41" s="7"/>
    </row>
    <row r="42" spans="2:9" ht="13.5" thickBot="1">
      <c r="B42" s="8"/>
      <c r="C42" s="35" t="s">
        <v>50</v>
      </c>
      <c r="D42" s="10" t="s">
        <v>225</v>
      </c>
      <c r="E42" s="64" t="s">
        <v>224</v>
      </c>
    </row>
    <row r="43" spans="2:9">
      <c r="B43" s="36" t="s">
        <v>28</v>
      </c>
      <c r="C43" s="66" t="s">
        <v>51</v>
      </c>
      <c r="D43" s="38"/>
      <c r="E43" s="63"/>
    </row>
    <row r="44" spans="2:9">
      <c r="B44" s="39" t="s">
        <v>6</v>
      </c>
      <c r="C44" s="67" t="s">
        <v>52</v>
      </c>
      <c r="D44" s="183">
        <v>3885766.6880000001</v>
      </c>
      <c r="E44" s="167">
        <v>3961961.0304</v>
      </c>
    </row>
    <row r="45" spans="2:9" ht="13.5" thickBot="1">
      <c r="B45" s="41" t="s">
        <v>8</v>
      </c>
      <c r="C45" s="68" t="s">
        <v>53</v>
      </c>
      <c r="D45" s="166">
        <v>3955060.1507999999</v>
      </c>
      <c r="E45" s="171">
        <v>4136319.2124999999</v>
      </c>
    </row>
    <row r="46" spans="2:9">
      <c r="B46" s="36" t="s">
        <v>33</v>
      </c>
      <c r="C46" s="66" t="s">
        <v>54</v>
      </c>
      <c r="D46" s="229"/>
      <c r="E46" s="172"/>
    </row>
    <row r="47" spans="2:9">
      <c r="B47" s="39" t="s">
        <v>6</v>
      </c>
      <c r="C47" s="67" t="s">
        <v>52</v>
      </c>
      <c r="D47" s="183">
        <v>9.9987999999999992</v>
      </c>
      <c r="E47" s="173">
        <v>9.4073852327207401</v>
      </c>
    </row>
    <row r="48" spans="2:9">
      <c r="B48" s="39" t="s">
        <v>8</v>
      </c>
      <c r="C48" s="67" t="s">
        <v>55</v>
      </c>
      <c r="D48" s="183">
        <v>9.4227000000000007</v>
      </c>
      <c r="E48" s="177">
        <v>9.2711000000000006</v>
      </c>
      <c r="H48" s="114"/>
    </row>
    <row r="49" spans="2:8">
      <c r="B49" s="39" t="s">
        <v>10</v>
      </c>
      <c r="C49" s="67" t="s">
        <v>56</v>
      </c>
      <c r="D49" s="183">
        <v>10.347300000000001</v>
      </c>
      <c r="E49" s="177">
        <v>10.680899999999999</v>
      </c>
    </row>
    <row r="50" spans="2:8" ht="13.5" thickBot="1">
      <c r="B50" s="41" t="s">
        <v>12</v>
      </c>
      <c r="C50" s="68" t="s">
        <v>53</v>
      </c>
      <c r="D50" s="166">
        <v>9.6861058364058295</v>
      </c>
      <c r="E50" s="175">
        <v>9.9547944959289101</v>
      </c>
      <c r="H50" s="114"/>
    </row>
    <row r="51" spans="2:8" ht="13.5" thickBot="1">
      <c r="B51" s="32"/>
      <c r="C51" s="33"/>
      <c r="D51" s="176"/>
      <c r="E51" s="176"/>
    </row>
    <row r="52" spans="2:8" ht="16.5" thickBot="1">
      <c r="B52" s="43"/>
      <c r="C52" s="44" t="s">
        <v>57</v>
      </c>
      <c r="D52" s="45"/>
      <c r="E52" s="7"/>
    </row>
    <row r="53" spans="2:8" ht="23.25" thickBot="1">
      <c r="B53" s="266" t="s">
        <v>58</v>
      </c>
      <c r="C53" s="267"/>
      <c r="D53" s="46" t="s">
        <v>59</v>
      </c>
      <c r="E53" s="47" t="s">
        <v>60</v>
      </c>
    </row>
    <row r="54" spans="2:8" ht="13.5" thickBot="1">
      <c r="B54" s="48" t="s">
        <v>28</v>
      </c>
      <c r="C54" s="37" t="s">
        <v>61</v>
      </c>
      <c r="D54" s="49">
        <f>SUM(D55:D66)</f>
        <v>41061350.530000001</v>
      </c>
      <c r="E54" s="50">
        <f>E60+E65</f>
        <v>0.9972105930504056</v>
      </c>
    </row>
    <row r="55" spans="2:8" ht="25.5">
      <c r="B55" s="51" t="s">
        <v>6</v>
      </c>
      <c r="C55" s="52" t="s">
        <v>62</v>
      </c>
      <c r="D55" s="217">
        <v>0</v>
      </c>
      <c r="E55" s="218">
        <v>0</v>
      </c>
    </row>
    <row r="56" spans="2:8" ht="25.5">
      <c r="B56" s="39" t="s">
        <v>8</v>
      </c>
      <c r="C56" s="40" t="s">
        <v>63</v>
      </c>
      <c r="D56" s="219">
        <v>0</v>
      </c>
      <c r="E56" s="220">
        <v>0</v>
      </c>
    </row>
    <row r="57" spans="2:8">
      <c r="B57" s="39" t="s">
        <v>10</v>
      </c>
      <c r="C57" s="40" t="s">
        <v>64</v>
      </c>
      <c r="D57" s="219">
        <v>0</v>
      </c>
      <c r="E57" s="220">
        <v>0</v>
      </c>
    </row>
    <row r="58" spans="2:8">
      <c r="B58" s="39" t="s">
        <v>12</v>
      </c>
      <c r="C58" s="40" t="s">
        <v>65</v>
      </c>
      <c r="D58" s="219">
        <v>0</v>
      </c>
      <c r="E58" s="220">
        <v>0</v>
      </c>
    </row>
    <row r="59" spans="2:8">
      <c r="B59" s="39" t="s">
        <v>39</v>
      </c>
      <c r="C59" s="40" t="s">
        <v>66</v>
      </c>
      <c r="D59" s="219">
        <v>0</v>
      </c>
      <c r="E59" s="220">
        <v>0</v>
      </c>
    </row>
    <row r="60" spans="2:8">
      <c r="B60" s="53" t="s">
        <v>41</v>
      </c>
      <c r="C60" s="54" t="s">
        <v>67</v>
      </c>
      <c r="D60" s="221">
        <v>40544012.460000001</v>
      </c>
      <c r="E60" s="222">
        <f>D60/E20</f>
        <v>0.98464658828842555</v>
      </c>
    </row>
    <row r="61" spans="2:8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8">
      <c r="B62" s="53" t="s">
        <v>69</v>
      </c>
      <c r="C62" s="54" t="s">
        <v>70</v>
      </c>
      <c r="D62" s="221">
        <v>0</v>
      </c>
      <c r="E62" s="222">
        <v>0</v>
      </c>
    </row>
    <row r="63" spans="2:8">
      <c r="B63" s="39" t="s">
        <v>71</v>
      </c>
      <c r="C63" s="40" t="s">
        <v>72</v>
      </c>
      <c r="D63" s="219">
        <v>0</v>
      </c>
      <c r="E63" s="220">
        <v>0</v>
      </c>
    </row>
    <row r="64" spans="2:8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517338.07</v>
      </c>
      <c r="E65" s="220">
        <f>D65/E20</f>
        <v>1.2564004761980056E-2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f>E11</f>
        <v>3.45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192150.87</v>
      </c>
      <c r="E69" s="50">
        <f>D69/E20</f>
        <v>4.6665509184325256E-3</v>
      </c>
    </row>
    <row r="70" spans="2:5" ht="13.5" thickBot="1">
      <c r="B70" s="36" t="s">
        <v>84</v>
      </c>
      <c r="C70" s="37" t="s">
        <v>85</v>
      </c>
      <c r="D70" s="38">
        <f>E16</f>
        <v>77297.119999999995</v>
      </c>
      <c r="E70" s="50">
        <f>D70/E20</f>
        <v>1.8772277550873912E-3</v>
      </c>
    </row>
    <row r="71" spans="2:5">
      <c r="B71" s="36" t="s">
        <v>86</v>
      </c>
      <c r="C71" s="37" t="s">
        <v>87</v>
      </c>
      <c r="D71" s="38">
        <f>D54+D69+D68-D70</f>
        <v>41176207.730000004</v>
      </c>
      <c r="E71" s="61">
        <f>E54+E69-E70</f>
        <v>0.99999991621375073</v>
      </c>
    </row>
    <row r="72" spans="2:5">
      <c r="B72" s="39" t="s">
        <v>6</v>
      </c>
      <c r="C72" s="40" t="s">
        <v>88</v>
      </c>
      <c r="D72" s="219">
        <f>D71</f>
        <v>41176207.730000004</v>
      </c>
      <c r="E72" s="220">
        <f>E71</f>
        <v>0.99999991621375073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62" right="0.75" top="0.52" bottom="0.47" header="0.5" footer="0.5"/>
  <pageSetup paperSize="9" scale="70" orientation="portrait" r:id="rId1"/>
  <headerFooter alignWithMargins="0"/>
</worksheet>
</file>

<file path=xl/worksheets/sheet60.xml><?xml version="1.0" encoding="utf-8"?>
<worksheet xmlns="http://schemas.openxmlformats.org/spreadsheetml/2006/main" xmlns:r="http://schemas.openxmlformats.org/officeDocument/2006/relationships">
  <dimension ref="A1:F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7.8554687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259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2307.2399999999998</v>
      </c>
      <c r="E9" s="23">
        <f>E10+E11+E12+E13</f>
        <v>24211.84</v>
      </c>
    </row>
    <row r="10" spans="2:5">
      <c r="B10" s="14" t="s">
        <v>6</v>
      </c>
      <c r="C10" s="115" t="s">
        <v>7</v>
      </c>
      <c r="D10" s="198">
        <v>2307.2399999999998</v>
      </c>
      <c r="E10" s="199">
        <v>24211.84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2307.2399999999998</v>
      </c>
      <c r="E20" s="205">
        <f>E9-E16</f>
        <v>24211.84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2362.7600000000002</v>
      </c>
      <c r="E24" s="23">
        <f>D20</f>
        <v>2307.2399999999998</v>
      </c>
    </row>
    <row r="25" spans="2:6">
      <c r="B25" s="21" t="s">
        <v>26</v>
      </c>
      <c r="C25" s="22" t="s">
        <v>27</v>
      </c>
      <c r="D25" s="117"/>
      <c r="E25" s="133">
        <f>E26-E30</f>
        <v>22189.930000000008</v>
      </c>
      <c r="F25" s="70"/>
    </row>
    <row r="26" spans="2:6">
      <c r="B26" s="24" t="s">
        <v>28</v>
      </c>
      <c r="C26" s="25" t="s">
        <v>29</v>
      </c>
      <c r="D26" s="118"/>
      <c r="E26" s="134">
        <f>SUM(E27:E29)</f>
        <v>35600.240000000005</v>
      </c>
    </row>
    <row r="27" spans="2:6">
      <c r="B27" s="26" t="s">
        <v>6</v>
      </c>
      <c r="C27" s="15" t="s">
        <v>30</v>
      </c>
      <c r="D27" s="198"/>
      <c r="E27" s="209">
        <v>8874.18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/>
      <c r="E29" s="209">
        <v>26726.06</v>
      </c>
    </row>
    <row r="30" spans="2:6">
      <c r="B30" s="24" t="s">
        <v>33</v>
      </c>
      <c r="C30" s="27" t="s">
        <v>34</v>
      </c>
      <c r="D30" s="118"/>
      <c r="E30" s="134">
        <f>SUM(E31:E37)</f>
        <v>13410.31</v>
      </c>
    </row>
    <row r="31" spans="2:6">
      <c r="B31" s="26" t="s">
        <v>6</v>
      </c>
      <c r="C31" s="15" t="s">
        <v>35</v>
      </c>
      <c r="D31" s="198"/>
      <c r="E31" s="209">
        <v>92.85</v>
      </c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/>
      <c r="E33" s="209">
        <v>44.43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/>
      <c r="E35" s="209">
        <v>77.05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>
        <v>13195.98</v>
      </c>
    </row>
    <row r="38" spans="2:6">
      <c r="B38" s="21" t="s">
        <v>45</v>
      </c>
      <c r="C38" s="22" t="s">
        <v>46</v>
      </c>
      <c r="D38" s="117">
        <v>-44.22</v>
      </c>
      <c r="E38" s="23">
        <v>-285.33</v>
      </c>
    </row>
    <row r="39" spans="2:6" ht="13.5" thickBot="1">
      <c r="B39" s="30" t="s">
        <v>47</v>
      </c>
      <c r="C39" s="31" t="s">
        <v>48</v>
      </c>
      <c r="D39" s="119">
        <v>2318.5400000000004</v>
      </c>
      <c r="E39" s="130">
        <f>E24+E25+E38</f>
        <v>24211.840000000004</v>
      </c>
      <c r="F39" s="121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50.25</v>
      </c>
      <c r="E44" s="167">
        <v>51.033810000000003</v>
      </c>
    </row>
    <row r="45" spans="2:6" ht="13.5" thickBot="1">
      <c r="B45" s="41" t="s">
        <v>8</v>
      </c>
      <c r="C45" s="68" t="s">
        <v>53</v>
      </c>
      <c r="D45" s="166">
        <v>50.250039999999998</v>
      </c>
      <c r="E45" s="171">
        <v>491.11241000000001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47.02</v>
      </c>
      <c r="E47" s="173">
        <v>45.21</v>
      </c>
    </row>
    <row r="48" spans="2:6">
      <c r="B48" s="39" t="s">
        <v>8</v>
      </c>
      <c r="C48" s="67" t="s">
        <v>55</v>
      </c>
      <c r="D48" s="183">
        <v>43.2</v>
      </c>
      <c r="E48" s="177">
        <v>45.17</v>
      </c>
    </row>
    <row r="49" spans="2:5">
      <c r="B49" s="39" t="s">
        <v>10</v>
      </c>
      <c r="C49" s="67" t="s">
        <v>56</v>
      </c>
      <c r="D49" s="183">
        <v>48.36</v>
      </c>
      <c r="E49" s="177">
        <v>52.37</v>
      </c>
    </row>
    <row r="50" spans="2:5" ht="13.5" thickBot="1">
      <c r="B50" s="41" t="s">
        <v>12</v>
      </c>
      <c r="C50" s="68" t="s">
        <v>53</v>
      </c>
      <c r="D50" s="166">
        <v>46.14</v>
      </c>
      <c r="E50" s="175">
        <v>49.3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24211.84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24211.84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24211.84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24211.84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5000000000000004" right="0.75" top="0.55000000000000004" bottom="0.47" header="0.5" footer="0.5"/>
  <pageSetup paperSize="9" scale="70" orientation="portrait" r:id="rId1"/>
  <headerFooter alignWithMargins="0"/>
</worksheet>
</file>

<file path=xl/worksheets/sheet61.xml><?xml version="1.0" encoding="utf-8"?>
<worksheet xmlns="http://schemas.openxmlformats.org/spreadsheetml/2006/main" xmlns:r="http://schemas.openxmlformats.org/officeDocument/2006/relationships">
  <dimension ref="B1:F78"/>
  <sheetViews>
    <sheetView zoomScaleNormal="100" workbookViewId="0">
      <selection activeCell="B3" sqref="B3:E3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7" customWidth="1"/>
    <col min="6" max="6" width="7.8554687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customHeight="1" thickBot="1">
      <c r="B5" s="277" t="s">
        <v>260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18645677.16</v>
      </c>
      <c r="E9" s="23">
        <f>E10+E11+E12+E13</f>
        <v>19473233.34</v>
      </c>
    </row>
    <row r="10" spans="2:5">
      <c r="B10" s="14" t="s">
        <v>6</v>
      </c>
      <c r="C10" s="115" t="s">
        <v>7</v>
      </c>
      <c r="D10" s="198">
        <v>18645677.16</v>
      </c>
      <c r="E10" s="199">
        <v>19473233.34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18645677.16</v>
      </c>
      <c r="E20" s="205">
        <f>E9-E16</f>
        <v>19473233.34</v>
      </c>
      <c r="F20" s="191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825992.89</v>
      </c>
      <c r="E24" s="23">
        <f>D20</f>
        <v>18645677.16</v>
      </c>
    </row>
    <row r="25" spans="2:6">
      <c r="B25" s="21" t="s">
        <v>26</v>
      </c>
      <c r="C25" s="22" t="s">
        <v>27</v>
      </c>
      <c r="D25" s="117">
        <v>24556285.899999999</v>
      </c>
      <c r="E25" s="248">
        <f>E26-E30</f>
        <v>647986.12999999989</v>
      </c>
      <c r="F25" s="114"/>
    </row>
    <row r="26" spans="2:6">
      <c r="B26" s="24" t="s">
        <v>28</v>
      </c>
      <c r="C26" s="25" t="s">
        <v>29</v>
      </c>
      <c r="D26" s="118">
        <v>25079683.640000001</v>
      </c>
      <c r="E26" s="249">
        <f>SUM(E27:E29)</f>
        <v>6728186.6299999999</v>
      </c>
      <c r="F26" s="114"/>
    </row>
    <row r="27" spans="2:6">
      <c r="B27" s="26" t="s">
        <v>6</v>
      </c>
      <c r="C27" s="15" t="s">
        <v>30</v>
      </c>
      <c r="D27" s="198">
        <v>22297557.760000002</v>
      </c>
      <c r="E27" s="250">
        <v>5810585</v>
      </c>
    </row>
    <row r="28" spans="2:6">
      <c r="B28" s="26" t="s">
        <v>8</v>
      </c>
      <c r="C28" s="15" t="s">
        <v>31</v>
      </c>
      <c r="D28" s="198"/>
      <c r="E28" s="250"/>
    </row>
    <row r="29" spans="2:6">
      <c r="B29" s="26" t="s">
        <v>10</v>
      </c>
      <c r="C29" s="15" t="s">
        <v>32</v>
      </c>
      <c r="D29" s="198">
        <v>2782125.88</v>
      </c>
      <c r="E29" s="250">
        <v>917601.63</v>
      </c>
      <c r="F29" s="114"/>
    </row>
    <row r="30" spans="2:6">
      <c r="B30" s="24" t="s">
        <v>33</v>
      </c>
      <c r="C30" s="27" t="s">
        <v>34</v>
      </c>
      <c r="D30" s="118">
        <v>523397.74</v>
      </c>
      <c r="E30" s="249">
        <f>SUM(E31:E37)</f>
        <v>6080200.5</v>
      </c>
    </row>
    <row r="31" spans="2:6">
      <c r="B31" s="26" t="s">
        <v>6</v>
      </c>
      <c r="C31" s="15" t="s">
        <v>35</v>
      </c>
      <c r="D31" s="198"/>
      <c r="E31" s="250">
        <v>1707603.48</v>
      </c>
    </row>
    <row r="32" spans="2:6">
      <c r="B32" s="26" t="s">
        <v>8</v>
      </c>
      <c r="C32" s="15" t="s">
        <v>36</v>
      </c>
      <c r="D32" s="198"/>
      <c r="E32" s="250"/>
    </row>
    <row r="33" spans="2:6">
      <c r="B33" s="26" t="s">
        <v>10</v>
      </c>
      <c r="C33" s="15" t="s">
        <v>37</v>
      </c>
      <c r="D33" s="198">
        <v>752.02</v>
      </c>
      <c r="E33" s="250">
        <v>2241.9899999999998</v>
      </c>
    </row>
    <row r="34" spans="2:6">
      <c r="B34" s="26" t="s">
        <v>12</v>
      </c>
      <c r="C34" s="15" t="s">
        <v>38</v>
      </c>
      <c r="D34" s="198"/>
      <c r="E34" s="250"/>
    </row>
    <row r="35" spans="2:6" ht="25.5">
      <c r="B35" s="26" t="s">
        <v>39</v>
      </c>
      <c r="C35" s="15" t="s">
        <v>40</v>
      </c>
      <c r="D35" s="198">
        <v>111589.91</v>
      </c>
      <c r="E35" s="250">
        <v>144232.24</v>
      </c>
    </row>
    <row r="36" spans="2:6">
      <c r="B36" s="26" t="s">
        <v>41</v>
      </c>
      <c r="C36" s="15" t="s">
        <v>42</v>
      </c>
      <c r="D36" s="198"/>
      <c r="E36" s="250"/>
    </row>
    <row r="37" spans="2:6" ht="13.5" thickBot="1">
      <c r="B37" s="28" t="s">
        <v>43</v>
      </c>
      <c r="C37" s="29" t="s">
        <v>44</v>
      </c>
      <c r="D37" s="198">
        <v>411055.81</v>
      </c>
      <c r="E37" s="250">
        <v>4226122.79</v>
      </c>
    </row>
    <row r="38" spans="2:6">
      <c r="B38" s="21" t="s">
        <v>45</v>
      </c>
      <c r="C38" s="22" t="s">
        <v>46</v>
      </c>
      <c r="D38" s="117">
        <v>709120.84</v>
      </c>
      <c r="E38" s="23">
        <v>179570.05</v>
      </c>
    </row>
    <row r="39" spans="2:6" ht="13.5" thickBot="1">
      <c r="B39" s="30" t="s">
        <v>47</v>
      </c>
      <c r="C39" s="31" t="s">
        <v>48</v>
      </c>
      <c r="D39" s="119">
        <v>26091399.629999999</v>
      </c>
      <c r="E39" s="130">
        <f>E24+E25+E38</f>
        <v>19473233.34</v>
      </c>
      <c r="F39" s="127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5333.8040000000001</v>
      </c>
      <c r="E44" s="167">
        <v>119088.44067</v>
      </c>
    </row>
    <row r="45" spans="2:6" ht="13.5" thickBot="1">
      <c r="B45" s="41" t="s">
        <v>8</v>
      </c>
      <c r="C45" s="68" t="s">
        <v>53</v>
      </c>
      <c r="D45" s="166">
        <v>160809.85905</v>
      </c>
      <c r="E45" s="171">
        <v>122735.61916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154.86000000000001</v>
      </c>
      <c r="E47" s="173">
        <v>156.57</v>
      </c>
    </row>
    <row r="48" spans="2:6">
      <c r="B48" s="39" t="s">
        <v>8</v>
      </c>
      <c r="C48" s="67" t="s">
        <v>55</v>
      </c>
      <c r="D48" s="183">
        <v>155.13999999999999</v>
      </c>
      <c r="E48" s="177">
        <v>155.28</v>
      </c>
    </row>
    <row r="49" spans="2:5">
      <c r="B49" s="39" t="s">
        <v>10</v>
      </c>
      <c r="C49" s="67" t="s">
        <v>56</v>
      </c>
      <c r="D49" s="183">
        <v>162.56</v>
      </c>
      <c r="E49" s="177">
        <v>162</v>
      </c>
    </row>
    <row r="50" spans="2:5" ht="13.5" thickBot="1">
      <c r="B50" s="41" t="s">
        <v>12</v>
      </c>
      <c r="C50" s="68" t="s">
        <v>53</v>
      </c>
      <c r="D50" s="166">
        <v>162.25</v>
      </c>
      <c r="E50" s="175">
        <v>158.66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19473233.34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19473233.34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19473233.34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19473233.34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62.xml><?xml version="1.0" encoding="utf-8"?>
<worksheet xmlns="http://schemas.openxmlformats.org/spreadsheetml/2006/main" xmlns:r="http://schemas.openxmlformats.org/officeDocument/2006/relationships">
  <dimension ref="B1:F78"/>
  <sheetViews>
    <sheetView workbookViewId="0">
      <selection activeCell="B3" sqref="B3:E3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7" customWidth="1"/>
    <col min="6" max="6" width="7.8554687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customHeight="1" thickBot="1">
      <c r="B5" s="277" t="s">
        <v>261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13202157.41</v>
      </c>
      <c r="E9" s="23">
        <f>E10+E11+E12+E13</f>
        <v>35458992.119999997</v>
      </c>
    </row>
    <row r="10" spans="2:5">
      <c r="B10" s="14" t="s">
        <v>6</v>
      </c>
      <c r="C10" s="115" t="s">
        <v>7</v>
      </c>
      <c r="D10" s="198">
        <v>13202157.41</v>
      </c>
      <c r="E10" s="199">
        <v>35458992.119999997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13202157.41</v>
      </c>
      <c r="E20" s="205">
        <f>E9-E16</f>
        <v>35458992.119999997</v>
      </c>
      <c r="F20" s="191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308720.48</v>
      </c>
      <c r="E24" s="23">
        <f>D20</f>
        <v>13202157.41</v>
      </c>
    </row>
    <row r="25" spans="2:6">
      <c r="B25" s="21" t="s">
        <v>26</v>
      </c>
      <c r="C25" s="22" t="s">
        <v>27</v>
      </c>
      <c r="D25" s="117">
        <v>2641729.7799999998</v>
      </c>
      <c r="E25" s="133">
        <f>E26-E30</f>
        <v>21176572.149999999</v>
      </c>
    </row>
    <row r="26" spans="2:6">
      <c r="B26" s="24" t="s">
        <v>28</v>
      </c>
      <c r="C26" s="25" t="s">
        <v>29</v>
      </c>
      <c r="D26" s="118">
        <v>2651402.27</v>
      </c>
      <c r="E26" s="134">
        <f>SUM(E27:E29)</f>
        <v>24618262.329999998</v>
      </c>
    </row>
    <row r="27" spans="2:6">
      <c r="B27" s="26" t="s">
        <v>6</v>
      </c>
      <c r="C27" s="15" t="s">
        <v>30</v>
      </c>
      <c r="D27" s="198">
        <v>1990925.33</v>
      </c>
      <c r="E27" s="209">
        <v>16013553.689999999</v>
      </c>
      <c r="F27" s="114"/>
    </row>
    <row r="28" spans="2:6">
      <c r="B28" s="26" t="s">
        <v>8</v>
      </c>
      <c r="C28" s="15" t="s">
        <v>31</v>
      </c>
      <c r="D28" s="198"/>
      <c r="E28" s="209"/>
      <c r="F28" s="114"/>
    </row>
    <row r="29" spans="2:6">
      <c r="B29" s="26" t="s">
        <v>10</v>
      </c>
      <c r="C29" s="15" t="s">
        <v>32</v>
      </c>
      <c r="D29" s="198">
        <v>660476.93999999994</v>
      </c>
      <c r="E29" s="209">
        <v>8604708.6400000006</v>
      </c>
    </row>
    <row r="30" spans="2:6">
      <c r="B30" s="24" t="s">
        <v>33</v>
      </c>
      <c r="C30" s="27" t="s">
        <v>34</v>
      </c>
      <c r="D30" s="118">
        <v>9672.4900000000016</v>
      </c>
      <c r="E30" s="134">
        <f>SUM(E31:E37)</f>
        <v>3441690.1799999997</v>
      </c>
    </row>
    <row r="31" spans="2:6">
      <c r="B31" s="26" t="s">
        <v>6</v>
      </c>
      <c r="C31" s="15" t="s">
        <v>35</v>
      </c>
      <c r="D31" s="198"/>
      <c r="E31" s="209">
        <v>1114230.23</v>
      </c>
    </row>
    <row r="32" spans="2:6">
      <c r="B32" s="26" t="s">
        <v>8</v>
      </c>
      <c r="C32" s="15" t="s">
        <v>36</v>
      </c>
      <c r="D32" s="198"/>
      <c r="E32" s="209"/>
      <c r="F32" s="114"/>
    </row>
    <row r="33" spans="2:6">
      <c r="B33" s="26" t="s">
        <v>10</v>
      </c>
      <c r="C33" s="15" t="s">
        <v>37</v>
      </c>
      <c r="D33" s="198">
        <v>22.12</v>
      </c>
      <c r="E33" s="209">
        <v>2288.7600000000002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>
        <v>9650.3700000000008</v>
      </c>
      <c r="E35" s="209">
        <v>195184.62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>
        <v>2129986.5699999998</v>
      </c>
    </row>
    <row r="38" spans="2:6">
      <c r="B38" s="21" t="s">
        <v>45</v>
      </c>
      <c r="C38" s="22" t="s">
        <v>46</v>
      </c>
      <c r="D38" s="117">
        <v>158423.29</v>
      </c>
      <c r="E38" s="23">
        <v>1080262.56</v>
      </c>
    </row>
    <row r="39" spans="2:6" ht="13.5" thickBot="1">
      <c r="B39" s="30" t="s">
        <v>47</v>
      </c>
      <c r="C39" s="31" t="s">
        <v>48</v>
      </c>
      <c r="D39" s="119">
        <v>3108873.55</v>
      </c>
      <c r="E39" s="130">
        <f>E24+E25+E38</f>
        <v>35458992.120000005</v>
      </c>
      <c r="F39" s="127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1920.8592000000001</v>
      </c>
      <c r="E44" s="167">
        <v>70577.127170000007</v>
      </c>
    </row>
    <row r="45" spans="2:6" ht="13.5" thickBot="1">
      <c r="B45" s="41" t="s">
        <v>8</v>
      </c>
      <c r="C45" s="68" t="s">
        <v>53</v>
      </c>
      <c r="D45" s="166">
        <v>17971.406129999999</v>
      </c>
      <c r="E45" s="171">
        <v>171664.36929999999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139.16999999999999</v>
      </c>
      <c r="E47" s="173">
        <v>187.06</v>
      </c>
    </row>
    <row r="48" spans="2:6">
      <c r="B48" s="39" t="s">
        <v>8</v>
      </c>
      <c r="C48" s="67" t="s">
        <v>55</v>
      </c>
      <c r="D48" s="183">
        <v>156.01</v>
      </c>
      <c r="E48" s="177">
        <v>184.75</v>
      </c>
    </row>
    <row r="49" spans="2:5">
      <c r="B49" s="39" t="s">
        <v>10</v>
      </c>
      <c r="C49" s="67" t="s">
        <v>56</v>
      </c>
      <c r="D49" s="183">
        <v>175.14</v>
      </c>
      <c r="E49" s="177">
        <v>220.1</v>
      </c>
    </row>
    <row r="50" spans="2:5" ht="13.5" thickBot="1">
      <c r="B50" s="41" t="s">
        <v>12</v>
      </c>
      <c r="C50" s="68" t="s">
        <v>53</v>
      </c>
      <c r="D50" s="166">
        <v>172.99</v>
      </c>
      <c r="E50" s="175">
        <v>206.56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35458992.119999997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35458992.119999997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35458992.119999997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35458992.119999997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63.xml><?xml version="1.0" encoding="utf-8"?>
<worksheet xmlns="http://schemas.openxmlformats.org/spreadsheetml/2006/main" xmlns:r="http://schemas.openxmlformats.org/officeDocument/2006/relationships">
  <dimension ref="B1:F78"/>
  <sheetViews>
    <sheetView workbookViewId="0">
      <selection activeCell="B3" sqref="B3:E3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7" customWidth="1"/>
    <col min="6" max="6" width="7.8554687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customHeight="1" thickBot="1">
      <c r="B5" s="277" t="s">
        <v>262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10332593.869999999</v>
      </c>
      <c r="E9" s="23">
        <f>E10+E11+E12+E13</f>
        <v>17804697.210000001</v>
      </c>
    </row>
    <row r="10" spans="2:5">
      <c r="B10" s="14" t="s">
        <v>6</v>
      </c>
      <c r="C10" s="115" t="s">
        <v>7</v>
      </c>
      <c r="D10" s="198">
        <v>10332593.869999999</v>
      </c>
      <c r="E10" s="199">
        <v>17804697.210000001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10332593.869999999</v>
      </c>
      <c r="E20" s="205">
        <f>E9-E16</f>
        <v>17804697.210000001</v>
      </c>
      <c r="F20" s="191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471781.15</v>
      </c>
      <c r="E24" s="23">
        <f>D20</f>
        <v>10332593.869999999</v>
      </c>
    </row>
    <row r="25" spans="2:6">
      <c r="B25" s="21" t="s">
        <v>26</v>
      </c>
      <c r="C25" s="22" t="s">
        <v>27</v>
      </c>
      <c r="D25" s="117">
        <v>13564663.68</v>
      </c>
      <c r="E25" s="133">
        <f>E26-E30</f>
        <v>6239792.1400000006</v>
      </c>
      <c r="F25" s="114"/>
    </row>
    <row r="26" spans="2:6">
      <c r="B26" s="24" t="s">
        <v>28</v>
      </c>
      <c r="C26" s="25" t="s">
        <v>29</v>
      </c>
      <c r="D26" s="118">
        <v>13602907.07</v>
      </c>
      <c r="E26" s="134">
        <f>SUM(E27:E29)</f>
        <v>7980385.96</v>
      </c>
      <c r="F26" s="114"/>
    </row>
    <row r="27" spans="2:6">
      <c r="B27" s="26" t="s">
        <v>6</v>
      </c>
      <c r="C27" s="15" t="s">
        <v>30</v>
      </c>
      <c r="D27" s="198">
        <v>9787680.9000000004</v>
      </c>
      <c r="E27" s="209">
        <v>5828147.2000000002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>
        <v>3815226.17</v>
      </c>
      <c r="E29" s="209">
        <v>2152238.7599999998</v>
      </c>
      <c r="F29" s="114"/>
    </row>
    <row r="30" spans="2:6">
      <c r="B30" s="24" t="s">
        <v>33</v>
      </c>
      <c r="C30" s="27" t="s">
        <v>34</v>
      </c>
      <c r="D30" s="118">
        <v>38243.39</v>
      </c>
      <c r="E30" s="134">
        <f>SUM(E31:E37)</f>
        <v>1740593.8199999998</v>
      </c>
    </row>
    <row r="31" spans="2:6">
      <c r="B31" s="26" t="s">
        <v>6</v>
      </c>
      <c r="C31" s="15" t="s">
        <v>35</v>
      </c>
      <c r="D31" s="198"/>
      <c r="E31" s="209">
        <v>788028.75</v>
      </c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>
        <v>1819.05</v>
      </c>
      <c r="E33" s="209">
        <v>1386.42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>
        <v>36424.339999999997</v>
      </c>
      <c r="E35" s="209">
        <v>111609.07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>
        <v>839569.58</v>
      </c>
    </row>
    <row r="38" spans="2:6">
      <c r="B38" s="21" t="s">
        <v>45</v>
      </c>
      <c r="C38" s="22" t="s">
        <v>46</v>
      </c>
      <c r="D38" s="117">
        <v>392207.09</v>
      </c>
      <c r="E38" s="23">
        <v>1232311.2</v>
      </c>
    </row>
    <row r="39" spans="2:6" ht="13.5" thickBot="1">
      <c r="B39" s="30" t="s">
        <v>47</v>
      </c>
      <c r="C39" s="31" t="s">
        <v>48</v>
      </c>
      <c r="D39" s="119">
        <v>14428651.92</v>
      </c>
      <c r="E39" s="130">
        <f>E24+E25+E38</f>
        <v>17804697.210000001</v>
      </c>
      <c r="F39" s="127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3270.5799000000002</v>
      </c>
      <c r="E44" s="167">
        <v>68971.322820000001</v>
      </c>
    </row>
    <row r="45" spans="2:6" ht="13.5" thickBot="1">
      <c r="B45" s="41" t="s">
        <v>8</v>
      </c>
      <c r="C45" s="68" t="s">
        <v>53</v>
      </c>
      <c r="D45" s="166">
        <v>92313.831869999995</v>
      </c>
      <c r="E45" s="171">
        <v>104900.11908999999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144.25</v>
      </c>
      <c r="E47" s="173">
        <v>149.81</v>
      </c>
    </row>
    <row r="48" spans="2:6">
      <c r="B48" s="39" t="s">
        <v>8</v>
      </c>
      <c r="C48" s="67" t="s">
        <v>55</v>
      </c>
      <c r="D48" s="183">
        <v>141.55000000000001</v>
      </c>
      <c r="E48" s="177">
        <v>145.5</v>
      </c>
    </row>
    <row r="49" spans="2:5">
      <c r="B49" s="39" t="s">
        <v>10</v>
      </c>
      <c r="C49" s="67" t="s">
        <v>56</v>
      </c>
      <c r="D49" s="183">
        <v>159.91999999999999</v>
      </c>
      <c r="E49" s="177">
        <v>181.49</v>
      </c>
    </row>
    <row r="50" spans="2:5" ht="13.5" thickBot="1">
      <c r="B50" s="41" t="s">
        <v>12</v>
      </c>
      <c r="C50" s="68" t="s">
        <v>53</v>
      </c>
      <c r="D50" s="166">
        <v>156.30000000000001</v>
      </c>
      <c r="E50" s="175">
        <v>169.73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17804697.210000001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17804697.210000001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17804697.210000001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17804697.210000001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64.xml><?xml version="1.0" encoding="utf-8"?>
<worksheet xmlns="http://schemas.openxmlformats.org/spreadsheetml/2006/main" xmlns:r="http://schemas.openxmlformats.org/officeDocument/2006/relationships">
  <dimension ref="B1:F78"/>
  <sheetViews>
    <sheetView workbookViewId="0">
      <selection activeCell="B3" sqref="B3:E3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7" customWidth="1"/>
    <col min="6" max="6" width="8.570312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263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161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321114.34999999998</v>
      </c>
      <c r="E9" s="23">
        <f>E10+E11+E12+E13</f>
        <v>6685059.7199999997</v>
      </c>
    </row>
    <row r="10" spans="2:5">
      <c r="B10" s="14" t="s">
        <v>6</v>
      </c>
      <c r="C10" s="115" t="s">
        <v>7</v>
      </c>
      <c r="D10" s="198">
        <v>321114.34999999998</v>
      </c>
      <c r="E10" s="199">
        <v>6685059.7199999997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customHeight="1" thickBot="1">
      <c r="B20" s="287" t="s">
        <v>22</v>
      </c>
      <c r="C20" s="288"/>
      <c r="D20" s="204">
        <f>D9-D16</f>
        <v>321114.34999999998</v>
      </c>
      <c r="E20" s="205">
        <f>E9-E16</f>
        <v>6685059.7199999997</v>
      </c>
      <c r="F20" s="191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161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/>
      <c r="E24" s="23">
        <f>D20</f>
        <v>321114.34999999998</v>
      </c>
    </row>
    <row r="25" spans="2:6">
      <c r="B25" s="21" t="s">
        <v>26</v>
      </c>
      <c r="C25" s="22" t="s">
        <v>27</v>
      </c>
      <c r="D25" s="117"/>
      <c r="E25" s="133">
        <f>E26-E30</f>
        <v>6001687.7200000007</v>
      </c>
      <c r="F25" s="114"/>
    </row>
    <row r="26" spans="2:6">
      <c r="B26" s="24" t="s">
        <v>28</v>
      </c>
      <c r="C26" s="25" t="s">
        <v>29</v>
      </c>
      <c r="D26" s="118"/>
      <c r="E26" s="134">
        <f>SUM(E27:E29)</f>
        <v>6127195.6100000003</v>
      </c>
      <c r="F26" s="114"/>
    </row>
    <row r="27" spans="2:6">
      <c r="B27" s="26" t="s">
        <v>6</v>
      </c>
      <c r="C27" s="15" t="s">
        <v>30</v>
      </c>
      <c r="D27" s="198"/>
      <c r="E27" s="209">
        <v>4658966.16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/>
      <c r="E29" s="209">
        <v>1468229.45</v>
      </c>
      <c r="F29" s="114"/>
    </row>
    <row r="30" spans="2:6">
      <c r="B30" s="24" t="s">
        <v>33</v>
      </c>
      <c r="C30" s="27" t="s">
        <v>34</v>
      </c>
      <c r="D30" s="118"/>
      <c r="E30" s="134">
        <f>SUM(E31:E37)</f>
        <v>125507.88999999998</v>
      </c>
    </row>
    <row r="31" spans="2:6">
      <c r="B31" s="26" t="s">
        <v>6</v>
      </c>
      <c r="C31" s="15" t="s">
        <v>35</v>
      </c>
      <c r="D31" s="198"/>
      <c r="E31" s="209">
        <v>46530.57</v>
      </c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/>
      <c r="E33" s="209">
        <v>178.78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/>
      <c r="E35" s="209">
        <v>21268.799999999999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>
        <v>57529.74</v>
      </c>
    </row>
    <row r="38" spans="2:6">
      <c r="B38" s="21" t="s">
        <v>45</v>
      </c>
      <c r="C38" s="22" t="s">
        <v>46</v>
      </c>
      <c r="D38" s="117"/>
      <c r="E38" s="23">
        <v>362257.65</v>
      </c>
    </row>
    <row r="39" spans="2:6" ht="13.5" thickBot="1">
      <c r="B39" s="30" t="s">
        <v>47</v>
      </c>
      <c r="C39" s="31" t="s">
        <v>48</v>
      </c>
      <c r="D39" s="119"/>
      <c r="E39" s="130">
        <f>E24+E25+E38</f>
        <v>6685059.7200000007</v>
      </c>
      <c r="F39" s="127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61"/>
      <c r="C42" s="35" t="s">
        <v>50</v>
      </c>
      <c r="D42" s="1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/>
      <c r="E44" s="167">
        <v>1835.6734300000001</v>
      </c>
    </row>
    <row r="45" spans="2:6" ht="13.5" thickBot="1">
      <c r="B45" s="41" t="s">
        <v>8</v>
      </c>
      <c r="C45" s="68" t="s">
        <v>53</v>
      </c>
      <c r="D45" s="166"/>
      <c r="E45" s="171">
        <v>33239.159319999999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/>
      <c r="E47" s="173">
        <v>174.93</v>
      </c>
    </row>
    <row r="48" spans="2:6">
      <c r="B48" s="39" t="s">
        <v>8</v>
      </c>
      <c r="C48" s="67" t="s">
        <v>55</v>
      </c>
      <c r="D48" s="183"/>
      <c r="E48" s="177">
        <v>167.36</v>
      </c>
    </row>
    <row r="49" spans="2:5">
      <c r="B49" s="39" t="s">
        <v>10</v>
      </c>
      <c r="C49" s="67" t="s">
        <v>56</v>
      </c>
      <c r="D49" s="183"/>
      <c r="E49" s="177">
        <v>207.67</v>
      </c>
    </row>
    <row r="50" spans="2:5" ht="13.5" thickBot="1">
      <c r="B50" s="41" t="s">
        <v>12</v>
      </c>
      <c r="C50" s="68" t="s">
        <v>53</v>
      </c>
      <c r="D50" s="166"/>
      <c r="E50" s="175">
        <v>201.12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85" t="s">
        <v>58</v>
      </c>
      <c r="C53" s="286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6685059.7199999997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6685059.7199999997</v>
      </c>
      <c r="E60" s="222">
        <f>D60/E20</f>
        <v>1</v>
      </c>
    </row>
    <row r="61" spans="2:5" ht="25.5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6685059.7199999997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6685059.7199999997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65.xml><?xml version="1.0" encoding="utf-8"?>
<worksheet xmlns="http://schemas.openxmlformats.org/spreadsheetml/2006/main" xmlns:r="http://schemas.openxmlformats.org/officeDocument/2006/relationships">
  <dimension ref="B1:F78"/>
  <sheetViews>
    <sheetView workbookViewId="0">
      <selection activeCell="B3" sqref="B3:E3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7" customWidth="1"/>
    <col min="6" max="6" width="7.8554687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customHeight="1" thickBot="1">
      <c r="B5" s="277" t="s">
        <v>264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161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876933.5</v>
      </c>
      <c r="E9" s="23">
        <f>E10+E11+E12+E13</f>
        <v>886979.91</v>
      </c>
    </row>
    <row r="10" spans="2:5">
      <c r="B10" s="14" t="s">
        <v>6</v>
      </c>
      <c r="C10" s="115" t="s">
        <v>7</v>
      </c>
      <c r="D10" s="198">
        <v>876933.5</v>
      </c>
      <c r="E10" s="199">
        <v>886979.91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customHeight="1" thickBot="1">
      <c r="B20" s="287" t="s">
        <v>22</v>
      </c>
      <c r="C20" s="288"/>
      <c r="D20" s="204">
        <f>D9-D16</f>
        <v>876933.5</v>
      </c>
      <c r="E20" s="205">
        <f>E9-E16</f>
        <v>886979.91</v>
      </c>
      <c r="F20" s="191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161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/>
      <c r="E24" s="23">
        <f>D20</f>
        <v>876933.5</v>
      </c>
    </row>
    <row r="25" spans="2:6">
      <c r="B25" s="21" t="s">
        <v>26</v>
      </c>
      <c r="C25" s="22" t="s">
        <v>27</v>
      </c>
      <c r="D25" s="117"/>
      <c r="E25" s="133">
        <f>E26-E30</f>
        <v>97215.969999999972</v>
      </c>
      <c r="F25" s="114"/>
    </row>
    <row r="26" spans="2:6">
      <c r="B26" s="24" t="s">
        <v>28</v>
      </c>
      <c r="C26" s="25" t="s">
        <v>29</v>
      </c>
      <c r="D26" s="118"/>
      <c r="E26" s="134">
        <f>SUM(E27:E29)</f>
        <v>1408600</v>
      </c>
      <c r="F26" s="114"/>
    </row>
    <row r="27" spans="2:6">
      <c r="B27" s="26" t="s">
        <v>6</v>
      </c>
      <c r="C27" s="15" t="s">
        <v>30</v>
      </c>
      <c r="D27" s="198"/>
      <c r="E27" s="209">
        <v>1408600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/>
      <c r="E29" s="209"/>
      <c r="F29" s="114"/>
    </row>
    <row r="30" spans="2:6">
      <c r="B30" s="24" t="s">
        <v>33</v>
      </c>
      <c r="C30" s="27" t="s">
        <v>34</v>
      </c>
      <c r="D30" s="118"/>
      <c r="E30" s="134">
        <f>SUM(E31:E37)</f>
        <v>1311384.03</v>
      </c>
    </row>
    <row r="31" spans="2:6">
      <c r="B31" s="26" t="s">
        <v>6</v>
      </c>
      <c r="C31" s="15" t="s">
        <v>35</v>
      </c>
      <c r="D31" s="198"/>
      <c r="E31" s="209"/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/>
      <c r="E33" s="209">
        <v>11.62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/>
      <c r="E35" s="209">
        <v>12320.24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>
        <v>1299052.17</v>
      </c>
    </row>
    <row r="38" spans="2:6">
      <c r="B38" s="21" t="s">
        <v>45</v>
      </c>
      <c r="C38" s="22" t="s">
        <v>46</v>
      </c>
      <c r="D38" s="117"/>
      <c r="E38" s="23">
        <v>-87169.56</v>
      </c>
    </row>
    <row r="39" spans="2:6" ht="13.5" thickBot="1">
      <c r="B39" s="30" t="s">
        <v>47</v>
      </c>
      <c r="C39" s="31" t="s">
        <v>48</v>
      </c>
      <c r="D39" s="119"/>
      <c r="E39" s="130">
        <f>E24+E25+E38</f>
        <v>886979.90999999992</v>
      </c>
      <c r="F39" s="127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61"/>
      <c r="C42" s="35" t="s">
        <v>50</v>
      </c>
      <c r="D42" s="1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/>
      <c r="E44" s="167">
        <v>9121.4218500000006</v>
      </c>
    </row>
    <row r="45" spans="2:6" ht="13.5" thickBot="1">
      <c r="B45" s="41" t="s">
        <v>8</v>
      </c>
      <c r="C45" s="68" t="s">
        <v>53</v>
      </c>
      <c r="D45" s="166"/>
      <c r="E45" s="171">
        <v>9787.9045600000009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/>
      <c r="E47" s="173">
        <v>96.14</v>
      </c>
    </row>
    <row r="48" spans="2:6">
      <c r="B48" s="39" t="s">
        <v>8</v>
      </c>
      <c r="C48" s="67" t="s">
        <v>55</v>
      </c>
      <c r="D48" s="183"/>
      <c r="E48" s="177">
        <v>89.09</v>
      </c>
    </row>
    <row r="49" spans="2:5">
      <c r="B49" s="39" t="s">
        <v>10</v>
      </c>
      <c r="C49" s="67" t="s">
        <v>56</v>
      </c>
      <c r="D49" s="183"/>
      <c r="E49" s="177">
        <v>98.15</v>
      </c>
    </row>
    <row r="50" spans="2:5" ht="13.5" thickBot="1">
      <c r="B50" s="41" t="s">
        <v>12</v>
      </c>
      <c r="C50" s="68" t="s">
        <v>53</v>
      </c>
      <c r="D50" s="166"/>
      <c r="E50" s="175">
        <v>90.62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customHeight="1" thickBot="1">
      <c r="B53" s="285" t="s">
        <v>58</v>
      </c>
      <c r="C53" s="286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886979.91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886979.91</v>
      </c>
      <c r="E60" s="222">
        <f>D60/E20</f>
        <v>1</v>
      </c>
    </row>
    <row r="61" spans="2:5" ht="25.5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886979.91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886979.91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66.xml><?xml version="1.0" encoding="utf-8"?>
<worksheet xmlns="http://schemas.openxmlformats.org/spreadsheetml/2006/main" xmlns:r="http://schemas.openxmlformats.org/officeDocument/2006/relationships">
  <dimension ref="B1:F78"/>
  <sheetViews>
    <sheetView workbookViewId="0">
      <selection activeCell="B3" sqref="B3:E3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7" customWidth="1"/>
    <col min="6" max="6" width="7.8554687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265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161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1257136.43</v>
      </c>
      <c r="E9" s="23">
        <f>E10+E11+E12+E13</f>
        <v>76661.919999999998</v>
      </c>
    </row>
    <row r="10" spans="2:5">
      <c r="B10" s="14" t="s">
        <v>6</v>
      </c>
      <c r="C10" s="115" t="s">
        <v>7</v>
      </c>
      <c r="D10" s="198">
        <v>1257136.43</v>
      </c>
      <c r="E10" s="199">
        <v>76661.919999999998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1257136.43</v>
      </c>
      <c r="E20" s="205">
        <f>E9-E16</f>
        <v>76661.919999999998</v>
      </c>
      <c r="F20" s="191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161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/>
      <c r="E24" s="23">
        <f>D20</f>
        <v>1257136.43</v>
      </c>
    </row>
    <row r="25" spans="2:6">
      <c r="B25" s="21" t="s">
        <v>26</v>
      </c>
      <c r="C25" s="22" t="s">
        <v>27</v>
      </c>
      <c r="D25" s="117"/>
      <c r="E25" s="133">
        <f>E26-E30</f>
        <v>-1247806.8999999999</v>
      </c>
      <c r="F25" s="114"/>
    </row>
    <row r="26" spans="2:6">
      <c r="B26" s="24" t="s">
        <v>28</v>
      </c>
      <c r="C26" s="25" t="s">
        <v>29</v>
      </c>
      <c r="D26" s="118"/>
      <c r="E26" s="134"/>
      <c r="F26" s="114"/>
    </row>
    <row r="27" spans="2:6">
      <c r="B27" s="26" t="s">
        <v>6</v>
      </c>
      <c r="C27" s="15" t="s">
        <v>30</v>
      </c>
      <c r="D27" s="198"/>
      <c r="E27" s="209"/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/>
      <c r="E29" s="209"/>
      <c r="F29" s="114"/>
    </row>
    <row r="30" spans="2:6">
      <c r="B30" s="24" t="s">
        <v>33</v>
      </c>
      <c r="C30" s="27" t="s">
        <v>34</v>
      </c>
      <c r="D30" s="118"/>
      <c r="E30" s="134">
        <f>SUM(E31:E37)</f>
        <v>1247806.8999999999</v>
      </c>
    </row>
    <row r="31" spans="2:6">
      <c r="B31" s="26" t="s">
        <v>6</v>
      </c>
      <c r="C31" s="15" t="s">
        <v>35</v>
      </c>
      <c r="D31" s="198"/>
      <c r="E31" s="209">
        <v>248960.46</v>
      </c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/>
      <c r="E33" s="209">
        <v>172.72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/>
      <c r="E35" s="209">
        <v>8352.2000000000007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>
        <v>990321.52</v>
      </c>
    </row>
    <row r="38" spans="2:6">
      <c r="B38" s="21" t="s">
        <v>45</v>
      </c>
      <c r="C38" s="22" t="s">
        <v>46</v>
      </c>
      <c r="D38" s="117"/>
      <c r="E38" s="23">
        <v>67332.39</v>
      </c>
    </row>
    <row r="39" spans="2:6" ht="13.5" thickBot="1">
      <c r="B39" s="30" t="s">
        <v>47</v>
      </c>
      <c r="C39" s="31" t="s">
        <v>48</v>
      </c>
      <c r="D39" s="119"/>
      <c r="E39" s="130">
        <f>E24+E25+E38</f>
        <v>76661.920000000027</v>
      </c>
      <c r="F39" s="127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61"/>
      <c r="C42" s="35" t="s">
        <v>50</v>
      </c>
      <c r="D42" s="1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/>
      <c r="E44" s="167">
        <v>10941.135200000001</v>
      </c>
    </row>
    <row r="45" spans="2:6" ht="13.5" thickBot="1">
      <c r="B45" s="41" t="s">
        <v>8</v>
      </c>
      <c r="C45" s="68" t="s">
        <v>53</v>
      </c>
      <c r="D45" s="166"/>
      <c r="E45" s="171">
        <v>633.5172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/>
      <c r="E47" s="173">
        <v>114.9</v>
      </c>
    </row>
    <row r="48" spans="2:6">
      <c r="B48" s="39" t="s">
        <v>8</v>
      </c>
      <c r="C48" s="67" t="s">
        <v>55</v>
      </c>
      <c r="D48" s="183"/>
      <c r="E48" s="177">
        <v>113.96</v>
      </c>
    </row>
    <row r="49" spans="2:5">
      <c r="B49" s="39" t="s">
        <v>10</v>
      </c>
      <c r="C49" s="67" t="s">
        <v>56</v>
      </c>
      <c r="D49" s="183"/>
      <c r="E49" s="177">
        <v>129.59</v>
      </c>
    </row>
    <row r="50" spans="2:5" ht="13.5" thickBot="1">
      <c r="B50" s="41" t="s">
        <v>12</v>
      </c>
      <c r="C50" s="68" t="s">
        <v>53</v>
      </c>
      <c r="D50" s="166"/>
      <c r="E50" s="175">
        <v>121.01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76661.919999999998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76661.919999999998</v>
      </c>
      <c r="E60" s="222">
        <f>D60/E20</f>
        <v>1</v>
      </c>
    </row>
    <row r="61" spans="2:5" ht="25.5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76661.919999999998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76661.919999999998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67.xml><?xml version="1.0" encoding="utf-8"?>
<worksheet xmlns="http://schemas.openxmlformats.org/spreadsheetml/2006/main" xmlns:r="http://schemas.openxmlformats.org/officeDocument/2006/relationships">
  <dimension ref="B1:F78"/>
  <sheetViews>
    <sheetView workbookViewId="0">
      <selection activeCell="B3" sqref="B3:E3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7" customWidth="1"/>
    <col min="6" max="6" width="7.8554687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228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194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0</v>
      </c>
      <c r="E9" s="23">
        <f>E10+E11+E12+E13</f>
        <v>176983.23</v>
      </c>
    </row>
    <row r="10" spans="2:5">
      <c r="B10" s="14" t="s">
        <v>6</v>
      </c>
      <c r="C10" s="115" t="s">
        <v>7</v>
      </c>
      <c r="D10" s="198">
        <v>0</v>
      </c>
      <c r="E10" s="199">
        <v>176983.23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0</v>
      </c>
      <c r="E20" s="205">
        <f>E9-E16</f>
        <v>176983.23</v>
      </c>
      <c r="F20" s="191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194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/>
      <c r="E24" s="23">
        <f>D20</f>
        <v>0</v>
      </c>
    </row>
    <row r="25" spans="2:6">
      <c r="B25" s="21" t="s">
        <v>26</v>
      </c>
      <c r="C25" s="22" t="s">
        <v>27</v>
      </c>
      <c r="D25" s="117"/>
      <c r="E25" s="133">
        <f>E26-E30</f>
        <v>180859.9</v>
      </c>
      <c r="F25" s="114"/>
    </row>
    <row r="26" spans="2:6">
      <c r="B26" s="24" t="s">
        <v>28</v>
      </c>
      <c r="C26" s="25" t="s">
        <v>29</v>
      </c>
      <c r="D26" s="118"/>
      <c r="E26" s="134">
        <f>SUM(E27:E29)</f>
        <v>184158.54</v>
      </c>
      <c r="F26" s="114"/>
    </row>
    <row r="27" spans="2:6">
      <c r="B27" s="26" t="s">
        <v>6</v>
      </c>
      <c r="C27" s="15" t="s">
        <v>30</v>
      </c>
      <c r="D27" s="198"/>
      <c r="E27" s="209">
        <v>704.75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/>
      <c r="E29" s="209">
        <v>183453.79</v>
      </c>
      <c r="F29" s="114"/>
    </row>
    <row r="30" spans="2:6">
      <c r="B30" s="24" t="s">
        <v>33</v>
      </c>
      <c r="C30" s="27" t="s">
        <v>34</v>
      </c>
      <c r="D30" s="118"/>
      <c r="E30" s="134">
        <f>SUM(E31:E37)</f>
        <v>3298.6400000000003</v>
      </c>
    </row>
    <row r="31" spans="2:6">
      <c r="B31" s="26" t="s">
        <v>6</v>
      </c>
      <c r="C31" s="15" t="s">
        <v>35</v>
      </c>
      <c r="D31" s="198"/>
      <c r="E31" s="209">
        <v>85.92</v>
      </c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/>
      <c r="E33" s="209">
        <v>127.14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/>
      <c r="E35" s="209">
        <v>992.49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>
        <v>2093.09</v>
      </c>
    </row>
    <row r="38" spans="2:6">
      <c r="B38" s="21" t="s">
        <v>45</v>
      </c>
      <c r="C38" s="22" t="s">
        <v>46</v>
      </c>
      <c r="D38" s="117"/>
      <c r="E38" s="23">
        <v>-3876.67</v>
      </c>
    </row>
    <row r="39" spans="2:6" ht="13.5" thickBot="1">
      <c r="B39" s="30" t="s">
        <v>47</v>
      </c>
      <c r="C39" s="31" t="s">
        <v>48</v>
      </c>
      <c r="D39" s="119"/>
      <c r="E39" s="130">
        <f>E24+E25+E38</f>
        <v>176983.22999999998</v>
      </c>
      <c r="F39" s="127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94"/>
      <c r="C42" s="35" t="s">
        <v>50</v>
      </c>
      <c r="D42" s="1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/>
      <c r="E44" s="167"/>
    </row>
    <row r="45" spans="2:6" ht="13.5" thickBot="1">
      <c r="B45" s="41" t="s">
        <v>8</v>
      </c>
      <c r="C45" s="68" t="s">
        <v>53</v>
      </c>
      <c r="D45" s="166"/>
      <c r="E45" s="171">
        <v>1053.78523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/>
      <c r="E47" s="173"/>
    </row>
    <row r="48" spans="2:6">
      <c r="B48" s="39" t="s">
        <v>8</v>
      </c>
      <c r="C48" s="67" t="s">
        <v>55</v>
      </c>
      <c r="D48" s="183"/>
      <c r="E48" s="177">
        <v>162.47</v>
      </c>
    </row>
    <row r="49" spans="2:5">
      <c r="B49" s="39" t="s">
        <v>10</v>
      </c>
      <c r="C49" s="67" t="s">
        <v>56</v>
      </c>
      <c r="D49" s="183"/>
      <c r="E49" s="177">
        <v>178.76</v>
      </c>
    </row>
    <row r="50" spans="2:5" ht="13.5" thickBot="1">
      <c r="B50" s="41" t="s">
        <v>12</v>
      </c>
      <c r="C50" s="68" t="s">
        <v>53</v>
      </c>
      <c r="D50" s="166"/>
      <c r="E50" s="175">
        <v>167.95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176983.23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176983.23</v>
      </c>
      <c r="E60" s="222">
        <f>D60/E20</f>
        <v>1</v>
      </c>
    </row>
    <row r="61" spans="2:5" ht="25.5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176983.23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176983.23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68.xml><?xml version="1.0" encoding="utf-8"?>
<worksheet xmlns="http://schemas.openxmlformats.org/spreadsheetml/2006/main" xmlns:r="http://schemas.openxmlformats.org/officeDocument/2006/relationships">
  <dimension ref="B1:F78"/>
  <sheetViews>
    <sheetView workbookViewId="0">
      <selection activeCell="B3" sqref="B3:E3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7" customWidth="1"/>
    <col min="6" max="6" width="8.14062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229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194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0</v>
      </c>
      <c r="E9" s="23">
        <f>E10+E11+E12+E13</f>
        <v>6077.1</v>
      </c>
    </row>
    <row r="10" spans="2:5">
      <c r="B10" s="14" t="s">
        <v>6</v>
      </c>
      <c r="C10" s="115" t="s">
        <v>7</v>
      </c>
      <c r="D10" s="198">
        <v>0</v>
      </c>
      <c r="E10" s="199">
        <v>6077.1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0</v>
      </c>
      <c r="E20" s="205">
        <f>E9-E16</f>
        <v>6077.1</v>
      </c>
      <c r="F20" s="191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194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/>
      <c r="E24" s="23">
        <f>D20</f>
        <v>0</v>
      </c>
    </row>
    <row r="25" spans="2:6">
      <c r="B25" s="21" t="s">
        <v>26</v>
      </c>
      <c r="C25" s="22" t="s">
        <v>27</v>
      </c>
      <c r="D25" s="117"/>
      <c r="E25" s="133">
        <f>E26-E30</f>
        <v>6336.87</v>
      </c>
      <c r="F25" s="114"/>
    </row>
    <row r="26" spans="2:6">
      <c r="B26" s="24" t="s">
        <v>28</v>
      </c>
      <c r="C26" s="25" t="s">
        <v>29</v>
      </c>
      <c r="D26" s="118"/>
      <c r="E26" s="134">
        <f>SUM(E27:E29)</f>
        <v>6336.87</v>
      </c>
      <c r="F26" s="114"/>
    </row>
    <row r="27" spans="2:6">
      <c r="B27" s="26" t="s">
        <v>6</v>
      </c>
      <c r="C27" s="15" t="s">
        <v>30</v>
      </c>
      <c r="D27" s="198"/>
      <c r="E27" s="209">
        <v>6336.87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/>
      <c r="E29" s="209"/>
      <c r="F29" s="114"/>
    </row>
    <row r="30" spans="2:6">
      <c r="B30" s="24" t="s">
        <v>33</v>
      </c>
      <c r="C30" s="27" t="s">
        <v>34</v>
      </c>
      <c r="D30" s="118"/>
      <c r="E30" s="134"/>
    </row>
    <row r="31" spans="2:6">
      <c r="B31" s="26" t="s">
        <v>6</v>
      </c>
      <c r="C31" s="15" t="s">
        <v>35</v>
      </c>
      <c r="D31" s="198"/>
      <c r="E31" s="209"/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/>
      <c r="E33" s="209"/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/>
      <c r="E35" s="209"/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/>
    </row>
    <row r="38" spans="2:6">
      <c r="B38" s="21" t="s">
        <v>45</v>
      </c>
      <c r="C38" s="22" t="s">
        <v>46</v>
      </c>
      <c r="D38" s="117"/>
      <c r="E38" s="23">
        <v>-259.77</v>
      </c>
    </row>
    <row r="39" spans="2:6" ht="13.5" thickBot="1">
      <c r="B39" s="30" t="s">
        <v>47</v>
      </c>
      <c r="C39" s="31" t="s">
        <v>48</v>
      </c>
      <c r="D39" s="119"/>
      <c r="E39" s="130">
        <f>E24+E25+E38</f>
        <v>6077.1</v>
      </c>
      <c r="F39" s="127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94"/>
      <c r="C42" s="35" t="s">
        <v>50</v>
      </c>
      <c r="D42" s="1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/>
      <c r="E44" s="167"/>
    </row>
    <row r="45" spans="2:6" ht="13.5" thickBot="1">
      <c r="B45" s="41" t="s">
        <v>8</v>
      </c>
      <c r="C45" s="68" t="s">
        <v>53</v>
      </c>
      <c r="D45" s="166"/>
      <c r="E45" s="171">
        <v>33.887790000000003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/>
      <c r="E47" s="173"/>
    </row>
    <row r="48" spans="2:6">
      <c r="B48" s="39" t="s">
        <v>8</v>
      </c>
      <c r="C48" s="67" t="s">
        <v>55</v>
      </c>
      <c r="D48" s="183"/>
      <c r="E48" s="177">
        <v>177.82</v>
      </c>
    </row>
    <row r="49" spans="2:5">
      <c r="B49" s="39" t="s">
        <v>10</v>
      </c>
      <c r="C49" s="67" t="s">
        <v>56</v>
      </c>
      <c r="D49" s="183"/>
      <c r="E49" s="177">
        <v>189.54</v>
      </c>
    </row>
    <row r="50" spans="2:5" ht="13.5" thickBot="1">
      <c r="B50" s="41" t="s">
        <v>12</v>
      </c>
      <c r="C50" s="68" t="s">
        <v>53</v>
      </c>
      <c r="D50" s="166"/>
      <c r="E50" s="175">
        <v>179.33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6077.1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6077.1</v>
      </c>
      <c r="E60" s="222">
        <f>D60/E20</f>
        <v>1</v>
      </c>
    </row>
    <row r="61" spans="2:5" ht="25.5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6077.1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6077.1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69.xml><?xml version="1.0" encoding="utf-8"?>
<worksheet xmlns="http://schemas.openxmlformats.org/spreadsheetml/2006/main" xmlns:r="http://schemas.openxmlformats.org/officeDocument/2006/relationships">
  <dimension ref="B1:F78"/>
  <sheetViews>
    <sheetView workbookViewId="0">
      <selection activeCell="B3" sqref="B3:E3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7" customWidth="1"/>
    <col min="6" max="6" width="8.14062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230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194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0</v>
      </c>
      <c r="E9" s="23">
        <f>E10+E11+E12+E13</f>
        <v>8797.91</v>
      </c>
    </row>
    <row r="10" spans="2:5">
      <c r="B10" s="14" t="s">
        <v>6</v>
      </c>
      <c r="C10" s="115" t="s">
        <v>7</v>
      </c>
      <c r="D10" s="198">
        <v>0</v>
      </c>
      <c r="E10" s="199">
        <v>8797.91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0</v>
      </c>
      <c r="E20" s="205">
        <f>E9-E16</f>
        <v>8797.91</v>
      </c>
      <c r="F20" s="191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194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/>
      <c r="E24" s="23">
        <f>D20</f>
        <v>0</v>
      </c>
    </row>
    <row r="25" spans="2:6">
      <c r="B25" s="21" t="s">
        <v>26</v>
      </c>
      <c r="C25" s="22" t="s">
        <v>27</v>
      </c>
      <c r="D25" s="117"/>
      <c r="E25" s="248">
        <f>E26-E30</f>
        <v>8846.16</v>
      </c>
      <c r="F25" s="114"/>
    </row>
    <row r="26" spans="2:6">
      <c r="B26" s="24" t="s">
        <v>28</v>
      </c>
      <c r="C26" s="25" t="s">
        <v>29</v>
      </c>
      <c r="D26" s="118"/>
      <c r="E26" s="249">
        <f>SUM(E27:E29)</f>
        <v>8846.16</v>
      </c>
      <c r="F26" s="114"/>
    </row>
    <row r="27" spans="2:6">
      <c r="B27" s="26" t="s">
        <v>6</v>
      </c>
      <c r="C27" s="15" t="s">
        <v>30</v>
      </c>
      <c r="D27" s="198"/>
      <c r="E27" s="250"/>
    </row>
    <row r="28" spans="2:6">
      <c r="B28" s="26" t="s">
        <v>8</v>
      </c>
      <c r="C28" s="15" t="s">
        <v>31</v>
      </c>
      <c r="D28" s="198"/>
      <c r="E28" s="250"/>
    </row>
    <row r="29" spans="2:6">
      <c r="B29" s="26" t="s">
        <v>10</v>
      </c>
      <c r="C29" s="15" t="s">
        <v>32</v>
      </c>
      <c r="D29" s="198"/>
      <c r="E29" s="250">
        <v>8846.16</v>
      </c>
      <c r="F29" s="114"/>
    </row>
    <row r="30" spans="2:6">
      <c r="B30" s="24" t="s">
        <v>33</v>
      </c>
      <c r="C30" s="27" t="s">
        <v>34</v>
      </c>
      <c r="D30" s="118"/>
      <c r="E30" s="249">
        <f>SUM(E31:E37)</f>
        <v>0</v>
      </c>
    </row>
    <row r="31" spans="2:6">
      <c r="B31" s="26" t="s">
        <v>6</v>
      </c>
      <c r="C31" s="15" t="s">
        <v>35</v>
      </c>
      <c r="D31" s="198"/>
      <c r="E31" s="250"/>
    </row>
    <row r="32" spans="2:6">
      <c r="B32" s="26" t="s">
        <v>8</v>
      </c>
      <c r="C32" s="15" t="s">
        <v>36</v>
      </c>
      <c r="D32" s="198"/>
      <c r="E32" s="250"/>
    </row>
    <row r="33" spans="2:6">
      <c r="B33" s="26" t="s">
        <v>10</v>
      </c>
      <c r="C33" s="15" t="s">
        <v>37</v>
      </c>
      <c r="D33" s="198"/>
      <c r="E33" s="250"/>
    </row>
    <row r="34" spans="2:6">
      <c r="B34" s="26" t="s">
        <v>12</v>
      </c>
      <c r="C34" s="15" t="s">
        <v>38</v>
      </c>
      <c r="D34" s="198"/>
      <c r="E34" s="250"/>
    </row>
    <row r="35" spans="2:6" ht="25.5">
      <c r="B35" s="26" t="s">
        <v>39</v>
      </c>
      <c r="C35" s="15" t="s">
        <v>40</v>
      </c>
      <c r="D35" s="198"/>
      <c r="E35" s="250"/>
    </row>
    <row r="36" spans="2:6">
      <c r="B36" s="26" t="s">
        <v>41</v>
      </c>
      <c r="C36" s="15" t="s">
        <v>42</v>
      </c>
      <c r="D36" s="198"/>
      <c r="E36" s="250"/>
    </row>
    <row r="37" spans="2:6" ht="13.5" thickBot="1">
      <c r="B37" s="28" t="s">
        <v>43</v>
      </c>
      <c r="C37" s="29" t="s">
        <v>44</v>
      </c>
      <c r="D37" s="198"/>
      <c r="E37" s="250"/>
    </row>
    <row r="38" spans="2:6">
      <c r="B38" s="21" t="s">
        <v>45</v>
      </c>
      <c r="C38" s="22" t="s">
        <v>46</v>
      </c>
      <c r="D38" s="117"/>
      <c r="E38" s="23">
        <v>-48.25</v>
      </c>
    </row>
    <row r="39" spans="2:6" ht="13.5" thickBot="1">
      <c r="B39" s="30" t="s">
        <v>47</v>
      </c>
      <c r="C39" s="31" t="s">
        <v>48</v>
      </c>
      <c r="D39" s="119"/>
      <c r="E39" s="130">
        <f>E24+E25+E38</f>
        <v>8797.91</v>
      </c>
      <c r="F39" s="127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94"/>
      <c r="C42" s="35" t="s">
        <v>50</v>
      </c>
      <c r="D42" s="1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/>
      <c r="E44" s="167"/>
    </row>
    <row r="45" spans="2:6" ht="13.5" thickBot="1">
      <c r="B45" s="41" t="s">
        <v>8</v>
      </c>
      <c r="C45" s="68" t="s">
        <v>53</v>
      </c>
      <c r="D45" s="166"/>
      <c r="E45" s="171">
        <v>80.759270000000001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/>
      <c r="E47" s="173"/>
    </row>
    <row r="48" spans="2:6">
      <c r="B48" s="39" t="s">
        <v>8</v>
      </c>
      <c r="C48" s="67" t="s">
        <v>55</v>
      </c>
      <c r="D48" s="183"/>
      <c r="E48" s="177">
        <v>101.05</v>
      </c>
    </row>
    <row r="49" spans="2:5">
      <c r="B49" s="39" t="s">
        <v>10</v>
      </c>
      <c r="C49" s="67" t="s">
        <v>56</v>
      </c>
      <c r="D49" s="183"/>
      <c r="E49" s="177">
        <v>121.52</v>
      </c>
    </row>
    <row r="50" spans="2:5" ht="13.5" thickBot="1">
      <c r="B50" s="41" t="s">
        <v>12</v>
      </c>
      <c r="C50" s="68" t="s">
        <v>53</v>
      </c>
      <c r="D50" s="166"/>
      <c r="E50" s="175">
        <v>108.94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8797.91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8797.91</v>
      </c>
      <c r="E60" s="222">
        <f>D60/E20</f>
        <v>1</v>
      </c>
    </row>
    <row r="61" spans="2:5" ht="25.5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8797.91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8797.91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F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7.570312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112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33950799.82</v>
      </c>
      <c r="E9" s="23">
        <f>E10+E11+E12+E13</f>
        <v>39396266.120000005</v>
      </c>
    </row>
    <row r="10" spans="2:5">
      <c r="B10" s="14" t="s">
        <v>6</v>
      </c>
      <c r="C10" s="115" t="s">
        <v>7</v>
      </c>
      <c r="D10" s="198">
        <f>33540685.53+232349.05</f>
        <v>33773034.579999998</v>
      </c>
      <c r="E10" s="199">
        <f>38797800.38+429679.68</f>
        <v>39227480.060000002</v>
      </c>
    </row>
    <row r="11" spans="2:5">
      <c r="B11" s="14" t="s">
        <v>8</v>
      </c>
      <c r="C11" s="115" t="s">
        <v>9</v>
      </c>
      <c r="D11" s="198">
        <v>4.0199999999999996</v>
      </c>
      <c r="E11" s="199">
        <v>3.24</v>
      </c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>
        <f>D14</f>
        <v>177761.22</v>
      </c>
      <c r="E13" s="199">
        <f>E14</f>
        <v>168782.82</v>
      </c>
    </row>
    <row r="14" spans="2:5">
      <c r="B14" s="14" t="s">
        <v>14</v>
      </c>
      <c r="C14" s="115" t="s">
        <v>15</v>
      </c>
      <c r="D14" s="198">
        <v>177761.22</v>
      </c>
      <c r="E14" s="199">
        <v>168782.82</v>
      </c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>
        <f>D17+D18+D19</f>
        <v>66240.5</v>
      </c>
      <c r="E16" s="23">
        <f>E17+E18+E19</f>
        <v>74086.5</v>
      </c>
    </row>
    <row r="17" spans="2:6">
      <c r="B17" s="14" t="s">
        <v>6</v>
      </c>
      <c r="C17" s="115" t="s">
        <v>15</v>
      </c>
      <c r="D17" s="200">
        <v>66240.5</v>
      </c>
      <c r="E17" s="201">
        <v>74086.5</v>
      </c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33884559.32</v>
      </c>
      <c r="E20" s="205">
        <f>E9-E16</f>
        <v>39322179.620000005</v>
      </c>
      <c r="F20" s="191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33957761.829999998</v>
      </c>
      <c r="E24" s="23">
        <f>D20</f>
        <v>33884559.32</v>
      </c>
    </row>
    <row r="25" spans="2:6">
      <c r="B25" s="21" t="s">
        <v>26</v>
      </c>
      <c r="C25" s="22" t="s">
        <v>27</v>
      </c>
      <c r="D25" s="117">
        <v>4012725.5700000003</v>
      </c>
      <c r="E25" s="133">
        <f>E26-E30</f>
        <v>2598432.1400000006</v>
      </c>
      <c r="F25" s="127"/>
    </row>
    <row r="26" spans="2:6">
      <c r="B26" s="24" t="s">
        <v>28</v>
      </c>
      <c r="C26" s="25" t="s">
        <v>29</v>
      </c>
      <c r="D26" s="118">
        <v>10354668.01</v>
      </c>
      <c r="E26" s="134">
        <f>SUM(E27:E29)</f>
        <v>6840981.25</v>
      </c>
      <c r="F26" s="127"/>
    </row>
    <row r="27" spans="2:6">
      <c r="B27" s="26" t="s">
        <v>6</v>
      </c>
      <c r="C27" s="15" t="s">
        <v>30</v>
      </c>
      <c r="D27" s="198">
        <v>6317218.2599999998</v>
      </c>
      <c r="E27" s="209">
        <v>5517220.3300000001</v>
      </c>
      <c r="F27" s="127"/>
    </row>
    <row r="28" spans="2:6">
      <c r="B28" s="26" t="s">
        <v>8</v>
      </c>
      <c r="C28" s="15" t="s">
        <v>31</v>
      </c>
      <c r="D28" s="198"/>
      <c r="E28" s="209"/>
      <c r="F28" s="127"/>
    </row>
    <row r="29" spans="2:6">
      <c r="B29" s="26" t="s">
        <v>10</v>
      </c>
      <c r="C29" s="15" t="s">
        <v>32</v>
      </c>
      <c r="D29" s="198">
        <v>4037449.75</v>
      </c>
      <c r="E29" s="209">
        <v>1323760.92</v>
      </c>
      <c r="F29" s="127"/>
    </row>
    <row r="30" spans="2:6">
      <c r="B30" s="24" t="s">
        <v>33</v>
      </c>
      <c r="C30" s="27" t="s">
        <v>34</v>
      </c>
      <c r="D30" s="118">
        <v>6341942.4399999995</v>
      </c>
      <c r="E30" s="134">
        <f>SUM(E31:E37)</f>
        <v>4242549.1099999994</v>
      </c>
      <c r="F30" s="127"/>
    </row>
    <row r="31" spans="2:6">
      <c r="B31" s="26" t="s">
        <v>6</v>
      </c>
      <c r="C31" s="15" t="s">
        <v>35</v>
      </c>
      <c r="D31" s="198">
        <v>2602823.7599999998</v>
      </c>
      <c r="E31" s="209">
        <v>2531373.7399999998</v>
      </c>
      <c r="F31" s="127"/>
    </row>
    <row r="32" spans="2:6">
      <c r="B32" s="26" t="s">
        <v>8</v>
      </c>
      <c r="C32" s="15" t="s">
        <v>36</v>
      </c>
      <c r="D32" s="198"/>
      <c r="E32" s="209"/>
      <c r="F32" s="127"/>
    </row>
    <row r="33" spans="2:6">
      <c r="B33" s="26" t="s">
        <v>10</v>
      </c>
      <c r="C33" s="15" t="s">
        <v>37</v>
      </c>
      <c r="D33" s="198">
        <v>1097044.1400000001</v>
      </c>
      <c r="E33" s="209">
        <v>829049.69</v>
      </c>
      <c r="F33" s="127"/>
    </row>
    <row r="34" spans="2:6">
      <c r="B34" s="26" t="s">
        <v>12</v>
      </c>
      <c r="C34" s="15" t="s">
        <v>38</v>
      </c>
      <c r="D34" s="198"/>
      <c r="E34" s="209"/>
      <c r="F34" s="127"/>
    </row>
    <row r="35" spans="2:6" ht="25.5">
      <c r="B35" s="26" t="s">
        <v>39</v>
      </c>
      <c r="C35" s="15" t="s">
        <v>40</v>
      </c>
      <c r="D35" s="198"/>
      <c r="E35" s="209"/>
      <c r="F35" s="127"/>
    </row>
    <row r="36" spans="2:6">
      <c r="B36" s="26" t="s">
        <v>41</v>
      </c>
      <c r="C36" s="15" t="s">
        <v>42</v>
      </c>
      <c r="D36" s="198"/>
      <c r="E36" s="209"/>
      <c r="F36" s="127"/>
    </row>
    <row r="37" spans="2:6" ht="13.5" thickBot="1">
      <c r="B37" s="28" t="s">
        <v>43</v>
      </c>
      <c r="C37" s="29" t="s">
        <v>44</v>
      </c>
      <c r="D37" s="198">
        <v>2642074.54</v>
      </c>
      <c r="E37" s="209">
        <v>882125.68</v>
      </c>
      <c r="F37" s="127"/>
    </row>
    <row r="38" spans="2:6">
      <c r="B38" s="21" t="s">
        <v>45</v>
      </c>
      <c r="C38" s="22" t="s">
        <v>46</v>
      </c>
      <c r="D38" s="117">
        <v>-2100385.9</v>
      </c>
      <c r="E38" s="23">
        <v>2839188.16</v>
      </c>
    </row>
    <row r="39" spans="2:6" ht="13.5" thickBot="1">
      <c r="B39" s="30" t="s">
        <v>47</v>
      </c>
      <c r="C39" s="31" t="s">
        <v>48</v>
      </c>
      <c r="D39" s="119">
        <v>35870101.5</v>
      </c>
      <c r="E39" s="130">
        <f>E24+E25+E38</f>
        <v>39322179.620000005</v>
      </c>
      <c r="F39" s="127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2678704.88</v>
      </c>
      <c r="E44" s="167">
        <v>3087874.1924000001</v>
      </c>
    </row>
    <row r="45" spans="2:6" ht="13.5" thickBot="1">
      <c r="B45" s="41" t="s">
        <v>8</v>
      </c>
      <c r="C45" s="68" t="s">
        <v>53</v>
      </c>
      <c r="D45" s="166">
        <v>2991064.7850000001</v>
      </c>
      <c r="E45" s="171">
        <v>3301879.9449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12.6769</v>
      </c>
      <c r="E47" s="173">
        <v>10.9734261205971</v>
      </c>
    </row>
    <row r="48" spans="2:6">
      <c r="B48" s="39" t="s">
        <v>8</v>
      </c>
      <c r="C48" s="67" t="s">
        <v>55</v>
      </c>
      <c r="D48" s="183">
        <v>11.745100000000001</v>
      </c>
      <c r="E48" s="177">
        <v>10.844799999999999</v>
      </c>
    </row>
    <row r="49" spans="2:5">
      <c r="B49" s="39" t="s">
        <v>10</v>
      </c>
      <c r="C49" s="67" t="s">
        <v>56</v>
      </c>
      <c r="D49" s="183">
        <v>13.164099999999999</v>
      </c>
      <c r="E49" s="177">
        <v>12.7448</v>
      </c>
    </row>
    <row r="50" spans="2:5" ht="13.5" thickBot="1">
      <c r="B50" s="41" t="s">
        <v>12</v>
      </c>
      <c r="C50" s="68" t="s">
        <v>53</v>
      </c>
      <c r="D50" s="166">
        <v>11.9924187800566</v>
      </c>
      <c r="E50" s="175">
        <v>11.9090276679308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39227480.060000002</v>
      </c>
      <c r="E54" s="50">
        <f>E60+E65</f>
        <v>0.99759170114894047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v>38797800.380000003</v>
      </c>
      <c r="E60" s="222">
        <f>D60/E20</f>
        <v>0.9866645428847669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429679.68</v>
      </c>
      <c r="E65" s="220">
        <f>D65/E20</f>
        <v>1.0927158264173556E-2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f>E11</f>
        <v>3.24</v>
      </c>
      <c r="E68" s="69">
        <f>D68/E20</f>
        <v>8.2396246375724173E-8</v>
      </c>
    </row>
    <row r="69" spans="2:5" ht="13.5" thickBot="1">
      <c r="B69" s="36" t="s">
        <v>82</v>
      </c>
      <c r="C69" s="37" t="s">
        <v>83</v>
      </c>
      <c r="D69" s="38">
        <f>E13</f>
        <v>168782.82</v>
      </c>
      <c r="E69" s="50">
        <f>D69/E20</f>
        <v>4.292305808860958E-3</v>
      </c>
    </row>
    <row r="70" spans="2:5" ht="13.5" thickBot="1">
      <c r="B70" s="36" t="s">
        <v>84</v>
      </c>
      <c r="C70" s="37" t="s">
        <v>85</v>
      </c>
      <c r="D70" s="38">
        <f>E16</f>
        <v>74086.5</v>
      </c>
      <c r="E70" s="50">
        <f>D70/E20</f>
        <v>1.8840893540478668E-3</v>
      </c>
    </row>
    <row r="71" spans="2:5">
      <c r="B71" s="36" t="s">
        <v>86</v>
      </c>
      <c r="C71" s="37" t="s">
        <v>87</v>
      </c>
      <c r="D71" s="38">
        <f>D54+D69+D68-D70</f>
        <v>39322179.620000005</v>
      </c>
      <c r="E71" s="61">
        <f>E54+E69-E70</f>
        <v>0.99999991760375362</v>
      </c>
    </row>
    <row r="72" spans="2:5">
      <c r="B72" s="39" t="s">
        <v>6</v>
      </c>
      <c r="C72" s="40" t="s">
        <v>88</v>
      </c>
      <c r="D72" s="219">
        <f>D71</f>
        <v>39322179.620000005</v>
      </c>
      <c r="E72" s="220">
        <f>E71</f>
        <v>0.99999991760375362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" right="0.75" top="0.61" bottom="0.55000000000000004" header="0.5" footer="0.5"/>
  <pageSetup paperSize="9" scale="70" orientation="portrait" r:id="rId1"/>
  <headerFooter alignWithMargins="0"/>
</worksheet>
</file>

<file path=xl/worksheets/sheet70.xml><?xml version="1.0" encoding="utf-8"?>
<worksheet xmlns="http://schemas.openxmlformats.org/spreadsheetml/2006/main" xmlns:r="http://schemas.openxmlformats.org/officeDocument/2006/relationships">
  <dimension ref="B1:F78"/>
  <sheetViews>
    <sheetView workbookViewId="0">
      <selection activeCell="B3" sqref="B3:E3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7" customWidth="1"/>
    <col min="6" max="6" width="8.14062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231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194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0</v>
      </c>
      <c r="E9" s="23">
        <f>E10+E11+E12+E13</f>
        <v>42872.95</v>
      </c>
    </row>
    <row r="10" spans="2:5">
      <c r="B10" s="14" t="s">
        <v>6</v>
      </c>
      <c r="C10" s="115" t="s">
        <v>7</v>
      </c>
      <c r="D10" s="198">
        <v>0</v>
      </c>
      <c r="E10" s="199">
        <v>42872.95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0</v>
      </c>
      <c r="E20" s="205">
        <f>E9-E16</f>
        <v>42872.95</v>
      </c>
      <c r="F20" s="191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194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/>
      <c r="E24" s="23">
        <f>D20</f>
        <v>0</v>
      </c>
    </row>
    <row r="25" spans="2:6">
      <c r="B25" s="21" t="s">
        <v>26</v>
      </c>
      <c r="C25" s="22" t="s">
        <v>27</v>
      </c>
      <c r="D25" s="117"/>
      <c r="E25" s="248">
        <f>E26-E30</f>
        <v>43582.5</v>
      </c>
      <c r="F25" s="114"/>
    </row>
    <row r="26" spans="2:6">
      <c r="B26" s="24" t="s">
        <v>28</v>
      </c>
      <c r="C26" s="25" t="s">
        <v>29</v>
      </c>
      <c r="D26" s="118"/>
      <c r="E26" s="249">
        <f>SUM(E27:E29)</f>
        <v>43582.5</v>
      </c>
      <c r="F26" s="114"/>
    </row>
    <row r="27" spans="2:6">
      <c r="B27" s="26" t="s">
        <v>6</v>
      </c>
      <c r="C27" s="15" t="s">
        <v>30</v>
      </c>
      <c r="D27" s="198"/>
      <c r="E27" s="250">
        <v>43582.5</v>
      </c>
    </row>
    <row r="28" spans="2:6">
      <c r="B28" s="26" t="s">
        <v>8</v>
      </c>
      <c r="C28" s="15" t="s">
        <v>31</v>
      </c>
      <c r="D28" s="198"/>
      <c r="E28" s="250"/>
    </row>
    <row r="29" spans="2:6">
      <c r="B29" s="26" t="s">
        <v>10</v>
      </c>
      <c r="C29" s="15" t="s">
        <v>32</v>
      </c>
      <c r="D29" s="198"/>
      <c r="E29" s="250"/>
      <c r="F29" s="114"/>
    </row>
    <row r="30" spans="2:6">
      <c r="B30" s="24" t="s">
        <v>33</v>
      </c>
      <c r="C30" s="27" t="s">
        <v>34</v>
      </c>
      <c r="D30" s="118"/>
      <c r="E30" s="249">
        <f>SUM(E31:E37)</f>
        <v>0</v>
      </c>
    </row>
    <row r="31" spans="2:6">
      <c r="B31" s="26" t="s">
        <v>6</v>
      </c>
      <c r="C31" s="15" t="s">
        <v>35</v>
      </c>
      <c r="D31" s="198"/>
      <c r="E31" s="250"/>
    </row>
    <row r="32" spans="2:6">
      <c r="B32" s="26" t="s">
        <v>8</v>
      </c>
      <c r="C32" s="15" t="s">
        <v>36</v>
      </c>
      <c r="D32" s="198"/>
      <c r="E32" s="250"/>
    </row>
    <row r="33" spans="2:6">
      <c r="B33" s="26" t="s">
        <v>10</v>
      </c>
      <c r="C33" s="15" t="s">
        <v>37</v>
      </c>
      <c r="D33" s="198"/>
      <c r="E33" s="250"/>
    </row>
    <row r="34" spans="2:6">
      <c r="B34" s="26" t="s">
        <v>12</v>
      </c>
      <c r="C34" s="15" t="s">
        <v>38</v>
      </c>
      <c r="D34" s="198"/>
      <c r="E34" s="250"/>
    </row>
    <row r="35" spans="2:6" ht="25.5">
      <c r="B35" s="26" t="s">
        <v>39</v>
      </c>
      <c r="C35" s="15" t="s">
        <v>40</v>
      </c>
      <c r="D35" s="198"/>
      <c r="E35" s="250"/>
    </row>
    <row r="36" spans="2:6">
      <c r="B36" s="26" t="s">
        <v>41</v>
      </c>
      <c r="C36" s="15" t="s">
        <v>42</v>
      </c>
      <c r="D36" s="198"/>
      <c r="E36" s="250"/>
    </row>
    <row r="37" spans="2:6" ht="13.5" thickBot="1">
      <c r="B37" s="28" t="s">
        <v>43</v>
      </c>
      <c r="C37" s="29" t="s">
        <v>44</v>
      </c>
      <c r="D37" s="198"/>
      <c r="E37" s="250"/>
    </row>
    <row r="38" spans="2:6">
      <c r="B38" s="21" t="s">
        <v>45</v>
      </c>
      <c r="C38" s="22" t="s">
        <v>46</v>
      </c>
      <c r="D38" s="117"/>
      <c r="E38" s="23">
        <v>-709.55</v>
      </c>
    </row>
    <row r="39" spans="2:6" ht="13.5" thickBot="1">
      <c r="B39" s="30" t="s">
        <v>47</v>
      </c>
      <c r="C39" s="31" t="s">
        <v>48</v>
      </c>
      <c r="D39" s="119"/>
      <c r="E39" s="130">
        <f>E24+E25+E38</f>
        <v>42872.95</v>
      </c>
      <c r="F39" s="127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94"/>
      <c r="C42" s="35" t="s">
        <v>50</v>
      </c>
      <c r="D42" s="1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/>
      <c r="E44" s="167"/>
    </row>
    <row r="45" spans="2:6" ht="13.5" thickBot="1">
      <c r="B45" s="41" t="s">
        <v>8</v>
      </c>
      <c r="C45" s="68" t="s">
        <v>53</v>
      </c>
      <c r="D45" s="166"/>
      <c r="E45" s="171">
        <v>376.70632999999998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/>
      <c r="E47" s="173"/>
    </row>
    <row r="48" spans="2:6">
      <c r="B48" s="39" t="s">
        <v>8</v>
      </c>
      <c r="C48" s="67" t="s">
        <v>55</v>
      </c>
      <c r="D48" s="183"/>
      <c r="E48" s="177">
        <v>113.68</v>
      </c>
    </row>
    <row r="49" spans="2:5">
      <c r="B49" s="39" t="s">
        <v>10</v>
      </c>
      <c r="C49" s="67" t="s">
        <v>56</v>
      </c>
      <c r="D49" s="183"/>
      <c r="E49" s="177">
        <v>118.53</v>
      </c>
    </row>
    <row r="50" spans="2:5" ht="13.5" thickBot="1">
      <c r="B50" s="41" t="s">
        <v>12</v>
      </c>
      <c r="C50" s="68" t="s">
        <v>53</v>
      </c>
      <c r="D50" s="166"/>
      <c r="E50" s="175">
        <v>113.81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42872.95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42872.95</v>
      </c>
      <c r="E60" s="222">
        <f>D60/E20</f>
        <v>1</v>
      </c>
    </row>
    <row r="61" spans="2:5" ht="25.5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42872.95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42872.95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71.xml><?xml version="1.0" encoding="utf-8"?>
<worksheet xmlns="http://schemas.openxmlformats.org/spreadsheetml/2006/main" xmlns:r="http://schemas.openxmlformats.org/officeDocument/2006/relationships">
  <dimension ref="A1:F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7.8554687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160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593443.85</v>
      </c>
      <c r="E9" s="23">
        <f>E10+E11+E12+E13</f>
        <v>370954.79</v>
      </c>
    </row>
    <row r="10" spans="2:5">
      <c r="B10" s="14" t="s">
        <v>6</v>
      </c>
      <c r="C10" s="115" t="s">
        <v>7</v>
      </c>
      <c r="D10" s="198">
        <v>593443.85</v>
      </c>
      <c r="E10" s="199">
        <v>370954.79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593443.85</v>
      </c>
      <c r="E20" s="205">
        <f>E9-E16</f>
        <v>370954.79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501165.5</v>
      </c>
      <c r="E24" s="23">
        <f>D20</f>
        <v>593443.85</v>
      </c>
    </row>
    <row r="25" spans="2:6">
      <c r="B25" s="21" t="s">
        <v>26</v>
      </c>
      <c r="C25" s="22" t="s">
        <v>27</v>
      </c>
      <c r="D25" s="117">
        <v>49685.21</v>
      </c>
      <c r="E25" s="133">
        <f>E26-E30</f>
        <v>-219434.13</v>
      </c>
      <c r="F25" s="70"/>
    </row>
    <row r="26" spans="2:6">
      <c r="B26" s="24" t="s">
        <v>28</v>
      </c>
      <c r="C26" s="25" t="s">
        <v>29</v>
      </c>
      <c r="D26" s="118">
        <v>270390.14</v>
      </c>
      <c r="E26" s="134">
        <f>SUM(E27:E29)</f>
        <v>107213.64</v>
      </c>
    </row>
    <row r="27" spans="2:6">
      <c r="B27" s="26" t="s">
        <v>6</v>
      </c>
      <c r="C27" s="15" t="s">
        <v>30</v>
      </c>
      <c r="D27" s="198">
        <v>237967.67</v>
      </c>
      <c r="E27" s="209">
        <v>65047.61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>
        <v>32422.47</v>
      </c>
      <c r="E29" s="209">
        <v>42166.03</v>
      </c>
    </row>
    <row r="30" spans="2:6">
      <c r="B30" s="24" t="s">
        <v>33</v>
      </c>
      <c r="C30" s="27" t="s">
        <v>34</v>
      </c>
      <c r="D30" s="118">
        <v>220704.93</v>
      </c>
      <c r="E30" s="134">
        <f>SUM(E31:E37)</f>
        <v>326647.77</v>
      </c>
    </row>
    <row r="31" spans="2:6">
      <c r="B31" s="26" t="s">
        <v>6</v>
      </c>
      <c r="C31" s="15" t="s">
        <v>35</v>
      </c>
      <c r="D31" s="198"/>
      <c r="E31" s="209">
        <v>230105</v>
      </c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>
        <v>430.03</v>
      </c>
      <c r="E33" s="209">
        <v>745.09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>
        <v>4287.75</v>
      </c>
      <c r="E35" s="209">
        <v>5880.93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>
        <v>215987.15</v>
      </c>
      <c r="E37" s="209">
        <v>89916.75</v>
      </c>
      <c r="F37" s="70"/>
    </row>
    <row r="38" spans="2:6">
      <c r="B38" s="21" t="s">
        <v>45</v>
      </c>
      <c r="C38" s="22" t="s">
        <v>46</v>
      </c>
      <c r="D38" s="117">
        <v>-8495.19</v>
      </c>
      <c r="E38" s="23">
        <v>-3054.93</v>
      </c>
    </row>
    <row r="39" spans="2:6" ht="13.5" thickBot="1">
      <c r="B39" s="30" t="s">
        <v>47</v>
      </c>
      <c r="C39" s="31" t="s">
        <v>48</v>
      </c>
      <c r="D39" s="119">
        <v>542355.52</v>
      </c>
      <c r="E39" s="130">
        <f>E24+E25+E38</f>
        <v>370954.79</v>
      </c>
      <c r="F39" s="121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1285.963</v>
      </c>
      <c r="E44" s="167">
        <v>1580.5360000000001</v>
      </c>
    </row>
    <row r="45" spans="2:6" ht="13.5" thickBot="1">
      <c r="B45" s="41" t="s">
        <v>8</v>
      </c>
      <c r="C45" s="68" t="s">
        <v>53</v>
      </c>
      <c r="D45" s="166">
        <v>1403.43</v>
      </c>
      <c r="E45" s="171">
        <v>993.02599999999995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389.72</v>
      </c>
      <c r="E47" s="173">
        <v>375.47</v>
      </c>
    </row>
    <row r="48" spans="2:6">
      <c r="B48" s="39" t="s">
        <v>8</v>
      </c>
      <c r="C48" s="67" t="s">
        <v>55</v>
      </c>
      <c r="D48" s="183">
        <v>377.64</v>
      </c>
      <c r="E48" s="177">
        <v>364.97</v>
      </c>
    </row>
    <row r="49" spans="2:5">
      <c r="B49" s="39" t="s">
        <v>10</v>
      </c>
      <c r="C49" s="67" t="s">
        <v>56</v>
      </c>
      <c r="D49" s="183">
        <v>410.13</v>
      </c>
      <c r="E49" s="177">
        <v>409.86</v>
      </c>
    </row>
    <row r="50" spans="2:5" ht="13.5" thickBot="1">
      <c r="B50" s="41" t="s">
        <v>12</v>
      </c>
      <c r="C50" s="68" t="s">
        <v>53</v>
      </c>
      <c r="D50" s="166">
        <v>386.45</v>
      </c>
      <c r="E50" s="175">
        <v>373.56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370954.79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370954.79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370954.79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370954.79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5000000000000004" right="0.75" top="0.56000000000000005" bottom="0.47" header="0.5" footer="0.5"/>
  <pageSetup paperSize="9" scale="70" orientation="portrait" r:id="rId1"/>
  <headerFooter alignWithMargins="0"/>
</worksheet>
</file>

<file path=xl/worksheets/sheet72.xml><?xml version="1.0" encoding="utf-8"?>
<worksheet xmlns="http://schemas.openxmlformats.org/spreadsheetml/2006/main" xmlns:r="http://schemas.openxmlformats.org/officeDocument/2006/relationships">
  <dimension ref="A1:F78"/>
  <sheetViews>
    <sheetView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7.8554687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161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164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2699220.87</v>
      </c>
      <c r="E9" s="23">
        <f>E10+E11+E12+E13</f>
        <v>3430486.13</v>
      </c>
    </row>
    <row r="10" spans="2:5">
      <c r="B10" s="14" t="s">
        <v>6</v>
      </c>
      <c r="C10" s="115" t="s">
        <v>7</v>
      </c>
      <c r="D10" s="198">
        <v>2699220.87</v>
      </c>
      <c r="E10" s="199">
        <v>3430486.13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2699220.87</v>
      </c>
      <c r="E20" s="205">
        <f>E9-E16</f>
        <v>3430486.13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164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125357.2</v>
      </c>
      <c r="E24" s="23">
        <f>D20</f>
        <v>2699220.87</v>
      </c>
    </row>
    <row r="25" spans="2:6">
      <c r="B25" s="21" t="s">
        <v>26</v>
      </c>
      <c r="C25" s="22" t="s">
        <v>27</v>
      </c>
      <c r="D25" s="117">
        <v>154925.85</v>
      </c>
      <c r="E25" s="133">
        <f>E26-E30</f>
        <v>814171.63000000012</v>
      </c>
      <c r="F25" s="70"/>
    </row>
    <row r="26" spans="2:6">
      <c r="B26" s="24" t="s">
        <v>28</v>
      </c>
      <c r="C26" s="25" t="s">
        <v>29</v>
      </c>
      <c r="D26" s="118">
        <v>168089.4</v>
      </c>
      <c r="E26" s="134">
        <f>SUM(E27:E29)</f>
        <v>1455314.35</v>
      </c>
    </row>
    <row r="27" spans="2:6">
      <c r="B27" s="26" t="s">
        <v>6</v>
      </c>
      <c r="C27" s="15" t="s">
        <v>30</v>
      </c>
      <c r="D27" s="198">
        <v>168089.4</v>
      </c>
      <c r="E27" s="209">
        <v>1292421.1100000001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/>
      <c r="E29" s="209">
        <v>162893.24</v>
      </c>
    </row>
    <row r="30" spans="2:6">
      <c r="B30" s="24" t="s">
        <v>33</v>
      </c>
      <c r="C30" s="27" t="s">
        <v>34</v>
      </c>
      <c r="D30" s="118">
        <v>13163.55</v>
      </c>
      <c r="E30" s="134">
        <f>SUM(E31:E37)</f>
        <v>641142.72</v>
      </c>
    </row>
    <row r="31" spans="2:6">
      <c r="B31" s="26" t="s">
        <v>6</v>
      </c>
      <c r="C31" s="15" t="s">
        <v>35</v>
      </c>
      <c r="D31" s="198">
        <v>11185.66</v>
      </c>
      <c r="E31" s="209">
        <v>22543.42</v>
      </c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>
        <v>103.98</v>
      </c>
      <c r="E33" s="209">
        <v>430.63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>
        <v>1650.36</v>
      </c>
      <c r="E35" s="209">
        <v>27505.77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>
        <v>223.55</v>
      </c>
      <c r="E37" s="209">
        <v>590662.9</v>
      </c>
      <c r="F37" s="70"/>
    </row>
    <row r="38" spans="2:6">
      <c r="B38" s="21" t="s">
        <v>45</v>
      </c>
      <c r="C38" s="22" t="s">
        <v>46</v>
      </c>
      <c r="D38" s="117">
        <v>8392.59</v>
      </c>
      <c r="E38" s="23">
        <v>-82906.37</v>
      </c>
    </row>
    <row r="39" spans="2:6" ht="13.5" thickBot="1">
      <c r="B39" s="30" t="s">
        <v>47</v>
      </c>
      <c r="C39" s="31" t="s">
        <v>48</v>
      </c>
      <c r="D39" s="119">
        <v>288675.64</v>
      </c>
      <c r="E39" s="130">
        <f>E24+E25+E38</f>
        <v>3430486.13</v>
      </c>
      <c r="F39" s="121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64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485.73</v>
      </c>
      <c r="E44" s="167">
        <v>9637.3209999999999</v>
      </c>
    </row>
    <row r="45" spans="2:6" ht="13.5" thickBot="1">
      <c r="B45" s="41" t="s">
        <v>8</v>
      </c>
      <c r="C45" s="68" t="s">
        <v>53</v>
      </c>
      <c r="D45" s="166">
        <v>1076.9469999999999</v>
      </c>
      <c r="E45" s="171">
        <v>12565.423000000001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258.08</v>
      </c>
      <c r="E47" s="173">
        <v>280.08</v>
      </c>
    </row>
    <row r="48" spans="2:6">
      <c r="B48" s="39" t="s">
        <v>8</v>
      </c>
      <c r="C48" s="67" t="s">
        <v>55</v>
      </c>
      <c r="D48" s="183">
        <v>254.25</v>
      </c>
      <c r="E48" s="177">
        <v>272.41000000000003</v>
      </c>
    </row>
    <row r="49" spans="2:5">
      <c r="B49" s="39" t="s">
        <v>10</v>
      </c>
      <c r="C49" s="67" t="s">
        <v>56</v>
      </c>
      <c r="D49" s="183">
        <v>268.20999999999998</v>
      </c>
      <c r="E49" s="177">
        <v>286.26</v>
      </c>
    </row>
    <row r="50" spans="2:5" ht="13.5" thickBot="1">
      <c r="B50" s="41" t="s">
        <v>12</v>
      </c>
      <c r="C50" s="68" t="s">
        <v>53</v>
      </c>
      <c r="D50" s="166">
        <v>268.05</v>
      </c>
      <c r="E50" s="175">
        <v>273.01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3430486.13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3430486.13</v>
      </c>
      <c r="E60" s="222">
        <f>D60/E20</f>
        <v>1</v>
      </c>
    </row>
    <row r="61" spans="2:5" ht="25.5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3430486.13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3430486.13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>
  <dimension ref="A1:F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7.8554687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162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709069.1</v>
      </c>
      <c r="E9" s="23">
        <f>E10+E11+E12+E13</f>
        <v>1128982.1200000001</v>
      </c>
    </row>
    <row r="10" spans="2:5">
      <c r="B10" s="14" t="s">
        <v>6</v>
      </c>
      <c r="C10" s="115" t="s">
        <v>7</v>
      </c>
      <c r="D10" s="198">
        <v>709069.1</v>
      </c>
      <c r="E10" s="199">
        <v>1128982.1200000001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709069.1</v>
      </c>
      <c r="E20" s="205">
        <f>E9-E16</f>
        <v>1128982.1200000001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159390.24</v>
      </c>
      <c r="E24" s="23">
        <f>D20</f>
        <v>709069.1</v>
      </c>
    </row>
    <row r="25" spans="2:6">
      <c r="B25" s="21" t="s">
        <v>26</v>
      </c>
      <c r="C25" s="22" t="s">
        <v>27</v>
      </c>
      <c r="D25" s="117">
        <v>363500.99</v>
      </c>
      <c r="E25" s="133">
        <f>E26-E30</f>
        <v>414544.56</v>
      </c>
      <c r="F25" s="70"/>
    </row>
    <row r="26" spans="2:6">
      <c r="B26" s="24" t="s">
        <v>28</v>
      </c>
      <c r="C26" s="25" t="s">
        <v>29</v>
      </c>
      <c r="D26" s="118">
        <v>538716.54</v>
      </c>
      <c r="E26" s="134">
        <f>SUM(E27:E29)</f>
        <v>527057.13</v>
      </c>
    </row>
    <row r="27" spans="2:6">
      <c r="B27" s="26" t="s">
        <v>6</v>
      </c>
      <c r="C27" s="15" t="s">
        <v>30</v>
      </c>
      <c r="D27" s="198">
        <v>144270.48000000001</v>
      </c>
      <c r="E27" s="209">
        <v>367632.65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>
        <v>394446.06</v>
      </c>
      <c r="E29" s="209">
        <v>159424.48000000001</v>
      </c>
    </row>
    <row r="30" spans="2:6">
      <c r="B30" s="24" t="s">
        <v>33</v>
      </c>
      <c r="C30" s="27" t="s">
        <v>34</v>
      </c>
      <c r="D30" s="118">
        <v>175215.55</v>
      </c>
      <c r="E30" s="134">
        <f>SUM(E31:E37)</f>
        <v>112512.57</v>
      </c>
    </row>
    <row r="31" spans="2:6">
      <c r="B31" s="26" t="s">
        <v>6</v>
      </c>
      <c r="C31" s="15" t="s">
        <v>35</v>
      </c>
      <c r="D31" s="198">
        <v>1229.5999999999999</v>
      </c>
      <c r="E31" s="209">
        <v>13442.48</v>
      </c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>
        <v>415.19</v>
      </c>
      <c r="E33" s="209">
        <v>646.19000000000005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>
        <v>2917.72</v>
      </c>
      <c r="E35" s="209">
        <v>7969.57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>
        <v>170653.04</v>
      </c>
      <c r="E37" s="209">
        <v>90454.33</v>
      </c>
      <c r="F37" s="70"/>
    </row>
    <row r="38" spans="2:6">
      <c r="B38" s="21" t="s">
        <v>45</v>
      </c>
      <c r="C38" s="22" t="s">
        <v>46</v>
      </c>
      <c r="D38" s="117">
        <v>5368.28</v>
      </c>
      <c r="E38" s="23">
        <v>5368.46</v>
      </c>
    </row>
    <row r="39" spans="2:6" ht="13.5" thickBot="1">
      <c r="B39" s="30" t="s">
        <v>47</v>
      </c>
      <c r="C39" s="31" t="s">
        <v>48</v>
      </c>
      <c r="D39" s="119">
        <v>528259.51</v>
      </c>
      <c r="E39" s="130">
        <f>E24+E25+E38</f>
        <v>1128982.1199999999</v>
      </c>
      <c r="F39" s="121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633.43100000000004</v>
      </c>
      <c r="E44" s="167">
        <v>2747.2649999999999</v>
      </c>
    </row>
    <row r="45" spans="2:6" ht="13.5" thickBot="1">
      <c r="B45" s="41" t="s">
        <v>8</v>
      </c>
      <c r="C45" s="68" t="s">
        <v>53</v>
      </c>
      <c r="D45" s="166">
        <v>2069.6579999999999</v>
      </c>
      <c r="E45" s="171">
        <v>4341.5709999999999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251.63</v>
      </c>
      <c r="E47" s="173">
        <v>258.10000000000002</v>
      </c>
    </row>
    <row r="48" spans="2:6">
      <c r="B48" s="39" t="s">
        <v>8</v>
      </c>
      <c r="C48" s="67" t="s">
        <v>55</v>
      </c>
      <c r="D48" s="183">
        <v>251.61</v>
      </c>
      <c r="E48" s="177">
        <v>258.18</v>
      </c>
    </row>
    <row r="49" spans="2:5">
      <c r="B49" s="39" t="s">
        <v>10</v>
      </c>
      <c r="C49" s="67" t="s">
        <v>56</v>
      </c>
      <c r="D49" s="183">
        <v>255.28</v>
      </c>
      <c r="E49" s="177">
        <v>260.19</v>
      </c>
    </row>
    <row r="50" spans="2:5" ht="13.5" thickBot="1">
      <c r="B50" s="41" t="s">
        <v>12</v>
      </c>
      <c r="C50" s="68" t="s">
        <v>53</v>
      </c>
      <c r="D50" s="166">
        <v>255.24</v>
      </c>
      <c r="E50" s="175">
        <v>260.04000000000002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1128982.1200000001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1128982.1200000001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1128982.1200000001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D54</f>
        <v>1128982.1200000001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6000000000000005" right="0.75" top="0.53" bottom="0.55000000000000004" header="0.5" footer="0.5"/>
  <pageSetup paperSize="9" scale="70" orientation="portrait" r:id="rId1"/>
  <headerFooter alignWithMargins="0"/>
</worksheet>
</file>

<file path=xl/worksheets/sheet74.xml><?xml version="1.0" encoding="utf-8"?>
<worksheet xmlns="http://schemas.openxmlformats.org/spreadsheetml/2006/main" xmlns:r="http://schemas.openxmlformats.org/officeDocument/2006/relationships">
  <dimension ref="A1:F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7.8554687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163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195445.45</v>
      </c>
      <c r="E9" s="23">
        <f>E10+E11+E12+E13</f>
        <v>227490.78</v>
      </c>
    </row>
    <row r="10" spans="2:5">
      <c r="B10" s="14" t="s">
        <v>6</v>
      </c>
      <c r="C10" s="115" t="s">
        <v>7</v>
      </c>
      <c r="D10" s="198">
        <v>195445.45</v>
      </c>
      <c r="E10" s="199">
        <v>227490.78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195445.45</v>
      </c>
      <c r="E20" s="205">
        <f>E9-E16</f>
        <v>227490.78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28512.97</v>
      </c>
      <c r="E24" s="23">
        <f>D20</f>
        <v>195445.45</v>
      </c>
    </row>
    <row r="25" spans="2:6">
      <c r="B25" s="21" t="s">
        <v>26</v>
      </c>
      <c r="C25" s="22" t="s">
        <v>27</v>
      </c>
      <c r="D25" s="117">
        <v>168143.15</v>
      </c>
      <c r="E25" s="133">
        <f>E26-E30</f>
        <v>35000.080000000002</v>
      </c>
      <c r="F25" s="70"/>
    </row>
    <row r="26" spans="2:6">
      <c r="B26" s="24" t="s">
        <v>28</v>
      </c>
      <c r="C26" s="25" t="s">
        <v>29</v>
      </c>
      <c r="D26" s="118">
        <v>169466.72</v>
      </c>
      <c r="E26" s="134">
        <f>SUM(E27:E29)</f>
        <v>61052.26</v>
      </c>
      <c r="F26" s="70"/>
    </row>
    <row r="27" spans="2:6">
      <c r="B27" s="26" t="s">
        <v>6</v>
      </c>
      <c r="C27" s="15" t="s">
        <v>30</v>
      </c>
      <c r="D27" s="198">
        <v>169466.72</v>
      </c>
      <c r="E27" s="209">
        <v>61052.26</v>
      </c>
      <c r="F27" s="70"/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/>
      <c r="E29" s="209"/>
    </row>
    <row r="30" spans="2:6">
      <c r="B30" s="24" t="s">
        <v>33</v>
      </c>
      <c r="C30" s="27" t="s">
        <v>34</v>
      </c>
      <c r="D30" s="118">
        <v>1323.5700000000002</v>
      </c>
      <c r="E30" s="134">
        <f>SUM(E31:E37)</f>
        <v>26052.18</v>
      </c>
    </row>
    <row r="31" spans="2:6">
      <c r="B31" s="26" t="s">
        <v>6</v>
      </c>
      <c r="C31" s="15" t="s">
        <v>35</v>
      </c>
      <c r="D31" s="198">
        <v>179.07</v>
      </c>
      <c r="E31" s="209">
        <v>10067.15</v>
      </c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>
        <v>78.61</v>
      </c>
      <c r="E33" s="209">
        <v>117.32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>
        <v>1065.8900000000001</v>
      </c>
      <c r="E35" s="209">
        <v>1838.43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>
        <v>14029.28</v>
      </c>
    </row>
    <row r="38" spans="2:6">
      <c r="B38" s="21" t="s">
        <v>45</v>
      </c>
      <c r="C38" s="22" t="s">
        <v>46</v>
      </c>
      <c r="D38" s="117">
        <v>-3305.86</v>
      </c>
      <c r="E38" s="23">
        <v>-2954.75</v>
      </c>
    </row>
    <row r="39" spans="2:6" ht="13.5" thickBot="1">
      <c r="B39" s="30" t="s">
        <v>47</v>
      </c>
      <c r="C39" s="31" t="s">
        <v>48</v>
      </c>
      <c r="D39" s="119">
        <v>193350.26</v>
      </c>
      <c r="E39" s="130">
        <f>E24+E25+E38</f>
        <v>227490.78000000003</v>
      </c>
      <c r="F39" s="121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110.967</v>
      </c>
      <c r="E44" s="167">
        <v>799.46600000000001</v>
      </c>
    </row>
    <row r="45" spans="2:6" ht="13.5" thickBot="1">
      <c r="B45" s="41" t="s">
        <v>8</v>
      </c>
      <c r="C45" s="68" t="s">
        <v>53</v>
      </c>
      <c r="D45" s="166">
        <v>766.98900000000003</v>
      </c>
      <c r="E45" s="171">
        <v>942.34199999999998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256.95</v>
      </c>
      <c r="E47" s="173">
        <v>244.47</v>
      </c>
    </row>
    <row r="48" spans="2:6">
      <c r="B48" s="39" t="s">
        <v>8</v>
      </c>
      <c r="C48" s="67" t="s">
        <v>55</v>
      </c>
      <c r="D48" s="183">
        <v>247.66</v>
      </c>
      <c r="E48" s="177">
        <v>239.71</v>
      </c>
    </row>
    <row r="49" spans="2:5">
      <c r="B49" s="39" t="s">
        <v>10</v>
      </c>
      <c r="C49" s="67" t="s">
        <v>56</v>
      </c>
      <c r="D49" s="183">
        <v>263.37</v>
      </c>
      <c r="E49" s="177">
        <v>259.06</v>
      </c>
    </row>
    <row r="50" spans="2:5" ht="13.5" thickBot="1">
      <c r="B50" s="41" t="s">
        <v>12</v>
      </c>
      <c r="C50" s="68" t="s">
        <v>53</v>
      </c>
      <c r="D50" s="166">
        <v>252.09</v>
      </c>
      <c r="E50" s="175">
        <v>241.41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227490.78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227490.78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227490.78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227490.78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6000000000000005" right="0.75" top="0.62" bottom="0.52" header="0.5" footer="0.5"/>
  <pageSetup paperSize="9" scale="70" orientation="portrait" r:id="rId1"/>
  <headerFooter alignWithMargins="0"/>
</worksheet>
</file>

<file path=xl/worksheets/sheet75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78"/>
  <sheetViews>
    <sheetView workbookViewId="0">
      <selection activeCell="B3" sqref="B3:E3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7" customWidth="1"/>
    <col min="6" max="6" width="7.8554687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customHeight="1" thickBot="1">
      <c r="B5" s="280" t="s">
        <v>164</v>
      </c>
      <c r="C5" s="281"/>
      <c r="D5" s="281"/>
      <c r="E5" s="282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</f>
        <v>18820.05</v>
      </c>
      <c r="E9" s="23">
        <f>E10</f>
        <v>0</v>
      </c>
    </row>
    <row r="10" spans="2:5">
      <c r="B10" s="14" t="s">
        <v>6</v>
      </c>
      <c r="C10" s="115" t="s">
        <v>7</v>
      </c>
      <c r="D10" s="198">
        <v>18820.05</v>
      </c>
      <c r="E10" s="199">
        <v>0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D10</f>
        <v>18820.05</v>
      </c>
      <c r="E20" s="205">
        <f>E10</f>
        <v>0</v>
      </c>
      <c r="F20" s="191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08"/>
      <c r="E24" s="23">
        <f>D20</f>
        <v>18820.05</v>
      </c>
    </row>
    <row r="25" spans="2:6">
      <c r="B25" s="21" t="s">
        <v>26</v>
      </c>
      <c r="C25" s="22" t="s">
        <v>27</v>
      </c>
      <c r="D25" s="108">
        <v>17999.419999999998</v>
      </c>
      <c r="E25" s="133">
        <f>E26-E30</f>
        <v>-19091.599999999999</v>
      </c>
      <c r="F25" s="114"/>
    </row>
    <row r="26" spans="2:6">
      <c r="B26" s="24" t="s">
        <v>28</v>
      </c>
      <c r="C26" s="25" t="s">
        <v>29</v>
      </c>
      <c r="D26" s="109">
        <v>18000</v>
      </c>
      <c r="E26" s="134">
        <f>SUM(E27:E29)</f>
        <v>0</v>
      </c>
    </row>
    <row r="27" spans="2:6">
      <c r="B27" s="26" t="s">
        <v>6</v>
      </c>
      <c r="C27" s="15" t="s">
        <v>30</v>
      </c>
      <c r="D27" s="232">
        <v>18000</v>
      </c>
      <c r="E27" s="209"/>
    </row>
    <row r="28" spans="2:6">
      <c r="B28" s="26" t="s">
        <v>8</v>
      </c>
      <c r="C28" s="15" t="s">
        <v>31</v>
      </c>
      <c r="D28" s="232"/>
      <c r="E28" s="209"/>
    </row>
    <row r="29" spans="2:6">
      <c r="B29" s="26" t="s">
        <v>10</v>
      </c>
      <c r="C29" s="15" t="s">
        <v>32</v>
      </c>
      <c r="D29" s="232"/>
      <c r="E29" s="209"/>
    </row>
    <row r="30" spans="2:6">
      <c r="B30" s="24" t="s">
        <v>33</v>
      </c>
      <c r="C30" s="27" t="s">
        <v>34</v>
      </c>
      <c r="D30" s="109">
        <v>0.57999999999999996</v>
      </c>
      <c r="E30" s="134">
        <f>SUM(E31:E37)</f>
        <v>19091.599999999999</v>
      </c>
    </row>
    <row r="31" spans="2:6">
      <c r="B31" s="26" t="s">
        <v>6</v>
      </c>
      <c r="C31" s="15" t="s">
        <v>35</v>
      </c>
      <c r="D31" s="232"/>
      <c r="E31" s="209"/>
    </row>
    <row r="32" spans="2:6">
      <c r="B32" s="26" t="s">
        <v>8</v>
      </c>
      <c r="C32" s="15" t="s">
        <v>36</v>
      </c>
      <c r="D32" s="232"/>
      <c r="E32" s="209"/>
    </row>
    <row r="33" spans="2:6">
      <c r="B33" s="26" t="s">
        <v>10</v>
      </c>
      <c r="C33" s="15" t="s">
        <v>37</v>
      </c>
      <c r="D33" s="232">
        <v>0.57999999999999996</v>
      </c>
      <c r="E33" s="209">
        <v>1.25</v>
      </c>
    </row>
    <row r="34" spans="2:6">
      <c r="B34" s="26" t="s">
        <v>12</v>
      </c>
      <c r="C34" s="15" t="s">
        <v>38</v>
      </c>
      <c r="D34" s="232"/>
      <c r="E34" s="209"/>
    </row>
    <row r="35" spans="2:6" ht="25.5">
      <c r="B35" s="26" t="s">
        <v>39</v>
      </c>
      <c r="C35" s="15" t="s">
        <v>40</v>
      </c>
      <c r="D35" s="232"/>
      <c r="E35" s="209">
        <v>58.59</v>
      </c>
    </row>
    <row r="36" spans="2:6">
      <c r="B36" s="26" t="s">
        <v>41</v>
      </c>
      <c r="C36" s="15" t="s">
        <v>42</v>
      </c>
      <c r="D36" s="232"/>
      <c r="E36" s="209"/>
    </row>
    <row r="37" spans="2:6" ht="13.5" thickBot="1">
      <c r="B37" s="28" t="s">
        <v>43</v>
      </c>
      <c r="C37" s="29" t="s">
        <v>44</v>
      </c>
      <c r="D37" s="232"/>
      <c r="E37" s="209">
        <v>19031.759999999998</v>
      </c>
    </row>
    <row r="38" spans="2:6">
      <c r="B38" s="21" t="s">
        <v>45</v>
      </c>
      <c r="C38" s="22" t="s">
        <v>46</v>
      </c>
      <c r="D38" s="108">
        <v>-333.89</v>
      </c>
      <c r="E38" s="23">
        <v>271.55</v>
      </c>
    </row>
    <row r="39" spans="2:6" ht="13.5" thickBot="1">
      <c r="B39" s="30" t="s">
        <v>47</v>
      </c>
      <c r="C39" s="31" t="s">
        <v>48</v>
      </c>
      <c r="D39" s="110">
        <v>17665.53</v>
      </c>
      <c r="E39" s="130" t="s">
        <v>251</v>
      </c>
      <c r="F39" s="127"/>
    </row>
    <row r="40" spans="2:6" ht="13.5" thickBot="1">
      <c r="B40" s="32"/>
      <c r="C40" s="33"/>
      <c r="D40" s="176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233"/>
      <c r="E44" s="167">
        <v>136.4563</v>
      </c>
    </row>
    <row r="45" spans="2:6" ht="13.5" thickBot="1">
      <c r="B45" s="41" t="s">
        <v>8</v>
      </c>
      <c r="C45" s="68" t="s">
        <v>53</v>
      </c>
      <c r="D45" s="234">
        <v>124.607</v>
      </c>
      <c r="E45" s="171"/>
    </row>
    <row r="46" spans="2:6">
      <c r="B46" s="36" t="s">
        <v>33</v>
      </c>
      <c r="C46" s="66" t="s">
        <v>54</v>
      </c>
      <c r="D46" s="235"/>
      <c r="E46" s="172"/>
    </row>
    <row r="47" spans="2:6">
      <c r="B47" s="39" t="s">
        <v>6</v>
      </c>
      <c r="C47" s="67" t="s">
        <v>52</v>
      </c>
      <c r="D47" s="233"/>
      <c r="E47" s="173">
        <v>137.91999999999999</v>
      </c>
    </row>
    <row r="48" spans="2:6">
      <c r="B48" s="39" t="s">
        <v>8</v>
      </c>
      <c r="C48" s="67" t="s">
        <v>55</v>
      </c>
      <c r="D48" s="233">
        <v>138.65</v>
      </c>
      <c r="E48" s="177">
        <v>136.61000000000001</v>
      </c>
    </row>
    <row r="49" spans="2:5">
      <c r="B49" s="39" t="s">
        <v>10</v>
      </c>
      <c r="C49" s="67" t="s">
        <v>56</v>
      </c>
      <c r="D49" s="233">
        <v>153.53</v>
      </c>
      <c r="E49" s="177">
        <v>150.01</v>
      </c>
    </row>
    <row r="50" spans="2:5" ht="13.5" thickBot="1">
      <c r="B50" s="41" t="s">
        <v>12</v>
      </c>
      <c r="C50" s="68" t="s">
        <v>53</v>
      </c>
      <c r="D50" s="234">
        <v>141.77000000000001</v>
      </c>
      <c r="E50" s="171"/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0</v>
      </c>
      <c r="E54" s="50">
        <f>E60</f>
        <v>0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0</v>
      </c>
      <c r="E60" s="222">
        <v>0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0</v>
      </c>
      <c r="E71" s="61">
        <v>0</v>
      </c>
    </row>
    <row r="72" spans="2:5">
      <c r="B72" s="39" t="s">
        <v>6</v>
      </c>
      <c r="C72" s="40" t="s">
        <v>88</v>
      </c>
      <c r="D72" s="219">
        <f>D71</f>
        <v>0</v>
      </c>
      <c r="E72" s="220">
        <f>E71</f>
        <v>0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76.xml><?xml version="1.0" encoding="utf-8"?>
<worksheet xmlns="http://schemas.openxmlformats.org/spreadsheetml/2006/main" xmlns:r="http://schemas.openxmlformats.org/officeDocument/2006/relationships">
  <dimension ref="B1:F78"/>
  <sheetViews>
    <sheetView workbookViewId="0">
      <selection activeCell="B3" sqref="B3:E3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7" customWidth="1"/>
    <col min="6" max="6" width="7.8554687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80" t="s">
        <v>165</v>
      </c>
      <c r="C5" s="281"/>
      <c r="D5" s="281"/>
      <c r="E5" s="282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161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</f>
        <v>19326.88</v>
      </c>
      <c r="E9" s="23">
        <f>E10</f>
        <v>347998.12</v>
      </c>
    </row>
    <row r="10" spans="2:5">
      <c r="B10" s="14" t="s">
        <v>6</v>
      </c>
      <c r="C10" s="115" t="s">
        <v>7</v>
      </c>
      <c r="D10" s="198">
        <v>19326.88</v>
      </c>
      <c r="E10" s="199">
        <v>347998.12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D10</f>
        <v>19326.88</v>
      </c>
      <c r="E20" s="205">
        <f>E10</f>
        <v>347998.12</v>
      </c>
      <c r="F20" s="191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161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08"/>
      <c r="E24" s="23">
        <f>D20</f>
        <v>19326.88</v>
      </c>
    </row>
    <row r="25" spans="2:6">
      <c r="B25" s="21" t="s">
        <v>26</v>
      </c>
      <c r="C25" s="22" t="s">
        <v>27</v>
      </c>
      <c r="D25" s="108"/>
      <c r="E25" s="133">
        <f>E26-E30</f>
        <v>329132.69</v>
      </c>
      <c r="F25" s="114"/>
    </row>
    <row r="26" spans="2:6">
      <c r="B26" s="24" t="s">
        <v>28</v>
      </c>
      <c r="C26" s="25" t="s">
        <v>29</v>
      </c>
      <c r="D26" s="109"/>
      <c r="E26" s="134">
        <f>SUM(E27:E29)</f>
        <v>330716.15999999997</v>
      </c>
    </row>
    <row r="27" spans="2:6">
      <c r="B27" s="26" t="s">
        <v>6</v>
      </c>
      <c r="C27" s="15" t="s">
        <v>30</v>
      </c>
      <c r="D27" s="232"/>
      <c r="E27" s="209">
        <v>29800</v>
      </c>
    </row>
    <row r="28" spans="2:6">
      <c r="B28" s="26" t="s">
        <v>8</v>
      </c>
      <c r="C28" s="15" t="s">
        <v>31</v>
      </c>
      <c r="D28" s="232"/>
      <c r="E28" s="209"/>
    </row>
    <row r="29" spans="2:6">
      <c r="B29" s="26" t="s">
        <v>10</v>
      </c>
      <c r="C29" s="15" t="s">
        <v>32</v>
      </c>
      <c r="D29" s="232"/>
      <c r="E29" s="209">
        <v>300916.15999999997</v>
      </c>
    </row>
    <row r="30" spans="2:6">
      <c r="B30" s="24" t="s">
        <v>33</v>
      </c>
      <c r="C30" s="27" t="s">
        <v>34</v>
      </c>
      <c r="D30" s="109"/>
      <c r="E30" s="134">
        <f>SUM(E31:E37)</f>
        <v>1583.47</v>
      </c>
    </row>
    <row r="31" spans="2:6">
      <c r="B31" s="26" t="s">
        <v>6</v>
      </c>
      <c r="C31" s="15" t="s">
        <v>35</v>
      </c>
      <c r="D31" s="232"/>
      <c r="E31" s="209"/>
    </row>
    <row r="32" spans="2:6">
      <c r="B32" s="26" t="s">
        <v>8</v>
      </c>
      <c r="C32" s="15" t="s">
        <v>36</v>
      </c>
      <c r="D32" s="232"/>
      <c r="E32" s="209"/>
    </row>
    <row r="33" spans="2:6">
      <c r="B33" s="26" t="s">
        <v>10</v>
      </c>
      <c r="C33" s="15" t="s">
        <v>37</v>
      </c>
      <c r="D33" s="232"/>
      <c r="E33" s="209">
        <v>33.06</v>
      </c>
    </row>
    <row r="34" spans="2:6">
      <c r="B34" s="26" t="s">
        <v>12</v>
      </c>
      <c r="C34" s="15" t="s">
        <v>38</v>
      </c>
      <c r="D34" s="232"/>
      <c r="E34" s="209"/>
    </row>
    <row r="35" spans="2:6" ht="25.5">
      <c r="B35" s="26" t="s">
        <v>39</v>
      </c>
      <c r="C35" s="15" t="s">
        <v>40</v>
      </c>
      <c r="D35" s="232"/>
      <c r="E35" s="209">
        <v>1550.41</v>
      </c>
    </row>
    <row r="36" spans="2:6">
      <c r="B36" s="26" t="s">
        <v>41</v>
      </c>
      <c r="C36" s="15" t="s">
        <v>42</v>
      </c>
      <c r="D36" s="232"/>
      <c r="E36" s="209"/>
    </row>
    <row r="37" spans="2:6" ht="13.5" thickBot="1">
      <c r="B37" s="28" t="s">
        <v>43</v>
      </c>
      <c r="C37" s="29" t="s">
        <v>44</v>
      </c>
      <c r="D37" s="232"/>
      <c r="E37" s="209"/>
    </row>
    <row r="38" spans="2:6">
      <c r="B38" s="21" t="s">
        <v>45</v>
      </c>
      <c r="C38" s="22" t="s">
        <v>46</v>
      </c>
      <c r="D38" s="108"/>
      <c r="E38" s="23">
        <v>-461.45</v>
      </c>
    </row>
    <row r="39" spans="2:6" ht="13.5" thickBot="1">
      <c r="B39" s="30" t="s">
        <v>47</v>
      </c>
      <c r="C39" s="31" t="s">
        <v>48</v>
      </c>
      <c r="D39" s="110"/>
      <c r="E39" s="130">
        <f>E24+E25+E38</f>
        <v>347998.12</v>
      </c>
      <c r="F39" s="127"/>
    </row>
    <row r="40" spans="2:6" ht="13.5" thickBot="1">
      <c r="B40" s="32"/>
      <c r="C40" s="33"/>
      <c r="D40" s="176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61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233"/>
      <c r="E44" s="167">
        <v>235.66489999999999</v>
      </c>
    </row>
    <row r="45" spans="2:6" ht="13.5" thickBot="1">
      <c r="B45" s="41" t="s">
        <v>8</v>
      </c>
      <c r="C45" s="68" t="s">
        <v>53</v>
      </c>
      <c r="D45" s="234"/>
      <c r="E45" s="171">
        <v>3916.6923999999999</v>
      </c>
    </row>
    <row r="46" spans="2:6">
      <c r="B46" s="36" t="s">
        <v>33</v>
      </c>
      <c r="C46" s="66" t="s">
        <v>54</v>
      </c>
      <c r="D46" s="235"/>
      <c r="E46" s="172"/>
    </row>
    <row r="47" spans="2:6">
      <c r="B47" s="39" t="s">
        <v>6</v>
      </c>
      <c r="C47" s="67" t="s">
        <v>52</v>
      </c>
      <c r="D47" s="233"/>
      <c r="E47" s="173">
        <v>82.01</v>
      </c>
    </row>
    <row r="48" spans="2:6">
      <c r="B48" s="39" t="s">
        <v>8</v>
      </c>
      <c r="C48" s="67" t="s">
        <v>55</v>
      </c>
      <c r="D48" s="233"/>
      <c r="E48" s="177">
        <v>80.56</v>
      </c>
    </row>
    <row r="49" spans="2:5">
      <c r="B49" s="39" t="s">
        <v>10</v>
      </c>
      <c r="C49" s="67" t="s">
        <v>56</v>
      </c>
      <c r="D49" s="233"/>
      <c r="E49" s="177">
        <v>94.3</v>
      </c>
    </row>
    <row r="50" spans="2:5" ht="13.5" thickBot="1">
      <c r="B50" s="41" t="s">
        <v>12</v>
      </c>
      <c r="C50" s="68" t="s">
        <v>53</v>
      </c>
      <c r="D50" s="234"/>
      <c r="E50" s="171">
        <v>88.85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347998.12</v>
      </c>
      <c r="E54" s="50">
        <f>E60</f>
        <v>0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347998.12</v>
      </c>
      <c r="E60" s="222">
        <v>0</v>
      </c>
    </row>
    <row r="61" spans="2:5" ht="25.5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347998.12</v>
      </c>
      <c r="E71" s="61">
        <f>D71/E39</f>
        <v>1</v>
      </c>
    </row>
    <row r="72" spans="2:5">
      <c r="B72" s="39" t="s">
        <v>6</v>
      </c>
      <c r="C72" s="40" t="s">
        <v>88</v>
      </c>
      <c r="D72" s="219">
        <f>D71</f>
        <v>347998.12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77.xml><?xml version="1.0" encoding="utf-8"?>
<worksheet xmlns="http://schemas.openxmlformats.org/spreadsheetml/2006/main" xmlns:r="http://schemas.openxmlformats.org/officeDocument/2006/relationships">
  <dimension ref="B1:F78"/>
  <sheetViews>
    <sheetView workbookViewId="0">
      <selection activeCell="B3" sqref="B3:E3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7" customWidth="1"/>
    <col min="6" max="6" width="7.8554687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80" t="s">
        <v>232</v>
      </c>
      <c r="C5" s="281"/>
      <c r="D5" s="281"/>
      <c r="E5" s="282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164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/>
      <c r="E9" s="23">
        <f>E10</f>
        <v>4982.5200000000004</v>
      </c>
    </row>
    <row r="10" spans="2:5">
      <c r="B10" s="14" t="s">
        <v>6</v>
      </c>
      <c r="C10" s="115" t="s">
        <v>7</v>
      </c>
      <c r="D10" s="198"/>
      <c r="E10" s="199">
        <v>4982.5200000000004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/>
      <c r="E20" s="205">
        <f>E10</f>
        <v>4982.5200000000004</v>
      </c>
      <c r="F20" s="191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164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08"/>
      <c r="E24" s="23"/>
    </row>
    <row r="25" spans="2:6">
      <c r="B25" s="21" t="s">
        <v>26</v>
      </c>
      <c r="C25" s="22" t="s">
        <v>27</v>
      </c>
      <c r="D25" s="108"/>
      <c r="E25" s="133">
        <f>E26-E30</f>
        <v>4957.96</v>
      </c>
      <c r="F25" s="114"/>
    </row>
    <row r="26" spans="2:6">
      <c r="B26" s="24" t="s">
        <v>28</v>
      </c>
      <c r="C26" s="25" t="s">
        <v>29</v>
      </c>
      <c r="D26" s="109"/>
      <c r="E26" s="134">
        <f>SUM(E27:E29)</f>
        <v>4957.96</v>
      </c>
    </row>
    <row r="27" spans="2:6">
      <c r="B27" s="26" t="s">
        <v>6</v>
      </c>
      <c r="C27" s="15" t="s">
        <v>30</v>
      </c>
      <c r="D27" s="232"/>
      <c r="E27" s="209"/>
    </row>
    <row r="28" spans="2:6">
      <c r="B28" s="26" t="s">
        <v>8</v>
      </c>
      <c r="C28" s="15" t="s">
        <v>31</v>
      </c>
      <c r="D28" s="232"/>
      <c r="E28" s="209"/>
    </row>
    <row r="29" spans="2:6">
      <c r="B29" s="26" t="s">
        <v>10</v>
      </c>
      <c r="C29" s="15" t="s">
        <v>32</v>
      </c>
      <c r="D29" s="232"/>
      <c r="E29" s="209">
        <v>4957.96</v>
      </c>
    </row>
    <row r="30" spans="2:6">
      <c r="B30" s="24" t="s">
        <v>33</v>
      </c>
      <c r="C30" s="27" t="s">
        <v>34</v>
      </c>
      <c r="D30" s="109"/>
      <c r="E30" s="134">
        <f>SUM(E31:E37)</f>
        <v>0</v>
      </c>
    </row>
    <row r="31" spans="2:6">
      <c r="B31" s="26" t="s">
        <v>6</v>
      </c>
      <c r="C31" s="15" t="s">
        <v>35</v>
      </c>
      <c r="D31" s="232"/>
      <c r="E31" s="209"/>
    </row>
    <row r="32" spans="2:6">
      <c r="B32" s="26" t="s">
        <v>8</v>
      </c>
      <c r="C32" s="15" t="s">
        <v>36</v>
      </c>
      <c r="D32" s="232"/>
      <c r="E32" s="209"/>
    </row>
    <row r="33" spans="2:6">
      <c r="B33" s="26" t="s">
        <v>10</v>
      </c>
      <c r="C33" s="15" t="s">
        <v>37</v>
      </c>
      <c r="D33" s="232"/>
      <c r="E33" s="209"/>
    </row>
    <row r="34" spans="2:6">
      <c r="B34" s="26" t="s">
        <v>12</v>
      </c>
      <c r="C34" s="15" t="s">
        <v>38</v>
      </c>
      <c r="D34" s="232"/>
      <c r="E34" s="209"/>
    </row>
    <row r="35" spans="2:6" ht="25.5">
      <c r="B35" s="26" t="s">
        <v>39</v>
      </c>
      <c r="C35" s="15" t="s">
        <v>40</v>
      </c>
      <c r="D35" s="232"/>
      <c r="E35" s="209"/>
    </row>
    <row r="36" spans="2:6">
      <c r="B36" s="26" t="s">
        <v>41</v>
      </c>
      <c r="C36" s="15" t="s">
        <v>42</v>
      </c>
      <c r="D36" s="232"/>
      <c r="E36" s="209"/>
    </row>
    <row r="37" spans="2:6" ht="13.5" thickBot="1">
      <c r="B37" s="28" t="s">
        <v>43</v>
      </c>
      <c r="C37" s="29" t="s">
        <v>44</v>
      </c>
      <c r="D37" s="232"/>
      <c r="E37" s="209"/>
    </row>
    <row r="38" spans="2:6">
      <c r="B38" s="21" t="s">
        <v>45</v>
      </c>
      <c r="C38" s="22" t="s">
        <v>46</v>
      </c>
      <c r="D38" s="108"/>
      <c r="E38" s="23">
        <v>24.56</v>
      </c>
    </row>
    <row r="39" spans="2:6" ht="13.5" thickBot="1">
      <c r="B39" s="30" t="s">
        <v>47</v>
      </c>
      <c r="C39" s="31" t="s">
        <v>48</v>
      </c>
      <c r="D39" s="110"/>
      <c r="E39" s="130">
        <f>E24+E25+E38</f>
        <v>4982.5200000000004</v>
      </c>
      <c r="F39" s="127"/>
    </row>
    <row r="40" spans="2:6" ht="13.5" thickBot="1">
      <c r="B40" s="32"/>
      <c r="C40" s="33"/>
      <c r="D40" s="176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64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233"/>
      <c r="E44" s="167"/>
    </row>
    <row r="45" spans="2:6" ht="13.5" thickBot="1">
      <c r="B45" s="41" t="s">
        <v>8</v>
      </c>
      <c r="C45" s="68" t="s">
        <v>53</v>
      </c>
      <c r="D45" s="234"/>
      <c r="E45" s="171">
        <v>39.183100000000003</v>
      </c>
    </row>
    <row r="46" spans="2:6">
      <c r="B46" s="36" t="s">
        <v>33</v>
      </c>
      <c r="C46" s="66" t="s">
        <v>54</v>
      </c>
      <c r="D46" s="235"/>
      <c r="E46" s="172"/>
    </row>
    <row r="47" spans="2:6">
      <c r="B47" s="39" t="s">
        <v>6</v>
      </c>
      <c r="C47" s="67" t="s">
        <v>52</v>
      </c>
      <c r="D47" s="233"/>
      <c r="E47" s="173"/>
    </row>
    <row r="48" spans="2:6">
      <c r="B48" s="39" t="s">
        <v>8</v>
      </c>
      <c r="C48" s="67" t="s">
        <v>55</v>
      </c>
      <c r="D48" s="233"/>
      <c r="E48" s="177">
        <v>118.03</v>
      </c>
    </row>
    <row r="49" spans="2:5">
      <c r="B49" s="39" t="s">
        <v>10</v>
      </c>
      <c r="C49" s="67" t="s">
        <v>56</v>
      </c>
      <c r="D49" s="233"/>
      <c r="E49" s="177">
        <v>136.99</v>
      </c>
    </row>
    <row r="50" spans="2:5" ht="13.5" thickBot="1">
      <c r="B50" s="41" t="s">
        <v>12</v>
      </c>
      <c r="C50" s="68" t="s">
        <v>53</v>
      </c>
      <c r="D50" s="234"/>
      <c r="E50" s="171">
        <v>127.16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4982.5200000000004</v>
      </c>
      <c r="E54" s="50">
        <f>E60</f>
        <v>0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4982.5200000000004</v>
      </c>
      <c r="E60" s="222">
        <v>0</v>
      </c>
    </row>
    <row r="61" spans="2:5" ht="25.5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4982.5200000000004</v>
      </c>
      <c r="E71" s="61">
        <v>0</v>
      </c>
    </row>
    <row r="72" spans="2:5">
      <c r="B72" s="39" t="s">
        <v>6</v>
      </c>
      <c r="C72" s="40" t="s">
        <v>88</v>
      </c>
      <c r="D72" s="219">
        <f>D71</f>
        <v>4982.5200000000004</v>
      </c>
      <c r="E72" s="220">
        <f>E71</f>
        <v>0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78.xml><?xml version="1.0" encoding="utf-8"?>
<worksheet xmlns="http://schemas.openxmlformats.org/spreadsheetml/2006/main" xmlns:r="http://schemas.openxmlformats.org/officeDocument/2006/relationships">
  <dimension ref="B1:F78"/>
  <sheetViews>
    <sheetView workbookViewId="0">
      <selection activeCell="B3" sqref="B3:E3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7" customWidth="1"/>
    <col min="6" max="6" width="7.8554687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166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</f>
        <v>19552.240000000002</v>
      </c>
      <c r="E9" s="23">
        <f>E10</f>
        <v>20493.18</v>
      </c>
    </row>
    <row r="10" spans="2:5">
      <c r="B10" s="14" t="s">
        <v>6</v>
      </c>
      <c r="C10" s="115" t="s">
        <v>7</v>
      </c>
      <c r="D10" s="198">
        <v>19552.240000000002</v>
      </c>
      <c r="E10" s="199">
        <v>20493.18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D10</f>
        <v>19552.240000000002</v>
      </c>
      <c r="E20" s="205">
        <f>E10</f>
        <v>20493.18</v>
      </c>
      <c r="F20" s="191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08">
        <v>19205.3</v>
      </c>
      <c r="E24" s="23">
        <f>D20</f>
        <v>19552.240000000002</v>
      </c>
    </row>
    <row r="25" spans="2:6">
      <c r="B25" s="21" t="s">
        <v>26</v>
      </c>
      <c r="C25" s="22" t="s">
        <v>27</v>
      </c>
      <c r="D25" s="108">
        <v>1740.47</v>
      </c>
      <c r="E25" s="133">
        <f>E26-E30</f>
        <v>1083.33</v>
      </c>
      <c r="F25" s="114"/>
    </row>
    <row r="26" spans="2:6">
      <c r="B26" s="24" t="s">
        <v>28</v>
      </c>
      <c r="C26" s="25" t="s">
        <v>29</v>
      </c>
      <c r="D26" s="109">
        <v>1890.25</v>
      </c>
      <c r="E26" s="134">
        <f>SUM(E27:E29)</f>
        <v>1248.5</v>
      </c>
    </row>
    <row r="27" spans="2:6">
      <c r="B27" s="26" t="s">
        <v>6</v>
      </c>
      <c r="C27" s="15" t="s">
        <v>30</v>
      </c>
      <c r="D27" s="232">
        <v>1294.49</v>
      </c>
      <c r="E27" s="209">
        <v>247.08</v>
      </c>
    </row>
    <row r="28" spans="2:6">
      <c r="B28" s="26" t="s">
        <v>8</v>
      </c>
      <c r="C28" s="15" t="s">
        <v>31</v>
      </c>
      <c r="D28" s="232"/>
      <c r="E28" s="209"/>
    </row>
    <row r="29" spans="2:6">
      <c r="B29" s="26" t="s">
        <v>10</v>
      </c>
      <c r="C29" s="15" t="s">
        <v>32</v>
      </c>
      <c r="D29" s="232">
        <v>595.76</v>
      </c>
      <c r="E29" s="209">
        <v>1001.42</v>
      </c>
      <c r="F29" s="114"/>
    </row>
    <row r="30" spans="2:6">
      <c r="B30" s="24" t="s">
        <v>33</v>
      </c>
      <c r="C30" s="27" t="s">
        <v>34</v>
      </c>
      <c r="D30" s="109">
        <v>149.78</v>
      </c>
      <c r="E30" s="134">
        <f>SUM(E31:E37)</f>
        <v>165.17000000000002</v>
      </c>
    </row>
    <row r="31" spans="2:6">
      <c r="B31" s="26" t="s">
        <v>6</v>
      </c>
      <c r="C31" s="15" t="s">
        <v>35</v>
      </c>
      <c r="D31" s="232"/>
      <c r="E31" s="209">
        <v>0</v>
      </c>
    </row>
    <row r="32" spans="2:6">
      <c r="B32" s="26" t="s">
        <v>8</v>
      </c>
      <c r="C32" s="15" t="s">
        <v>36</v>
      </c>
      <c r="D32" s="232"/>
      <c r="E32" s="209"/>
    </row>
    <row r="33" spans="2:6">
      <c r="B33" s="26" t="s">
        <v>10</v>
      </c>
      <c r="C33" s="15" t="s">
        <v>37</v>
      </c>
      <c r="D33" s="232"/>
      <c r="E33" s="209">
        <v>7.09</v>
      </c>
    </row>
    <row r="34" spans="2:6">
      <c r="B34" s="26" t="s">
        <v>12</v>
      </c>
      <c r="C34" s="15" t="s">
        <v>38</v>
      </c>
      <c r="D34" s="232"/>
      <c r="E34" s="209"/>
    </row>
    <row r="35" spans="2:6" ht="25.5">
      <c r="B35" s="26" t="s">
        <v>39</v>
      </c>
      <c r="C35" s="15" t="s">
        <v>40</v>
      </c>
      <c r="D35" s="232">
        <v>149.78</v>
      </c>
      <c r="E35" s="209">
        <v>158.08000000000001</v>
      </c>
    </row>
    <row r="36" spans="2:6">
      <c r="B36" s="26" t="s">
        <v>41</v>
      </c>
      <c r="C36" s="15" t="s">
        <v>42</v>
      </c>
      <c r="D36" s="232"/>
      <c r="E36" s="209"/>
    </row>
    <row r="37" spans="2:6" ht="13.5" thickBot="1">
      <c r="B37" s="28" t="s">
        <v>43</v>
      </c>
      <c r="C37" s="29" t="s">
        <v>44</v>
      </c>
      <c r="D37" s="232"/>
      <c r="E37" s="209"/>
    </row>
    <row r="38" spans="2:6">
      <c r="B38" s="21" t="s">
        <v>45</v>
      </c>
      <c r="C38" s="22" t="s">
        <v>46</v>
      </c>
      <c r="D38" s="108">
        <v>-548.97</v>
      </c>
      <c r="E38" s="23">
        <v>-142.38999999999999</v>
      </c>
    </row>
    <row r="39" spans="2:6" ht="13.5" thickBot="1">
      <c r="B39" s="30" t="s">
        <v>47</v>
      </c>
      <c r="C39" s="31" t="s">
        <v>48</v>
      </c>
      <c r="D39" s="110">
        <v>20396.8</v>
      </c>
      <c r="E39" s="130">
        <f>E24+E25+E38</f>
        <v>20493.18</v>
      </c>
      <c r="F39" s="127"/>
    </row>
    <row r="40" spans="2:6" ht="13.5" thickBot="1">
      <c r="B40" s="32"/>
      <c r="C40" s="33"/>
      <c r="D40" s="176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233">
        <v>780.38599999999997</v>
      </c>
      <c r="E44" s="167">
        <v>847.51800000000003</v>
      </c>
    </row>
    <row r="45" spans="2:6" ht="13.5" thickBot="1">
      <c r="B45" s="41" t="s">
        <v>8</v>
      </c>
      <c r="C45" s="68" t="s">
        <v>53</v>
      </c>
      <c r="D45" s="234">
        <v>852.70899999999995</v>
      </c>
      <c r="E45" s="171">
        <v>892.94899999999996</v>
      </c>
    </row>
    <row r="46" spans="2:6">
      <c r="B46" s="36" t="s">
        <v>33</v>
      </c>
      <c r="C46" s="66" t="s">
        <v>54</v>
      </c>
      <c r="D46" s="235"/>
      <c r="E46" s="172"/>
    </row>
    <row r="47" spans="2:6">
      <c r="B47" s="39" t="s">
        <v>6</v>
      </c>
      <c r="C47" s="67" t="s">
        <v>52</v>
      </c>
      <c r="D47" s="233">
        <v>24.61</v>
      </c>
      <c r="E47" s="173">
        <v>23.07</v>
      </c>
    </row>
    <row r="48" spans="2:6">
      <c r="B48" s="39" t="s">
        <v>8</v>
      </c>
      <c r="C48" s="67" t="s">
        <v>55</v>
      </c>
      <c r="D48" s="233">
        <v>22.93</v>
      </c>
      <c r="E48" s="177">
        <v>22.48</v>
      </c>
    </row>
    <row r="49" spans="2:5">
      <c r="B49" s="39" t="s">
        <v>10</v>
      </c>
      <c r="C49" s="67" t="s">
        <v>56</v>
      </c>
      <c r="D49" s="233">
        <v>25.4</v>
      </c>
      <c r="E49" s="177">
        <v>24.58</v>
      </c>
    </row>
    <row r="50" spans="2:5" ht="13.5" thickBot="1">
      <c r="B50" s="41" t="s">
        <v>12</v>
      </c>
      <c r="C50" s="68" t="s">
        <v>53</v>
      </c>
      <c r="D50" s="234">
        <v>23.92</v>
      </c>
      <c r="E50" s="175">
        <v>22.95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20493.18</v>
      </c>
      <c r="E54" s="50">
        <f>E60</f>
        <v>0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20493.18</v>
      </c>
      <c r="E60" s="222">
        <v>0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20493.18</v>
      </c>
      <c r="E71" s="61">
        <f>D71/E39</f>
        <v>1</v>
      </c>
    </row>
    <row r="72" spans="2:5">
      <c r="B72" s="39" t="s">
        <v>6</v>
      </c>
      <c r="C72" s="40" t="s">
        <v>88</v>
      </c>
      <c r="D72" s="219">
        <f>D71</f>
        <v>20493.18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79.xml><?xml version="1.0" encoding="utf-8"?>
<worksheet xmlns="http://schemas.openxmlformats.org/spreadsheetml/2006/main" xmlns:r="http://schemas.openxmlformats.org/officeDocument/2006/relationships">
  <dimension ref="A1:F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7.8554687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217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</f>
        <v>1747.64</v>
      </c>
      <c r="E9" s="23">
        <f>E10</f>
        <v>10448.66</v>
      </c>
    </row>
    <row r="10" spans="2:5">
      <c r="B10" s="14" t="s">
        <v>6</v>
      </c>
      <c r="C10" s="115" t="s">
        <v>7</v>
      </c>
      <c r="D10" s="198">
        <v>1747.64</v>
      </c>
      <c r="E10" s="199">
        <v>10448.66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D10</f>
        <v>1747.64</v>
      </c>
      <c r="E20" s="205">
        <f>E10</f>
        <v>10448.66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981.82</v>
      </c>
      <c r="E24" s="23">
        <f>D20</f>
        <v>1747.64</v>
      </c>
    </row>
    <row r="25" spans="2:6">
      <c r="B25" s="21" t="s">
        <v>26</v>
      </c>
      <c r="C25" s="22" t="s">
        <v>27</v>
      </c>
      <c r="D25" s="117">
        <v>269.31</v>
      </c>
      <c r="E25" s="133">
        <f>E26-E30</f>
        <v>8831.17</v>
      </c>
      <c r="F25" s="70"/>
    </row>
    <row r="26" spans="2:6">
      <c r="B26" s="24" t="s">
        <v>28</v>
      </c>
      <c r="C26" s="25" t="s">
        <v>29</v>
      </c>
      <c r="D26" s="118">
        <v>277.27</v>
      </c>
      <c r="E26" s="134">
        <f>SUM(E27:E29)</f>
        <v>9867.92</v>
      </c>
    </row>
    <row r="27" spans="2:6">
      <c r="B27" s="26" t="s">
        <v>6</v>
      </c>
      <c r="C27" s="15" t="s">
        <v>30</v>
      </c>
      <c r="D27" s="198">
        <v>277.27</v>
      </c>
      <c r="E27" s="209">
        <v>7663.77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/>
      <c r="E29" s="209">
        <v>2204.15</v>
      </c>
    </row>
    <row r="30" spans="2:6">
      <c r="B30" s="24" t="s">
        <v>33</v>
      </c>
      <c r="C30" s="27" t="s">
        <v>34</v>
      </c>
      <c r="D30" s="118">
        <v>7.96</v>
      </c>
      <c r="E30" s="134">
        <f>SUM(E31:E37)</f>
        <v>1036.75</v>
      </c>
    </row>
    <row r="31" spans="2:6">
      <c r="B31" s="26" t="s">
        <v>6</v>
      </c>
      <c r="C31" s="15" t="s">
        <v>35</v>
      </c>
      <c r="D31" s="198"/>
      <c r="E31" s="209">
        <v>88.98</v>
      </c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>
        <v>7.0000000000000007E-2</v>
      </c>
      <c r="E33" s="209">
        <v>121.51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>
        <v>7.89</v>
      </c>
      <c r="E35" s="209">
        <v>31.85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>
        <v>794.41</v>
      </c>
    </row>
    <row r="38" spans="2:6">
      <c r="B38" s="21" t="s">
        <v>45</v>
      </c>
      <c r="C38" s="22" t="s">
        <v>46</v>
      </c>
      <c r="D38" s="117">
        <v>15.26</v>
      </c>
      <c r="E38" s="23">
        <v>-130.15</v>
      </c>
    </row>
    <row r="39" spans="2:6" ht="13.5" thickBot="1">
      <c r="B39" s="30" t="s">
        <v>47</v>
      </c>
      <c r="C39" s="31" t="s">
        <v>48</v>
      </c>
      <c r="D39" s="119">
        <v>1266.3900000000001</v>
      </c>
      <c r="E39" s="130">
        <f>E24+E25+E38</f>
        <v>10448.66</v>
      </c>
      <c r="F39" s="121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121.063</v>
      </c>
      <c r="E44" s="167">
        <v>257.00599999999997</v>
      </c>
    </row>
    <row r="45" spans="2:6" ht="13.5" thickBot="1">
      <c r="B45" s="41" t="s">
        <v>8</v>
      </c>
      <c r="C45" s="68" t="s">
        <v>53</v>
      </c>
      <c r="D45" s="166">
        <v>155.768</v>
      </c>
      <c r="E45" s="171">
        <v>1441.194</v>
      </c>
    </row>
    <row r="46" spans="2:6">
      <c r="B46" s="36" t="s">
        <v>33</v>
      </c>
      <c r="C46" s="66" t="s">
        <v>54</v>
      </c>
      <c r="D46" s="244"/>
      <c r="E46" s="172"/>
    </row>
    <row r="47" spans="2:6">
      <c r="B47" s="39" t="s">
        <v>6</v>
      </c>
      <c r="C47" s="67" t="s">
        <v>52</v>
      </c>
      <c r="D47" s="183">
        <v>8.11</v>
      </c>
      <c r="E47" s="173">
        <v>6.8</v>
      </c>
    </row>
    <row r="48" spans="2:6">
      <c r="B48" s="39" t="s">
        <v>8</v>
      </c>
      <c r="C48" s="67" t="s">
        <v>55</v>
      </c>
      <c r="D48" s="183">
        <v>7.12</v>
      </c>
      <c r="E48" s="177">
        <v>6.62</v>
      </c>
    </row>
    <row r="49" spans="2:5">
      <c r="B49" s="39" t="s">
        <v>10</v>
      </c>
      <c r="C49" s="67" t="s">
        <v>56</v>
      </c>
      <c r="D49" s="183">
        <v>8.1999999999999993</v>
      </c>
      <c r="E49" s="177">
        <v>7.77</v>
      </c>
    </row>
    <row r="50" spans="2:5" ht="13.5" thickBot="1">
      <c r="B50" s="41" t="s">
        <v>12</v>
      </c>
      <c r="C50" s="68" t="s">
        <v>53</v>
      </c>
      <c r="D50" s="166">
        <v>8.1300000000000008</v>
      </c>
      <c r="E50" s="175">
        <v>7.25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10448.66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10448.66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10448.66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10448.66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8.570312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113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14830576.91</v>
      </c>
      <c r="E9" s="23">
        <f>E10+E11+E12+E13</f>
        <v>16314283.99</v>
      </c>
    </row>
    <row r="10" spans="2:5">
      <c r="B10" s="14" t="s">
        <v>6</v>
      </c>
      <c r="C10" s="115" t="s">
        <v>7</v>
      </c>
      <c r="D10" s="198">
        <f>14462811.95+311418.39</f>
        <v>14774230.34</v>
      </c>
      <c r="E10" s="199">
        <f>15974241.77+273768.89</f>
        <v>16248010.66</v>
      </c>
    </row>
    <row r="11" spans="2:5">
      <c r="B11" s="14" t="s">
        <v>8</v>
      </c>
      <c r="C11" s="115" t="s">
        <v>9</v>
      </c>
      <c r="D11" s="198">
        <v>1.72</v>
      </c>
      <c r="E11" s="199">
        <v>10.41</v>
      </c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>
        <f>D14</f>
        <v>56344.85</v>
      </c>
      <c r="E13" s="199">
        <f>E14</f>
        <v>66262.92</v>
      </c>
    </row>
    <row r="14" spans="2:5">
      <c r="B14" s="14" t="s">
        <v>14</v>
      </c>
      <c r="C14" s="115" t="s">
        <v>15</v>
      </c>
      <c r="D14" s="198">
        <v>56344.85</v>
      </c>
      <c r="E14" s="199">
        <v>66262.92</v>
      </c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>
        <f>D17+D18+D19</f>
        <v>28826.23</v>
      </c>
      <c r="E16" s="23">
        <f>E17+E18+E19</f>
        <v>31341.29</v>
      </c>
    </row>
    <row r="17" spans="2:6">
      <c r="B17" s="14" t="s">
        <v>6</v>
      </c>
      <c r="C17" s="115" t="s">
        <v>15</v>
      </c>
      <c r="D17" s="200">
        <v>28826.23</v>
      </c>
      <c r="E17" s="201">
        <v>31341.29</v>
      </c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14801750.68</v>
      </c>
      <c r="E20" s="205">
        <f>E9-E16</f>
        <v>16282942.700000001</v>
      </c>
      <c r="F20" s="191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12754510.51</v>
      </c>
      <c r="E24" s="23">
        <f>D20</f>
        <v>14801750.68</v>
      </c>
    </row>
    <row r="25" spans="2:6">
      <c r="B25" s="21" t="s">
        <v>26</v>
      </c>
      <c r="C25" s="22" t="s">
        <v>27</v>
      </c>
      <c r="D25" s="117">
        <v>1737334.7</v>
      </c>
      <c r="E25" s="133">
        <f>E26-E30</f>
        <v>573874.5400000005</v>
      </c>
      <c r="F25" s="127"/>
    </row>
    <row r="26" spans="2:6">
      <c r="B26" s="24" t="s">
        <v>28</v>
      </c>
      <c r="C26" s="25" t="s">
        <v>29</v>
      </c>
      <c r="D26" s="118">
        <v>3822900.6999999997</v>
      </c>
      <c r="E26" s="134">
        <f>SUM(E27:E29)</f>
        <v>2851464.62</v>
      </c>
      <c r="F26" s="127"/>
    </row>
    <row r="27" spans="2:6">
      <c r="B27" s="26" t="s">
        <v>6</v>
      </c>
      <c r="C27" s="15" t="s">
        <v>30</v>
      </c>
      <c r="D27" s="198">
        <v>2573525.11</v>
      </c>
      <c r="E27" s="209">
        <v>2194647.65</v>
      </c>
      <c r="F27" s="127"/>
    </row>
    <row r="28" spans="2:6">
      <c r="B28" s="26" t="s">
        <v>8</v>
      </c>
      <c r="C28" s="15" t="s">
        <v>31</v>
      </c>
      <c r="D28" s="198"/>
      <c r="E28" s="209"/>
      <c r="F28" s="127"/>
    </row>
    <row r="29" spans="2:6">
      <c r="B29" s="26" t="s">
        <v>10</v>
      </c>
      <c r="C29" s="15" t="s">
        <v>32</v>
      </c>
      <c r="D29" s="198">
        <v>1249375.5899999999</v>
      </c>
      <c r="E29" s="209">
        <v>656816.97</v>
      </c>
      <c r="F29" s="127"/>
    </row>
    <row r="30" spans="2:6">
      <c r="B30" s="24" t="s">
        <v>33</v>
      </c>
      <c r="C30" s="27" t="s">
        <v>34</v>
      </c>
      <c r="D30" s="118">
        <v>2085565.9999999998</v>
      </c>
      <c r="E30" s="134">
        <f>SUM(E31:E37)</f>
        <v>2277590.0799999996</v>
      </c>
      <c r="F30" s="127"/>
    </row>
    <row r="31" spans="2:6">
      <c r="B31" s="26" t="s">
        <v>6</v>
      </c>
      <c r="C31" s="15" t="s">
        <v>35</v>
      </c>
      <c r="D31" s="198">
        <v>1146708.44</v>
      </c>
      <c r="E31" s="209">
        <v>1492310.5999999999</v>
      </c>
      <c r="F31" s="127"/>
    </row>
    <row r="32" spans="2:6">
      <c r="B32" s="26" t="s">
        <v>8</v>
      </c>
      <c r="C32" s="15" t="s">
        <v>36</v>
      </c>
      <c r="D32" s="198"/>
      <c r="E32" s="209"/>
      <c r="F32" s="127"/>
    </row>
    <row r="33" spans="2:6">
      <c r="B33" s="26" t="s">
        <v>10</v>
      </c>
      <c r="C33" s="15" t="s">
        <v>37</v>
      </c>
      <c r="D33" s="198">
        <v>393325.89999999997</v>
      </c>
      <c r="E33" s="209">
        <v>333628.39999999997</v>
      </c>
      <c r="F33" s="127"/>
    </row>
    <row r="34" spans="2:6">
      <c r="B34" s="26" t="s">
        <v>12</v>
      </c>
      <c r="C34" s="15" t="s">
        <v>38</v>
      </c>
      <c r="D34" s="198"/>
      <c r="E34" s="209"/>
      <c r="F34" s="127"/>
    </row>
    <row r="35" spans="2:6" ht="25.5">
      <c r="B35" s="26" t="s">
        <v>39</v>
      </c>
      <c r="C35" s="15" t="s">
        <v>40</v>
      </c>
      <c r="D35" s="198"/>
      <c r="E35" s="209"/>
      <c r="F35" s="127"/>
    </row>
    <row r="36" spans="2:6">
      <c r="B36" s="26" t="s">
        <v>41</v>
      </c>
      <c r="C36" s="15" t="s">
        <v>42</v>
      </c>
      <c r="D36" s="198"/>
      <c r="E36" s="209"/>
      <c r="F36" s="127"/>
    </row>
    <row r="37" spans="2:6" ht="13.5" thickBot="1">
      <c r="B37" s="28" t="s">
        <v>43</v>
      </c>
      <c r="C37" s="29" t="s">
        <v>44</v>
      </c>
      <c r="D37" s="198">
        <v>545531.66</v>
      </c>
      <c r="E37" s="209">
        <v>451651.08</v>
      </c>
      <c r="F37" s="127"/>
    </row>
    <row r="38" spans="2:6">
      <c r="B38" s="21" t="s">
        <v>45</v>
      </c>
      <c r="C38" s="22" t="s">
        <v>46</v>
      </c>
      <c r="D38" s="117">
        <v>34014.57</v>
      </c>
      <c r="E38" s="23">
        <v>907317.48</v>
      </c>
    </row>
    <row r="39" spans="2:6" ht="13.5" thickBot="1">
      <c r="B39" s="30" t="s">
        <v>47</v>
      </c>
      <c r="C39" s="31" t="s">
        <v>48</v>
      </c>
      <c r="D39" s="119">
        <v>14525859.779999999</v>
      </c>
      <c r="E39" s="130">
        <f>E24+E25+E38</f>
        <v>16282942.700000001</v>
      </c>
      <c r="F39" s="127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64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1260476.1932000001</v>
      </c>
      <c r="E44" s="167">
        <v>1473220.0870999999</v>
      </c>
    </row>
    <row r="45" spans="2:6" ht="13.5" thickBot="1">
      <c r="B45" s="41" t="s">
        <v>8</v>
      </c>
      <c r="C45" s="68" t="s">
        <v>53</v>
      </c>
      <c r="D45" s="166">
        <v>1430008.8764</v>
      </c>
      <c r="E45" s="171">
        <v>1525327.2937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10.1188</v>
      </c>
      <c r="E47" s="173">
        <v>10.0472093814149</v>
      </c>
    </row>
    <row r="48" spans="2:6">
      <c r="B48" s="39" t="s">
        <v>8</v>
      </c>
      <c r="C48" s="67" t="s">
        <v>55</v>
      </c>
      <c r="D48" s="183">
        <v>9.7181999999999995</v>
      </c>
      <c r="E48" s="177">
        <v>9.9099000000000004</v>
      </c>
    </row>
    <row r="49" spans="2:5">
      <c r="B49" s="39" t="s">
        <v>10</v>
      </c>
      <c r="C49" s="67" t="s">
        <v>56</v>
      </c>
      <c r="D49" s="183">
        <v>10.6225</v>
      </c>
      <c r="E49" s="177">
        <v>11.4016</v>
      </c>
    </row>
    <row r="50" spans="2:5" ht="13.5" thickBot="1">
      <c r="B50" s="41" t="s">
        <v>12</v>
      </c>
      <c r="C50" s="68" t="s">
        <v>53</v>
      </c>
      <c r="D50" s="166">
        <v>10.157880849361099</v>
      </c>
      <c r="E50" s="175">
        <v>10.675048409120301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16248010.66</v>
      </c>
      <c r="E54" s="50">
        <f>E60+E65</f>
        <v>0.99785468507482977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v>15974241.77</v>
      </c>
      <c r="E60" s="222">
        <f>D60/E20</f>
        <v>0.98104145327490455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273768.89</v>
      </c>
      <c r="E65" s="220">
        <f>D65/E20</f>
        <v>1.6813231799925207E-2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f>E11</f>
        <v>10.41</v>
      </c>
      <c r="E68" s="69">
        <f>D68/E20</f>
        <v>6.3931932893186434E-7</v>
      </c>
    </row>
    <row r="69" spans="2:5" ht="13.5" thickBot="1">
      <c r="B69" s="36" t="s">
        <v>82</v>
      </c>
      <c r="C69" s="37" t="s">
        <v>83</v>
      </c>
      <c r="D69" s="38">
        <f>E13</f>
        <v>66262.92</v>
      </c>
      <c r="E69" s="50">
        <f>D69/E20</f>
        <v>4.0694683523021915E-3</v>
      </c>
    </row>
    <row r="70" spans="2:5" ht="13.5" thickBot="1">
      <c r="B70" s="36" t="s">
        <v>84</v>
      </c>
      <c r="C70" s="37" t="s">
        <v>85</v>
      </c>
      <c r="D70" s="38">
        <f>E16</f>
        <v>31341.29</v>
      </c>
      <c r="E70" s="50">
        <f>D70/E20</f>
        <v>1.9247927464609944E-3</v>
      </c>
    </row>
    <row r="71" spans="2:5">
      <c r="B71" s="36" t="s">
        <v>86</v>
      </c>
      <c r="C71" s="37" t="s">
        <v>87</v>
      </c>
      <c r="D71" s="38">
        <f>D54+D69+D68-D70</f>
        <v>16282942.700000001</v>
      </c>
      <c r="E71" s="61">
        <f>E54+E69+E68-E70</f>
        <v>1</v>
      </c>
    </row>
    <row r="72" spans="2:5">
      <c r="B72" s="39" t="s">
        <v>6</v>
      </c>
      <c r="C72" s="40" t="s">
        <v>88</v>
      </c>
      <c r="D72" s="219">
        <f>D71</f>
        <v>16282942.700000001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2" right="0.75" top="0.6" bottom="0.4" header="0.5" footer="0.5"/>
  <pageSetup paperSize="9" scale="70" orientation="portrait" r:id="rId1"/>
  <headerFooter alignWithMargins="0"/>
</worksheet>
</file>

<file path=xl/worksheets/sheet8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8"/>
  <sheetViews>
    <sheetView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7.8554687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167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</f>
        <v>47981.919999999998</v>
      </c>
      <c r="E9" s="23">
        <f>E10</f>
        <v>2171749.59</v>
      </c>
    </row>
    <row r="10" spans="2:5">
      <c r="B10" s="14" t="s">
        <v>6</v>
      </c>
      <c r="C10" s="115" t="s">
        <v>7</v>
      </c>
      <c r="D10" s="198">
        <v>47981.919999999998</v>
      </c>
      <c r="E10" s="199">
        <v>2171749.59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D10</f>
        <v>47981.919999999998</v>
      </c>
      <c r="E20" s="205">
        <f>E10</f>
        <v>2171749.59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/>
      <c r="E24" s="23">
        <f>D20</f>
        <v>47981.919999999998</v>
      </c>
    </row>
    <row r="25" spans="2:6">
      <c r="B25" s="21" t="s">
        <v>26</v>
      </c>
      <c r="C25" s="22" t="s">
        <v>27</v>
      </c>
      <c r="D25" s="117">
        <v>99180.98</v>
      </c>
      <c r="E25" s="133">
        <f>E26-E30</f>
        <v>2182501.1500000004</v>
      </c>
      <c r="F25" s="70"/>
    </row>
    <row r="26" spans="2:6">
      <c r="B26" s="24" t="s">
        <v>28</v>
      </c>
      <c r="C26" s="25" t="s">
        <v>29</v>
      </c>
      <c r="D26" s="118">
        <v>99691.99</v>
      </c>
      <c r="E26" s="134">
        <f>SUM(E27:E29)</f>
        <v>2187597.8600000003</v>
      </c>
    </row>
    <row r="27" spans="2:6">
      <c r="B27" s="26" t="s">
        <v>6</v>
      </c>
      <c r="C27" s="15" t="s">
        <v>30</v>
      </c>
      <c r="D27" s="198">
        <v>74961.19</v>
      </c>
      <c r="E27" s="209">
        <v>1100129.29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>
        <v>24730.799999999999</v>
      </c>
      <c r="E29" s="209">
        <v>1087468.57</v>
      </c>
      <c r="F29" s="70"/>
    </row>
    <row r="30" spans="2:6">
      <c r="B30" s="24" t="s">
        <v>33</v>
      </c>
      <c r="C30" s="27" t="s">
        <v>34</v>
      </c>
      <c r="D30" s="118">
        <v>511.01</v>
      </c>
      <c r="E30" s="134">
        <f>SUM(E31:E37)</f>
        <v>5096.71</v>
      </c>
    </row>
    <row r="31" spans="2:6">
      <c r="B31" s="26" t="s">
        <v>6</v>
      </c>
      <c r="C31" s="15" t="s">
        <v>35</v>
      </c>
      <c r="D31" s="198"/>
      <c r="E31" s="209"/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/>
      <c r="E33" s="209">
        <v>26.68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>
        <v>511.01</v>
      </c>
      <c r="E35" s="209">
        <v>5070.03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/>
    </row>
    <row r="38" spans="2:6">
      <c r="B38" s="21" t="s">
        <v>45</v>
      </c>
      <c r="C38" s="22" t="s">
        <v>46</v>
      </c>
      <c r="D38" s="117">
        <v>-2135.85</v>
      </c>
      <c r="E38" s="23">
        <v>-58733.48</v>
      </c>
    </row>
    <row r="39" spans="2:6" ht="13.5" thickBot="1">
      <c r="B39" s="30" t="s">
        <v>47</v>
      </c>
      <c r="C39" s="31" t="s">
        <v>48</v>
      </c>
      <c r="D39" s="119">
        <v>97045.12999999999</v>
      </c>
      <c r="E39" s="130">
        <f>E24+E25+E38</f>
        <v>2171749.5900000003</v>
      </c>
      <c r="F39" s="121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/>
      <c r="E44" s="167">
        <v>2845.9029999999998</v>
      </c>
    </row>
    <row r="45" spans="2:6" ht="13.5" thickBot="1">
      <c r="B45" s="41" t="s">
        <v>8</v>
      </c>
      <c r="C45" s="68" t="s">
        <v>53</v>
      </c>
      <c r="D45" s="166">
        <v>5642.1589999999997</v>
      </c>
      <c r="E45" s="171">
        <v>117837.742</v>
      </c>
    </row>
    <row r="46" spans="2:6">
      <c r="B46" s="36" t="s">
        <v>33</v>
      </c>
      <c r="C46" s="66" t="s">
        <v>54</v>
      </c>
      <c r="D46" s="244"/>
      <c r="E46" s="172"/>
    </row>
    <row r="47" spans="2:6">
      <c r="B47" s="39" t="s">
        <v>6</v>
      </c>
      <c r="C47" s="67" t="s">
        <v>52</v>
      </c>
      <c r="D47" s="183"/>
      <c r="E47" s="173">
        <v>16.86</v>
      </c>
    </row>
    <row r="48" spans="2:6">
      <c r="B48" s="39" t="s">
        <v>8</v>
      </c>
      <c r="C48" s="67" t="s">
        <v>55</v>
      </c>
      <c r="D48" s="183">
        <v>16.079999999999998</v>
      </c>
      <c r="E48" s="177">
        <v>16.73</v>
      </c>
    </row>
    <row r="49" spans="2:5">
      <c r="B49" s="39" t="s">
        <v>10</v>
      </c>
      <c r="C49" s="67" t="s">
        <v>56</v>
      </c>
      <c r="D49" s="183">
        <v>18</v>
      </c>
      <c r="E49" s="177">
        <v>19.53</v>
      </c>
    </row>
    <row r="50" spans="2:5" ht="13.5" thickBot="1">
      <c r="B50" s="41" t="s">
        <v>12</v>
      </c>
      <c r="C50" s="68" t="s">
        <v>53</v>
      </c>
      <c r="D50" s="166">
        <v>17.2</v>
      </c>
      <c r="E50" s="175">
        <v>18.43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2171749.59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2171749.59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2171749.59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2171749.59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8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8"/>
  <sheetViews>
    <sheetView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7.4257812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216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</f>
        <v>3134440.18</v>
      </c>
      <c r="E9" s="23">
        <f>E10</f>
        <v>4382319.04</v>
      </c>
    </row>
    <row r="10" spans="2:5">
      <c r="B10" s="14" t="s">
        <v>6</v>
      </c>
      <c r="C10" s="115" t="s">
        <v>7</v>
      </c>
      <c r="D10" s="198">
        <v>3134440.18</v>
      </c>
      <c r="E10" s="199">
        <v>4382319.04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D10</f>
        <v>3134440.18</v>
      </c>
      <c r="E20" s="205">
        <f>E10</f>
        <v>4382319.04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/>
      <c r="E24" s="134">
        <f>D20</f>
        <v>3134440.18</v>
      </c>
      <c r="F24" s="160"/>
    </row>
    <row r="25" spans="2:6">
      <c r="B25" s="21" t="s">
        <v>26</v>
      </c>
      <c r="C25" s="22" t="s">
        <v>27</v>
      </c>
      <c r="D25" s="117">
        <v>2202248.83</v>
      </c>
      <c r="E25" s="133">
        <f>E26-E30</f>
        <v>1163409.97</v>
      </c>
    </row>
    <row r="26" spans="2:6">
      <c r="B26" s="24" t="s">
        <v>28</v>
      </c>
      <c r="C26" s="25" t="s">
        <v>29</v>
      </c>
      <c r="D26" s="118">
        <v>2257481.1</v>
      </c>
      <c r="E26" s="134">
        <f>SUM(E27:E29)</f>
        <v>1333362.6599999999</v>
      </c>
    </row>
    <row r="27" spans="2:6">
      <c r="B27" s="26" t="s">
        <v>6</v>
      </c>
      <c r="C27" s="15" t="s">
        <v>30</v>
      </c>
      <c r="D27" s="198">
        <v>1660898.75</v>
      </c>
      <c r="E27" s="209">
        <v>1129913.75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>
        <v>596582.35</v>
      </c>
      <c r="E29" s="209">
        <v>203448.91</v>
      </c>
    </row>
    <row r="30" spans="2:6">
      <c r="B30" s="24" t="s">
        <v>33</v>
      </c>
      <c r="C30" s="27" t="s">
        <v>34</v>
      </c>
      <c r="D30" s="118">
        <v>55232.27</v>
      </c>
      <c r="E30" s="134">
        <f>SUM(E31:E37)</f>
        <v>169952.69</v>
      </c>
    </row>
    <row r="31" spans="2:6">
      <c r="B31" s="26" t="s">
        <v>6</v>
      </c>
      <c r="C31" s="15" t="s">
        <v>35</v>
      </c>
      <c r="D31" s="198"/>
      <c r="E31" s="209"/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>
        <v>32.909999999999997</v>
      </c>
      <c r="E33" s="209">
        <v>449.87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>
        <v>8326.7199999999993</v>
      </c>
      <c r="E35" s="209">
        <v>31705.05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>
        <v>46872.639999999999</v>
      </c>
      <c r="E37" s="209">
        <v>137797.76999999999</v>
      </c>
    </row>
    <row r="38" spans="2:6">
      <c r="B38" s="21" t="s">
        <v>45</v>
      </c>
      <c r="C38" s="22" t="s">
        <v>46</v>
      </c>
      <c r="D38" s="117">
        <v>59308.44</v>
      </c>
      <c r="E38" s="23">
        <v>84468.89</v>
      </c>
    </row>
    <row r="39" spans="2:6" ht="13.5" thickBot="1">
      <c r="B39" s="30" t="s">
        <v>47</v>
      </c>
      <c r="C39" s="31" t="s">
        <v>48</v>
      </c>
      <c r="D39" s="119">
        <v>2261557.27</v>
      </c>
      <c r="E39" s="130">
        <f>E24+E25+E38</f>
        <v>4382319.04</v>
      </c>
      <c r="F39" s="121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/>
      <c r="E44" s="167">
        <v>183946.02</v>
      </c>
    </row>
    <row r="45" spans="2:6" ht="13.5" thickBot="1">
      <c r="B45" s="41" t="s">
        <v>8</v>
      </c>
      <c r="C45" s="68" t="s">
        <v>53</v>
      </c>
      <c r="D45" s="166">
        <v>130877.15700000001</v>
      </c>
      <c r="E45" s="171">
        <v>251568.25700000001</v>
      </c>
    </row>
    <row r="46" spans="2:6">
      <c r="B46" s="36" t="s">
        <v>33</v>
      </c>
      <c r="C46" s="66" t="s">
        <v>54</v>
      </c>
      <c r="D46" s="244"/>
      <c r="E46" s="172"/>
    </row>
    <row r="47" spans="2:6">
      <c r="B47" s="39" t="s">
        <v>6</v>
      </c>
      <c r="C47" s="67" t="s">
        <v>52</v>
      </c>
      <c r="D47" s="183"/>
      <c r="E47" s="173">
        <v>17.04</v>
      </c>
    </row>
    <row r="48" spans="2:6">
      <c r="B48" s="39" t="s">
        <v>8</v>
      </c>
      <c r="C48" s="67" t="s">
        <v>55</v>
      </c>
      <c r="D48" s="183">
        <v>16.5</v>
      </c>
      <c r="E48" s="177">
        <v>17.02</v>
      </c>
    </row>
    <row r="49" spans="2:5">
      <c r="B49" s="39" t="s">
        <v>10</v>
      </c>
      <c r="C49" s="67" t="s">
        <v>56</v>
      </c>
      <c r="D49" s="183">
        <v>17.28</v>
      </c>
      <c r="E49" s="177">
        <v>17.600000000000001</v>
      </c>
    </row>
    <row r="50" spans="2:5" ht="13.5" thickBot="1">
      <c r="B50" s="41" t="s">
        <v>12</v>
      </c>
      <c r="C50" s="68" t="s">
        <v>53</v>
      </c>
      <c r="D50" s="166">
        <v>17.28</v>
      </c>
      <c r="E50" s="175">
        <v>17.420000000000002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4382319.04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4382319.04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4382319.04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4382319.04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82.xml><?xml version="1.0" encoding="utf-8"?>
<worksheet xmlns="http://schemas.openxmlformats.org/spreadsheetml/2006/main" xmlns:r="http://schemas.openxmlformats.org/officeDocument/2006/relationships">
  <dimension ref="A1:F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7.8554687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215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30899.23</v>
      </c>
      <c r="E9" s="23">
        <f>E10+E11+E12+E13</f>
        <v>52821.65</v>
      </c>
    </row>
    <row r="10" spans="2:5">
      <c r="B10" s="14" t="s">
        <v>6</v>
      </c>
      <c r="C10" s="115" t="s">
        <v>7</v>
      </c>
      <c r="D10" s="198">
        <v>30899.23</v>
      </c>
      <c r="E10" s="199">
        <v>52821.65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30899.23</v>
      </c>
      <c r="E20" s="205">
        <f>E9-E16</f>
        <v>52821.65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44723.96</v>
      </c>
      <c r="E24" s="23">
        <f>D20</f>
        <v>30899.23</v>
      </c>
    </row>
    <row r="25" spans="2:6">
      <c r="B25" s="21" t="s">
        <v>26</v>
      </c>
      <c r="C25" s="22" t="s">
        <v>27</v>
      </c>
      <c r="D25" s="117">
        <v>-3733.86</v>
      </c>
      <c r="E25" s="133">
        <f>E26-E30</f>
        <v>23555.850000000002</v>
      </c>
      <c r="F25" s="70"/>
    </row>
    <row r="26" spans="2:6">
      <c r="B26" s="24" t="s">
        <v>28</v>
      </c>
      <c r="C26" s="25" t="s">
        <v>29</v>
      </c>
      <c r="D26" s="118">
        <v>2552.36</v>
      </c>
      <c r="E26" s="134">
        <f>SUM(E27:E29)</f>
        <v>27216.58</v>
      </c>
      <c r="F26" s="70"/>
    </row>
    <row r="27" spans="2:6">
      <c r="B27" s="26" t="s">
        <v>6</v>
      </c>
      <c r="C27" s="15" t="s">
        <v>30</v>
      </c>
      <c r="D27" s="198">
        <v>430.7</v>
      </c>
      <c r="E27" s="209">
        <v>27216.58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>
        <v>2121.66</v>
      </c>
      <c r="E29" s="209"/>
    </row>
    <row r="30" spans="2:6">
      <c r="B30" s="24" t="s">
        <v>33</v>
      </c>
      <c r="C30" s="27" t="s">
        <v>34</v>
      </c>
      <c r="D30" s="118">
        <v>6286.22</v>
      </c>
      <c r="E30" s="134">
        <f>SUM(E31:E37)</f>
        <v>3660.73</v>
      </c>
    </row>
    <row r="31" spans="2:6">
      <c r="B31" s="26" t="s">
        <v>6</v>
      </c>
      <c r="C31" s="15" t="s">
        <v>35</v>
      </c>
      <c r="D31" s="198">
        <v>5933.38</v>
      </c>
      <c r="E31" s="209"/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>
        <v>33.130000000000003</v>
      </c>
      <c r="E33" s="209">
        <v>77.95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>
        <v>319.70999999999998</v>
      </c>
      <c r="E35" s="209">
        <v>244.36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>
        <v>3338.42</v>
      </c>
    </row>
    <row r="38" spans="2:6">
      <c r="B38" s="21" t="s">
        <v>45</v>
      </c>
      <c r="C38" s="22" t="s">
        <v>46</v>
      </c>
      <c r="D38" s="117">
        <v>3131.69</v>
      </c>
      <c r="E38" s="23">
        <v>-1633.43</v>
      </c>
    </row>
    <row r="39" spans="2:6" ht="13.5" thickBot="1">
      <c r="B39" s="30" t="s">
        <v>47</v>
      </c>
      <c r="C39" s="31" t="s">
        <v>48</v>
      </c>
      <c r="D39" s="119">
        <v>44121.79</v>
      </c>
      <c r="E39" s="130">
        <f>E24+E25+E38</f>
        <v>52821.65</v>
      </c>
      <c r="F39" s="121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6019.375</v>
      </c>
      <c r="E44" s="167">
        <v>4591.268</v>
      </c>
    </row>
    <row r="45" spans="2:6" ht="13.5" thickBot="1">
      <c r="B45" s="41" t="s">
        <v>8</v>
      </c>
      <c r="C45" s="68" t="s">
        <v>53</v>
      </c>
      <c r="D45" s="166">
        <v>5515.2240000000002</v>
      </c>
      <c r="E45" s="171">
        <v>7991.1719999999996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7.43</v>
      </c>
      <c r="E47" s="173">
        <v>6.73</v>
      </c>
    </row>
    <row r="48" spans="2:6">
      <c r="B48" s="39" t="s">
        <v>8</v>
      </c>
      <c r="C48" s="67" t="s">
        <v>55</v>
      </c>
      <c r="D48" s="183">
        <v>7.25</v>
      </c>
      <c r="E48" s="177">
        <v>6.55</v>
      </c>
    </row>
    <row r="49" spans="2:5">
      <c r="B49" s="39" t="s">
        <v>10</v>
      </c>
      <c r="C49" s="67" t="s">
        <v>56</v>
      </c>
      <c r="D49" s="183">
        <v>8.0500000000000007</v>
      </c>
      <c r="E49" s="177">
        <v>6.96</v>
      </c>
    </row>
    <row r="50" spans="2:5" ht="13.5" thickBot="1">
      <c r="B50" s="41" t="s">
        <v>12</v>
      </c>
      <c r="C50" s="68" t="s">
        <v>53</v>
      </c>
      <c r="D50" s="166">
        <v>8</v>
      </c>
      <c r="E50" s="175">
        <v>6.61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52821.65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52821.65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52821.65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52821.65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6" right="0.75" top="0.62" bottom="0.52" header="0.5" footer="0.5"/>
  <pageSetup paperSize="9" scale="70" orientation="portrait" r:id="rId1"/>
  <headerFooter alignWithMargins="0"/>
</worksheet>
</file>

<file path=xl/worksheets/sheet83.xml><?xml version="1.0" encoding="utf-8"?>
<worksheet xmlns="http://schemas.openxmlformats.org/spreadsheetml/2006/main" xmlns:r="http://schemas.openxmlformats.org/officeDocument/2006/relationships">
  <dimension ref="A1:F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7.8554687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168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13165.56</v>
      </c>
      <c r="E9" s="23">
        <f>E10+E11+E12+E13</f>
        <v>15100.5</v>
      </c>
    </row>
    <row r="10" spans="2:5">
      <c r="B10" s="14" t="s">
        <v>6</v>
      </c>
      <c r="C10" s="115" t="s">
        <v>7</v>
      </c>
      <c r="D10" s="198">
        <v>13165.56</v>
      </c>
      <c r="E10" s="199">
        <v>15100.5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13165.56</v>
      </c>
      <c r="E20" s="205">
        <f>E9-E16</f>
        <v>15100.5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08">
        <v>7731.46</v>
      </c>
      <c r="E24" s="23">
        <f>D20</f>
        <v>13165.56</v>
      </c>
    </row>
    <row r="25" spans="2:6">
      <c r="B25" s="21" t="s">
        <v>26</v>
      </c>
      <c r="C25" s="22" t="s">
        <v>27</v>
      </c>
      <c r="D25" s="108">
        <v>2004.95</v>
      </c>
      <c r="E25" s="133">
        <f>E26-E30</f>
        <v>2027.3599999999988</v>
      </c>
      <c r="F25" s="70"/>
    </row>
    <row r="26" spans="2:6">
      <c r="B26" s="24" t="s">
        <v>28</v>
      </c>
      <c r="C26" s="25" t="s">
        <v>29</v>
      </c>
      <c r="D26" s="109">
        <v>2133.56</v>
      </c>
      <c r="E26" s="134">
        <f>SUM(E27:E29)</f>
        <v>14853.07</v>
      </c>
      <c r="F26" s="70"/>
    </row>
    <row r="27" spans="2:6">
      <c r="B27" s="26" t="s">
        <v>6</v>
      </c>
      <c r="C27" s="15" t="s">
        <v>30</v>
      </c>
      <c r="D27" s="232">
        <v>2133.56</v>
      </c>
      <c r="E27" s="209">
        <v>2317.87</v>
      </c>
    </row>
    <row r="28" spans="2:6">
      <c r="B28" s="26" t="s">
        <v>8</v>
      </c>
      <c r="C28" s="15" t="s">
        <v>31</v>
      </c>
      <c r="D28" s="232"/>
      <c r="E28" s="209"/>
    </row>
    <row r="29" spans="2:6">
      <c r="B29" s="26" t="s">
        <v>10</v>
      </c>
      <c r="C29" s="15" t="s">
        <v>32</v>
      </c>
      <c r="D29" s="232"/>
      <c r="E29" s="209">
        <v>12535.2</v>
      </c>
    </row>
    <row r="30" spans="2:6">
      <c r="B30" s="24" t="s">
        <v>33</v>
      </c>
      <c r="C30" s="27" t="s">
        <v>34</v>
      </c>
      <c r="D30" s="109">
        <v>128.61000000000001</v>
      </c>
      <c r="E30" s="134">
        <f>SUM(E31:E37)</f>
        <v>12825.710000000001</v>
      </c>
    </row>
    <row r="31" spans="2:6">
      <c r="B31" s="26" t="s">
        <v>6</v>
      </c>
      <c r="C31" s="15" t="s">
        <v>35</v>
      </c>
      <c r="D31" s="232"/>
      <c r="E31" s="209"/>
    </row>
    <row r="32" spans="2:6">
      <c r="B32" s="26" t="s">
        <v>8</v>
      </c>
      <c r="C32" s="15" t="s">
        <v>36</v>
      </c>
      <c r="D32" s="232"/>
      <c r="E32" s="209"/>
    </row>
    <row r="33" spans="2:6">
      <c r="B33" s="26" t="s">
        <v>10</v>
      </c>
      <c r="C33" s="15" t="s">
        <v>37</v>
      </c>
      <c r="D33" s="232">
        <v>79.47</v>
      </c>
      <c r="E33" s="209">
        <v>117.85</v>
      </c>
    </row>
    <row r="34" spans="2:6">
      <c r="B34" s="26" t="s">
        <v>12</v>
      </c>
      <c r="C34" s="15" t="s">
        <v>38</v>
      </c>
      <c r="D34" s="232"/>
      <c r="E34" s="209"/>
    </row>
    <row r="35" spans="2:6" ht="25.5">
      <c r="B35" s="26" t="s">
        <v>39</v>
      </c>
      <c r="C35" s="15" t="s">
        <v>40</v>
      </c>
      <c r="D35" s="232">
        <v>49.14</v>
      </c>
      <c r="E35" s="209">
        <v>108.99</v>
      </c>
    </row>
    <row r="36" spans="2:6">
      <c r="B36" s="26" t="s">
        <v>41</v>
      </c>
      <c r="C36" s="15" t="s">
        <v>42</v>
      </c>
      <c r="D36" s="232"/>
      <c r="E36" s="209"/>
    </row>
    <row r="37" spans="2:6" ht="13.5" thickBot="1">
      <c r="B37" s="28" t="s">
        <v>43</v>
      </c>
      <c r="C37" s="29" t="s">
        <v>44</v>
      </c>
      <c r="D37" s="232"/>
      <c r="E37" s="209">
        <v>12598.87</v>
      </c>
    </row>
    <row r="38" spans="2:6">
      <c r="B38" s="21" t="s">
        <v>45</v>
      </c>
      <c r="C38" s="22" t="s">
        <v>46</v>
      </c>
      <c r="D38" s="108">
        <v>211.46</v>
      </c>
      <c r="E38" s="23">
        <v>-92.42</v>
      </c>
    </row>
    <row r="39" spans="2:6" ht="13.5" thickBot="1">
      <c r="B39" s="30" t="s">
        <v>47</v>
      </c>
      <c r="C39" s="31" t="s">
        <v>48</v>
      </c>
      <c r="D39" s="110">
        <v>9947.869999999999</v>
      </c>
      <c r="E39" s="130">
        <f>E24+E25+E38</f>
        <v>15100.499999999998</v>
      </c>
      <c r="F39" s="121"/>
    </row>
    <row r="40" spans="2:6" ht="13.5" thickBot="1">
      <c r="B40" s="32"/>
      <c r="C40" s="33"/>
      <c r="D40" s="176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233">
        <v>146.56800000000001</v>
      </c>
      <c r="E44" s="184">
        <v>238.37700000000001</v>
      </c>
    </row>
    <row r="45" spans="2:6" ht="13.5" thickBot="1">
      <c r="B45" s="41" t="s">
        <v>8</v>
      </c>
      <c r="C45" s="68" t="s">
        <v>53</v>
      </c>
      <c r="D45" s="234">
        <v>184.28800000000001</v>
      </c>
      <c r="E45" s="179">
        <v>276.41399999999999</v>
      </c>
    </row>
    <row r="46" spans="2:6">
      <c r="B46" s="36" t="s">
        <v>33</v>
      </c>
      <c r="C46" s="66" t="s">
        <v>54</v>
      </c>
      <c r="D46" s="235"/>
      <c r="E46" s="180"/>
    </row>
    <row r="47" spans="2:6">
      <c r="B47" s="39" t="s">
        <v>6</v>
      </c>
      <c r="C47" s="67" t="s">
        <v>52</v>
      </c>
      <c r="D47" s="233">
        <v>52.75</v>
      </c>
      <c r="E47" s="181">
        <v>55.23</v>
      </c>
    </row>
    <row r="48" spans="2:6">
      <c r="B48" s="39" t="s">
        <v>8</v>
      </c>
      <c r="C48" s="67" t="s">
        <v>55</v>
      </c>
      <c r="D48" s="233">
        <v>52.34</v>
      </c>
      <c r="E48" s="230">
        <v>54.51</v>
      </c>
    </row>
    <row r="49" spans="2:5">
      <c r="B49" s="39" t="s">
        <v>10</v>
      </c>
      <c r="C49" s="67" t="s">
        <v>56</v>
      </c>
      <c r="D49" s="233">
        <v>53.99</v>
      </c>
      <c r="E49" s="230">
        <v>55.93</v>
      </c>
    </row>
    <row r="50" spans="2:5" ht="13.5" thickBot="1">
      <c r="B50" s="41" t="s">
        <v>12</v>
      </c>
      <c r="C50" s="68" t="s">
        <v>53</v>
      </c>
      <c r="D50" s="234">
        <v>53.98</v>
      </c>
      <c r="E50" s="182">
        <v>54.63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15100.5</v>
      </c>
      <c r="E54" s="50">
        <f>E60</f>
        <v>0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15100.5</v>
      </c>
      <c r="E60" s="222">
        <v>0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15100.5</v>
      </c>
      <c r="E71" s="61">
        <f>D71/E39</f>
        <v>1.0000000000000002</v>
      </c>
    </row>
    <row r="72" spans="2:5">
      <c r="B72" s="39" t="s">
        <v>6</v>
      </c>
      <c r="C72" s="40" t="s">
        <v>88</v>
      </c>
      <c r="D72" s="219">
        <f>D71</f>
        <v>15100.5</v>
      </c>
      <c r="E72" s="220">
        <f>E71</f>
        <v>1.0000000000000002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84.xml><?xml version="1.0" encoding="utf-8"?>
<worksheet xmlns="http://schemas.openxmlformats.org/spreadsheetml/2006/main" xmlns:r="http://schemas.openxmlformats.org/officeDocument/2006/relationships">
  <dimension ref="B1:F78"/>
  <sheetViews>
    <sheetView zoomScaleNormal="100" workbookViewId="0">
      <selection activeCell="B3" sqref="B3:E3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7" customWidth="1"/>
    <col min="6" max="6" width="7.8554687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169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2231448.67</v>
      </c>
      <c r="E9" s="23">
        <f>E10+E11+E12+E13</f>
        <v>2512584.13</v>
      </c>
    </row>
    <row r="10" spans="2:5">
      <c r="B10" s="14" t="s">
        <v>6</v>
      </c>
      <c r="C10" s="115" t="s">
        <v>7</v>
      </c>
      <c r="D10" s="198">
        <v>2231448.67</v>
      </c>
      <c r="E10" s="199">
        <v>2512584.13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2231448.67</v>
      </c>
      <c r="E20" s="205">
        <f>E9-E16</f>
        <v>2512584.13</v>
      </c>
      <c r="F20" s="191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1399405.16</v>
      </c>
      <c r="E24" s="23">
        <f>D20</f>
        <v>2231448.67</v>
      </c>
    </row>
    <row r="25" spans="2:6">
      <c r="B25" s="21" t="s">
        <v>26</v>
      </c>
      <c r="C25" s="22" t="s">
        <v>27</v>
      </c>
      <c r="D25" s="117">
        <v>327164.42</v>
      </c>
      <c r="E25" s="133">
        <f>E26-E30</f>
        <v>268570.55000000005</v>
      </c>
    </row>
    <row r="26" spans="2:6">
      <c r="B26" s="24" t="s">
        <v>28</v>
      </c>
      <c r="C26" s="25" t="s">
        <v>29</v>
      </c>
      <c r="D26" s="118">
        <v>339750.05</v>
      </c>
      <c r="E26" s="134">
        <f>SUM(E27:E29)</f>
        <v>337500.09</v>
      </c>
    </row>
    <row r="27" spans="2:6">
      <c r="B27" s="26" t="s">
        <v>6</v>
      </c>
      <c r="C27" s="15" t="s">
        <v>30</v>
      </c>
      <c r="D27" s="198">
        <v>339750.05</v>
      </c>
      <c r="E27" s="209">
        <v>337500.09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/>
      <c r="E29" s="209"/>
    </row>
    <row r="30" spans="2:6">
      <c r="B30" s="24" t="s">
        <v>33</v>
      </c>
      <c r="C30" s="27" t="s">
        <v>34</v>
      </c>
      <c r="D30" s="118">
        <v>12585.63</v>
      </c>
      <c r="E30" s="134">
        <f>SUM(E31:E37)</f>
        <v>68929.540000000008</v>
      </c>
    </row>
    <row r="31" spans="2:6">
      <c r="B31" s="26" t="s">
        <v>6</v>
      </c>
      <c r="C31" s="15" t="s">
        <v>35</v>
      </c>
      <c r="D31" s="198"/>
      <c r="E31" s="209"/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>
        <v>252.41</v>
      </c>
      <c r="E33" s="209">
        <v>352.34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>
        <v>12333.22</v>
      </c>
      <c r="E35" s="209">
        <v>19167.59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>
        <v>49409.61</v>
      </c>
    </row>
    <row r="38" spans="2:6">
      <c r="B38" s="21" t="s">
        <v>45</v>
      </c>
      <c r="C38" s="22" t="s">
        <v>46</v>
      </c>
      <c r="D38" s="117">
        <v>19364.72</v>
      </c>
      <c r="E38" s="23">
        <v>12564.91</v>
      </c>
    </row>
    <row r="39" spans="2:6" ht="13.5" thickBot="1">
      <c r="B39" s="30" t="s">
        <v>47</v>
      </c>
      <c r="C39" s="31" t="s">
        <v>48</v>
      </c>
      <c r="D39" s="119">
        <v>1745934.2999999998</v>
      </c>
      <c r="E39" s="130">
        <f>E24+E25+E38</f>
        <v>2512584.13</v>
      </c>
      <c r="F39" s="127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7792.6559999999999</v>
      </c>
      <c r="E44" s="167">
        <v>12141.956</v>
      </c>
    </row>
    <row r="45" spans="2:6" ht="13.5" thickBot="1">
      <c r="B45" s="41" t="s">
        <v>8</v>
      </c>
      <c r="C45" s="68" t="s">
        <v>53</v>
      </c>
      <c r="D45" s="166">
        <v>9605.1839999999993</v>
      </c>
      <c r="E45" s="171">
        <v>13598.441999999999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179.58</v>
      </c>
      <c r="E47" s="173">
        <v>183.78</v>
      </c>
    </row>
    <row r="48" spans="2:6">
      <c r="B48" s="39" t="s">
        <v>8</v>
      </c>
      <c r="C48" s="67" t="s">
        <v>55</v>
      </c>
      <c r="D48" s="183">
        <v>179.55</v>
      </c>
      <c r="E48" s="177">
        <v>183.87</v>
      </c>
    </row>
    <row r="49" spans="2:5">
      <c r="B49" s="39" t="s">
        <v>10</v>
      </c>
      <c r="C49" s="67" t="s">
        <v>56</v>
      </c>
      <c r="D49" s="183">
        <v>181.78</v>
      </c>
      <c r="E49" s="177">
        <v>184.96</v>
      </c>
    </row>
    <row r="50" spans="2:5" ht="13.5" thickBot="1">
      <c r="B50" s="41" t="s">
        <v>12</v>
      </c>
      <c r="C50" s="68" t="s">
        <v>53</v>
      </c>
      <c r="D50" s="166">
        <v>181.77</v>
      </c>
      <c r="E50" s="175">
        <v>184.77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2512584.13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2512584.13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2512584.13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2512584.13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85.xml><?xml version="1.0" encoding="utf-8"?>
<worksheet xmlns="http://schemas.openxmlformats.org/spreadsheetml/2006/main" xmlns:r="http://schemas.openxmlformats.org/officeDocument/2006/relationships">
  <dimension ref="B1:F78"/>
  <sheetViews>
    <sheetView zoomScaleNormal="100" workbookViewId="0">
      <selection activeCell="B3" sqref="B3:E3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7" customWidth="1"/>
    <col min="6" max="6" width="7.8554687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customHeight="1" thickBot="1">
      <c r="B5" s="277" t="s">
        <v>170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5344133.6399999997</v>
      </c>
      <c r="E9" s="23">
        <f>E10+E11+E12+E13</f>
        <v>4820543.57</v>
      </c>
    </row>
    <row r="10" spans="2:5">
      <c r="B10" s="14" t="s">
        <v>6</v>
      </c>
      <c r="C10" s="115" t="s">
        <v>7</v>
      </c>
      <c r="D10" s="198">
        <v>5344133.6399999997</v>
      </c>
      <c r="E10" s="199">
        <v>4820543.57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5344133.6399999997</v>
      </c>
      <c r="E20" s="205">
        <f>E9-E16</f>
        <v>4820543.57</v>
      </c>
      <c r="F20" s="191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590273.6</v>
      </c>
      <c r="E24" s="23">
        <f>D20</f>
        <v>5344133.6399999997</v>
      </c>
    </row>
    <row r="25" spans="2:6">
      <c r="B25" s="21" t="s">
        <v>26</v>
      </c>
      <c r="C25" s="22" t="s">
        <v>27</v>
      </c>
      <c r="D25" s="117">
        <v>1264240.2</v>
      </c>
      <c r="E25" s="133">
        <f>E26-E30</f>
        <v>-560534.87000000058</v>
      </c>
      <c r="F25" s="114"/>
    </row>
    <row r="26" spans="2:6">
      <c r="B26" s="24" t="s">
        <v>28</v>
      </c>
      <c r="C26" s="25" t="s">
        <v>29</v>
      </c>
      <c r="D26" s="118">
        <v>1374847.88</v>
      </c>
      <c r="E26" s="134">
        <f>SUM(E27:E29)</f>
        <v>4147943.36</v>
      </c>
    </row>
    <row r="27" spans="2:6">
      <c r="B27" s="26" t="s">
        <v>6</v>
      </c>
      <c r="C27" s="15" t="s">
        <v>30</v>
      </c>
      <c r="D27" s="198">
        <v>99999.99</v>
      </c>
      <c r="E27" s="209">
        <v>3438564.01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>
        <v>1274847.8899999999</v>
      </c>
      <c r="E29" s="209">
        <v>709379.35</v>
      </c>
      <c r="F29" s="114"/>
    </row>
    <row r="30" spans="2:6">
      <c r="B30" s="24" t="s">
        <v>33</v>
      </c>
      <c r="C30" s="27" t="s">
        <v>34</v>
      </c>
      <c r="D30" s="118">
        <v>110607.67999999999</v>
      </c>
      <c r="E30" s="134">
        <f>SUM(E31:E37)</f>
        <v>4708478.2300000004</v>
      </c>
    </row>
    <row r="31" spans="2:6">
      <c r="B31" s="26" t="s">
        <v>6</v>
      </c>
      <c r="C31" s="15" t="s">
        <v>35</v>
      </c>
      <c r="D31" s="198"/>
      <c r="E31" s="209">
        <v>50095.61</v>
      </c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>
        <v>233.5</v>
      </c>
      <c r="E33" s="209">
        <v>1183.8599999999999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>
        <v>9898.34</v>
      </c>
      <c r="E35" s="209">
        <v>48558.31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>
        <v>100475.84</v>
      </c>
      <c r="E37" s="209">
        <v>4608640.45</v>
      </c>
    </row>
    <row r="38" spans="2:6">
      <c r="B38" s="21" t="s">
        <v>45</v>
      </c>
      <c r="C38" s="22" t="s">
        <v>46</v>
      </c>
      <c r="D38" s="117">
        <v>22322.799999999999</v>
      </c>
      <c r="E38" s="23">
        <v>36944.800000000003</v>
      </c>
    </row>
    <row r="39" spans="2:6" ht="13.5" thickBot="1">
      <c r="B39" s="30" t="s">
        <v>47</v>
      </c>
      <c r="C39" s="31" t="s">
        <v>48</v>
      </c>
      <c r="D39" s="119">
        <v>1876836.5999999999</v>
      </c>
      <c r="E39" s="130">
        <f>E24+E25+E38</f>
        <v>4820543.5699999994</v>
      </c>
      <c r="F39" s="127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58385.124000000003</v>
      </c>
      <c r="E44" s="167">
        <v>511890.19500000001</v>
      </c>
    </row>
    <row r="45" spans="2:6" ht="13.5" thickBot="1">
      <c r="B45" s="41" t="s">
        <v>8</v>
      </c>
      <c r="C45" s="68" t="s">
        <v>53</v>
      </c>
      <c r="D45" s="166">
        <v>182927.54399999999</v>
      </c>
      <c r="E45" s="171">
        <v>458662.56599999999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10.11</v>
      </c>
      <c r="E47" s="173">
        <v>10.44</v>
      </c>
    </row>
    <row r="48" spans="2:6">
      <c r="B48" s="39" t="s">
        <v>8</v>
      </c>
      <c r="C48" s="67" t="s">
        <v>55</v>
      </c>
      <c r="D48" s="183">
        <v>10.11</v>
      </c>
      <c r="E48" s="177">
        <v>10.45</v>
      </c>
    </row>
    <row r="49" spans="2:5">
      <c r="B49" s="39" t="s">
        <v>10</v>
      </c>
      <c r="C49" s="67" t="s">
        <v>56</v>
      </c>
      <c r="D49" s="183">
        <v>10.26</v>
      </c>
      <c r="E49" s="177">
        <v>10.54</v>
      </c>
    </row>
    <row r="50" spans="2:5" ht="13.5" thickBot="1">
      <c r="B50" s="41" t="s">
        <v>12</v>
      </c>
      <c r="C50" s="68" t="s">
        <v>53</v>
      </c>
      <c r="D50" s="166">
        <v>10.26</v>
      </c>
      <c r="E50" s="175">
        <v>10.51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4820543.57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4820543.57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4820543.57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4820543.57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86.xml><?xml version="1.0" encoding="utf-8"?>
<worksheet xmlns="http://schemas.openxmlformats.org/spreadsheetml/2006/main" xmlns:r="http://schemas.openxmlformats.org/officeDocument/2006/relationships">
  <dimension ref="B1:F78"/>
  <sheetViews>
    <sheetView workbookViewId="0">
      <selection activeCell="B3" sqref="B3:E3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7" customWidth="1"/>
    <col min="6" max="6" width="7.8554687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customHeight="1" thickBot="1">
      <c r="B5" s="277" t="s">
        <v>171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223753.73</v>
      </c>
      <c r="E9" s="23">
        <f>E10+E11+E12+E13</f>
        <v>219932.97</v>
      </c>
    </row>
    <row r="10" spans="2:5">
      <c r="B10" s="14" t="s">
        <v>6</v>
      </c>
      <c r="C10" s="115" t="s">
        <v>7</v>
      </c>
      <c r="D10" s="198">
        <v>223753.73</v>
      </c>
      <c r="E10" s="199">
        <v>219932.97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223753.73</v>
      </c>
      <c r="E20" s="205">
        <f>E9-E16</f>
        <v>219932.97</v>
      </c>
      <c r="F20" s="191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229976.74</v>
      </c>
      <c r="E24" s="23">
        <f>D20</f>
        <v>223753.73</v>
      </c>
    </row>
    <row r="25" spans="2:6">
      <c r="B25" s="21" t="s">
        <v>26</v>
      </c>
      <c r="C25" s="22" t="s">
        <v>27</v>
      </c>
      <c r="D25" s="117">
        <v>-9009.85</v>
      </c>
      <c r="E25" s="133">
        <f>E26-E30</f>
        <v>-1816.92</v>
      </c>
      <c r="F25" s="114"/>
    </row>
    <row r="26" spans="2:6">
      <c r="B26" s="24" t="s">
        <v>28</v>
      </c>
      <c r="C26" s="25" t="s">
        <v>29</v>
      </c>
      <c r="D26" s="118">
        <v>747627.71</v>
      </c>
      <c r="E26" s="134">
        <f>SUM(E27:E29)</f>
        <v>0</v>
      </c>
      <c r="F26" s="114"/>
    </row>
    <row r="27" spans="2:6">
      <c r="B27" s="26" t="s">
        <v>6</v>
      </c>
      <c r="C27" s="15" t="s">
        <v>30</v>
      </c>
      <c r="D27" s="198"/>
      <c r="E27" s="209"/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>
        <v>747627.71</v>
      </c>
      <c r="E29" s="209"/>
      <c r="F29" s="114"/>
    </row>
    <row r="30" spans="2:6">
      <c r="B30" s="24" t="s">
        <v>33</v>
      </c>
      <c r="C30" s="27" t="s">
        <v>34</v>
      </c>
      <c r="D30" s="118">
        <v>756637.56</v>
      </c>
      <c r="E30" s="134">
        <f>SUM(E31:E37)</f>
        <v>1816.92</v>
      </c>
    </row>
    <row r="31" spans="2:6">
      <c r="B31" s="26" t="s">
        <v>6</v>
      </c>
      <c r="C31" s="15" t="s">
        <v>35</v>
      </c>
      <c r="D31" s="198"/>
      <c r="E31" s="209"/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>
        <v>27.79</v>
      </c>
      <c r="E33" s="209"/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>
        <v>4687.1400000000003</v>
      </c>
      <c r="E35" s="209">
        <v>1816.92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>
        <v>751922.63</v>
      </c>
      <c r="E37" s="209"/>
    </row>
    <row r="38" spans="2:6">
      <c r="B38" s="21" t="s">
        <v>45</v>
      </c>
      <c r="C38" s="22" t="s">
        <v>46</v>
      </c>
      <c r="D38" s="117">
        <v>4635.79</v>
      </c>
      <c r="E38" s="23">
        <v>-2003.84</v>
      </c>
    </row>
    <row r="39" spans="2:6" ht="13.5" thickBot="1">
      <c r="B39" s="30" t="s">
        <v>47</v>
      </c>
      <c r="C39" s="31" t="s">
        <v>48</v>
      </c>
      <c r="D39" s="119">
        <v>225602.68</v>
      </c>
      <c r="E39" s="130">
        <f>E24+E25+E38</f>
        <v>219932.97</v>
      </c>
      <c r="F39" s="127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19037.810000000001</v>
      </c>
      <c r="E44" s="167">
        <v>18708.506000000001</v>
      </c>
    </row>
    <row r="45" spans="2:6" ht="13.5" thickBot="1">
      <c r="B45" s="41" t="s">
        <v>8</v>
      </c>
      <c r="C45" s="68" t="s">
        <v>53</v>
      </c>
      <c r="D45" s="166">
        <v>18800.223000000002</v>
      </c>
      <c r="E45" s="171">
        <v>18559.743999999999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12.08</v>
      </c>
      <c r="E47" s="173">
        <v>11.96</v>
      </c>
    </row>
    <row r="48" spans="2:6">
      <c r="B48" s="39" t="s">
        <v>8</v>
      </c>
      <c r="C48" s="67" t="s">
        <v>55</v>
      </c>
      <c r="D48" s="183">
        <v>11.72</v>
      </c>
      <c r="E48" s="177">
        <v>11.84</v>
      </c>
    </row>
    <row r="49" spans="2:5">
      <c r="B49" s="39" t="s">
        <v>10</v>
      </c>
      <c r="C49" s="67" t="s">
        <v>56</v>
      </c>
      <c r="D49" s="183">
        <v>12.31</v>
      </c>
      <c r="E49" s="177">
        <v>12.5</v>
      </c>
    </row>
    <row r="50" spans="2:5" ht="13.5" thickBot="1">
      <c r="B50" s="41" t="s">
        <v>12</v>
      </c>
      <c r="C50" s="68" t="s">
        <v>53</v>
      </c>
      <c r="D50" s="166">
        <v>12</v>
      </c>
      <c r="E50" s="175">
        <v>11.85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219932.97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219932.97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219932.97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219932.97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87.xml><?xml version="1.0" encoding="utf-8"?>
<worksheet xmlns="http://schemas.openxmlformats.org/spreadsheetml/2006/main" xmlns:r="http://schemas.openxmlformats.org/officeDocument/2006/relationships">
  <dimension ref="B1:F78"/>
  <sheetViews>
    <sheetView workbookViewId="0">
      <selection activeCell="B3" sqref="B3:E3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7" customWidth="1"/>
    <col min="6" max="6" width="7.8554687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233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194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/>
      <c r="E9" s="23">
        <f>E10+E11+E12+E13</f>
        <v>249155.94</v>
      </c>
    </row>
    <row r="10" spans="2:5">
      <c r="B10" s="14" t="s">
        <v>6</v>
      </c>
      <c r="C10" s="115" t="s">
        <v>7</v>
      </c>
      <c r="D10" s="198"/>
      <c r="E10" s="199">
        <v>249155.94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/>
      <c r="E20" s="205">
        <f>E9-E16</f>
        <v>249155.94</v>
      </c>
      <c r="F20" s="191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194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/>
      <c r="E24" s="23">
        <f>D20</f>
        <v>0</v>
      </c>
    </row>
    <row r="25" spans="2:6">
      <c r="B25" s="21" t="s">
        <v>26</v>
      </c>
      <c r="C25" s="22" t="s">
        <v>27</v>
      </c>
      <c r="D25" s="117"/>
      <c r="E25" s="133">
        <f>E26-E30</f>
        <v>251856.47</v>
      </c>
      <c r="F25" s="114"/>
    </row>
    <row r="26" spans="2:6">
      <c r="B26" s="24" t="s">
        <v>28</v>
      </c>
      <c r="C26" s="25" t="s">
        <v>29</v>
      </c>
      <c r="D26" s="118"/>
      <c r="E26" s="134">
        <f>SUM(E27:E29)</f>
        <v>261207.6</v>
      </c>
      <c r="F26" s="114"/>
    </row>
    <row r="27" spans="2:6">
      <c r="B27" s="26" t="s">
        <v>6</v>
      </c>
      <c r="C27" s="15" t="s">
        <v>30</v>
      </c>
      <c r="D27" s="198"/>
      <c r="E27" s="209">
        <v>203999.98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/>
      <c r="E29" s="209">
        <v>57207.62</v>
      </c>
      <c r="F29" s="114"/>
    </row>
    <row r="30" spans="2:6">
      <c r="B30" s="24" t="s">
        <v>33</v>
      </c>
      <c r="C30" s="27" t="s">
        <v>34</v>
      </c>
      <c r="D30" s="118"/>
      <c r="E30" s="134">
        <f>SUM(E31:E37)</f>
        <v>9351.1299999999992</v>
      </c>
    </row>
    <row r="31" spans="2:6">
      <c r="B31" s="26" t="s">
        <v>6</v>
      </c>
      <c r="C31" s="15" t="s">
        <v>35</v>
      </c>
      <c r="D31" s="198"/>
      <c r="E31" s="209"/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/>
      <c r="E33" s="209">
        <v>3.33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/>
      <c r="E35" s="209">
        <v>1349.6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>
        <v>7998.2</v>
      </c>
    </row>
    <row r="38" spans="2:6">
      <c r="B38" s="21" t="s">
        <v>45</v>
      </c>
      <c r="C38" s="22" t="s">
        <v>46</v>
      </c>
      <c r="D38" s="117"/>
      <c r="E38" s="23">
        <v>-2700.53</v>
      </c>
    </row>
    <row r="39" spans="2:6" ht="13.5" thickBot="1">
      <c r="B39" s="30" t="s">
        <v>47</v>
      </c>
      <c r="C39" s="31" t="s">
        <v>48</v>
      </c>
      <c r="D39" s="119"/>
      <c r="E39" s="130">
        <f>E24+E25+E38</f>
        <v>249155.94</v>
      </c>
      <c r="F39" s="127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94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/>
      <c r="E44" s="167"/>
    </row>
    <row r="45" spans="2:6" ht="13.5" thickBot="1">
      <c r="B45" s="41" t="s">
        <v>8</v>
      </c>
      <c r="C45" s="68" t="s">
        <v>53</v>
      </c>
      <c r="D45" s="166"/>
      <c r="E45" s="171">
        <v>2409.8649999999998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/>
      <c r="E47" s="173"/>
    </row>
    <row r="48" spans="2:6">
      <c r="B48" s="39" t="s">
        <v>8</v>
      </c>
      <c r="C48" s="67" t="s">
        <v>55</v>
      </c>
      <c r="D48" s="183"/>
      <c r="E48" s="177">
        <v>98.29</v>
      </c>
    </row>
    <row r="49" spans="2:5">
      <c r="B49" s="39" t="s">
        <v>10</v>
      </c>
      <c r="C49" s="67" t="s">
        <v>56</v>
      </c>
      <c r="D49" s="183"/>
      <c r="E49" s="177">
        <v>110.11</v>
      </c>
    </row>
    <row r="50" spans="2:5" ht="13.5" thickBot="1">
      <c r="B50" s="41" t="s">
        <v>12</v>
      </c>
      <c r="C50" s="68" t="s">
        <v>53</v>
      </c>
      <c r="D50" s="166"/>
      <c r="E50" s="175">
        <v>103.39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249155.94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249155.94</v>
      </c>
      <c r="E60" s="222">
        <f>D60/E20</f>
        <v>1</v>
      </c>
    </row>
    <row r="61" spans="2:5" ht="25.5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249155.94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249155.94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88.xml><?xml version="1.0" encoding="utf-8"?>
<worksheet xmlns="http://schemas.openxmlformats.org/spreadsheetml/2006/main" xmlns:r="http://schemas.openxmlformats.org/officeDocument/2006/relationships">
  <dimension ref="B1:F78"/>
  <sheetViews>
    <sheetView workbookViewId="0">
      <selection activeCell="B3" sqref="B3:E3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7" customWidth="1"/>
    <col min="6" max="6" width="8.14062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234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194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/>
      <c r="E9" s="23">
        <f>E10+E11+E12+E13</f>
        <v>110288.82</v>
      </c>
    </row>
    <row r="10" spans="2:5">
      <c r="B10" s="14" t="s">
        <v>6</v>
      </c>
      <c r="C10" s="115" t="s">
        <v>7</v>
      </c>
      <c r="D10" s="198"/>
      <c r="E10" s="199">
        <v>110288.82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/>
      <c r="E20" s="205">
        <f>E9-E16</f>
        <v>110288.82</v>
      </c>
      <c r="F20" s="191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194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/>
      <c r="E24" s="23">
        <f>D20</f>
        <v>0</v>
      </c>
    </row>
    <row r="25" spans="2:6">
      <c r="B25" s="21" t="s">
        <v>26</v>
      </c>
      <c r="C25" s="22" t="s">
        <v>27</v>
      </c>
      <c r="D25" s="117"/>
      <c r="E25" s="133">
        <f>E26-E30</f>
        <v>104330.44</v>
      </c>
      <c r="F25" s="114"/>
    </row>
    <row r="26" spans="2:6">
      <c r="B26" s="24" t="s">
        <v>28</v>
      </c>
      <c r="C26" s="25" t="s">
        <v>29</v>
      </c>
      <c r="D26" s="118"/>
      <c r="E26" s="134">
        <f>SUM(E27:E29)</f>
        <v>104949.57</v>
      </c>
      <c r="F26" s="114"/>
    </row>
    <row r="27" spans="2:6">
      <c r="B27" s="26" t="s">
        <v>6</v>
      </c>
      <c r="C27" s="15" t="s">
        <v>30</v>
      </c>
      <c r="D27" s="198"/>
      <c r="E27" s="209">
        <v>100000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/>
      <c r="E29" s="209">
        <v>4949.57</v>
      </c>
      <c r="F29" s="114"/>
    </row>
    <row r="30" spans="2:6">
      <c r="B30" s="24" t="s">
        <v>33</v>
      </c>
      <c r="C30" s="27" t="s">
        <v>34</v>
      </c>
      <c r="D30" s="118"/>
      <c r="E30" s="134">
        <f>SUM(E31:E37)</f>
        <v>619.13</v>
      </c>
    </row>
    <row r="31" spans="2:6">
      <c r="B31" s="26" t="s">
        <v>6</v>
      </c>
      <c r="C31" s="15" t="s">
        <v>35</v>
      </c>
      <c r="D31" s="198"/>
      <c r="E31" s="209"/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/>
      <c r="E33" s="209">
        <v>0.62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/>
      <c r="E35" s="209">
        <v>618.51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/>
    </row>
    <row r="38" spans="2:6">
      <c r="B38" s="21" t="s">
        <v>45</v>
      </c>
      <c r="C38" s="22" t="s">
        <v>46</v>
      </c>
      <c r="D38" s="117"/>
      <c r="E38" s="23">
        <v>5958.38</v>
      </c>
    </row>
    <row r="39" spans="2:6" ht="13.5" thickBot="1">
      <c r="B39" s="30" t="s">
        <v>47</v>
      </c>
      <c r="C39" s="31" t="s">
        <v>48</v>
      </c>
      <c r="D39" s="119"/>
      <c r="E39" s="130">
        <f>E24+E25+E38</f>
        <v>110288.82</v>
      </c>
      <c r="F39" s="127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94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/>
      <c r="E44" s="167"/>
    </row>
    <row r="45" spans="2:6" ht="13.5" thickBot="1">
      <c r="B45" s="41" t="s">
        <v>8</v>
      </c>
      <c r="C45" s="68" t="s">
        <v>53</v>
      </c>
      <c r="D45" s="166"/>
      <c r="E45" s="171">
        <v>2162.9499999999998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/>
      <c r="E47" s="173"/>
    </row>
    <row r="48" spans="2:6">
      <c r="B48" s="39" t="s">
        <v>8</v>
      </c>
      <c r="C48" s="67" t="s">
        <v>55</v>
      </c>
      <c r="D48" s="183"/>
      <c r="E48" s="177">
        <v>44.57</v>
      </c>
    </row>
    <row r="49" spans="2:5">
      <c r="B49" s="39" t="s">
        <v>10</v>
      </c>
      <c r="C49" s="67" t="s">
        <v>56</v>
      </c>
      <c r="D49" s="183"/>
      <c r="E49" s="177">
        <v>53.47</v>
      </c>
    </row>
    <row r="50" spans="2:5" ht="13.5" thickBot="1">
      <c r="B50" s="41" t="s">
        <v>12</v>
      </c>
      <c r="C50" s="68" t="s">
        <v>53</v>
      </c>
      <c r="D50" s="166"/>
      <c r="E50" s="175">
        <v>50.99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110288.82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110288.82</v>
      </c>
      <c r="E60" s="222">
        <f>D60/E20</f>
        <v>1</v>
      </c>
    </row>
    <row r="61" spans="2:5" ht="25.5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110288.82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110288.82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89.xml><?xml version="1.0" encoding="utf-8"?>
<worksheet xmlns="http://schemas.openxmlformats.org/spreadsheetml/2006/main" xmlns:r="http://schemas.openxmlformats.org/officeDocument/2006/relationships">
  <dimension ref="B1:F78"/>
  <sheetViews>
    <sheetView workbookViewId="0">
      <selection activeCell="B3" sqref="B3:E3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7" customWidth="1"/>
    <col min="6" max="6" width="8.14062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235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194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/>
      <c r="E9" s="23">
        <f>E10+E11+E12+E13</f>
        <v>23153.07</v>
      </c>
    </row>
    <row r="10" spans="2:5">
      <c r="B10" s="14" t="s">
        <v>6</v>
      </c>
      <c r="C10" s="115" t="s">
        <v>7</v>
      </c>
      <c r="D10" s="198"/>
      <c r="E10" s="199">
        <v>23153.07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/>
      <c r="E20" s="205">
        <f>E9-E16</f>
        <v>23153.07</v>
      </c>
      <c r="F20" s="191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194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/>
      <c r="E24" s="23">
        <f>D20</f>
        <v>0</v>
      </c>
    </row>
    <row r="25" spans="2:6">
      <c r="B25" s="21" t="s">
        <v>26</v>
      </c>
      <c r="C25" s="22" t="s">
        <v>27</v>
      </c>
      <c r="D25" s="117"/>
      <c r="E25" s="133">
        <f>E26-E30</f>
        <v>23578.45</v>
      </c>
      <c r="F25" s="114"/>
    </row>
    <row r="26" spans="2:6">
      <c r="B26" s="24" t="s">
        <v>28</v>
      </c>
      <c r="C26" s="25" t="s">
        <v>29</v>
      </c>
      <c r="D26" s="118"/>
      <c r="E26" s="134">
        <f>SUM(E27:E29)</f>
        <v>23620</v>
      </c>
      <c r="F26" s="114"/>
    </row>
    <row r="27" spans="2:6">
      <c r="B27" s="26" t="s">
        <v>6</v>
      </c>
      <c r="C27" s="15" t="s">
        <v>30</v>
      </c>
      <c r="D27" s="198"/>
      <c r="E27" s="209">
        <v>23620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/>
      <c r="E29" s="209"/>
      <c r="F29" s="114"/>
    </row>
    <row r="30" spans="2:6">
      <c r="B30" s="24" t="s">
        <v>33</v>
      </c>
      <c r="C30" s="27" t="s">
        <v>34</v>
      </c>
      <c r="D30" s="118"/>
      <c r="E30" s="134">
        <f>SUM(E31:E37)</f>
        <v>41.55</v>
      </c>
    </row>
    <row r="31" spans="2:6">
      <c r="B31" s="26" t="s">
        <v>6</v>
      </c>
      <c r="C31" s="15" t="s">
        <v>35</v>
      </c>
      <c r="D31" s="198"/>
      <c r="E31" s="209"/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/>
      <c r="E33" s="209">
        <v>23.7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/>
      <c r="E35" s="209">
        <v>17.850000000000001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/>
    </row>
    <row r="38" spans="2:6">
      <c r="B38" s="21" t="s">
        <v>45</v>
      </c>
      <c r="C38" s="22" t="s">
        <v>46</v>
      </c>
      <c r="D38" s="117"/>
      <c r="E38" s="23">
        <v>-425.38</v>
      </c>
    </row>
    <row r="39" spans="2:6" ht="13.5" thickBot="1">
      <c r="B39" s="30" t="s">
        <v>47</v>
      </c>
      <c r="C39" s="31" t="s">
        <v>48</v>
      </c>
      <c r="D39" s="119"/>
      <c r="E39" s="130">
        <f>E24+E25+E38</f>
        <v>23153.07</v>
      </c>
      <c r="F39" s="127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94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/>
      <c r="E44" s="167"/>
    </row>
    <row r="45" spans="2:6" ht="13.5" thickBot="1">
      <c r="B45" s="41" t="s">
        <v>8</v>
      </c>
      <c r="C45" s="68" t="s">
        <v>53</v>
      </c>
      <c r="D45" s="166"/>
      <c r="E45" s="171">
        <v>2360.15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/>
      <c r="E47" s="173"/>
    </row>
    <row r="48" spans="2:6">
      <c r="B48" s="39" t="s">
        <v>8</v>
      </c>
      <c r="C48" s="67" t="s">
        <v>55</v>
      </c>
      <c r="D48" s="183"/>
      <c r="E48" s="177">
        <v>9.81</v>
      </c>
    </row>
    <row r="49" spans="2:5">
      <c r="B49" s="39" t="s">
        <v>10</v>
      </c>
      <c r="C49" s="67" t="s">
        <v>56</v>
      </c>
      <c r="D49" s="183"/>
      <c r="E49" s="177">
        <v>10.1</v>
      </c>
    </row>
    <row r="50" spans="2:5" ht="13.5" thickBot="1">
      <c r="B50" s="41" t="s">
        <v>12</v>
      </c>
      <c r="C50" s="68" t="s">
        <v>53</v>
      </c>
      <c r="D50" s="166"/>
      <c r="E50" s="175">
        <v>9.81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23153.07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23153.07</v>
      </c>
      <c r="E60" s="222">
        <f>D60/E20</f>
        <v>1</v>
      </c>
    </row>
    <row r="61" spans="2:5" ht="25.5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23153.07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23153.07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I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7.42578125" customWidth="1"/>
    <col min="7" max="7" width="11.7109375" bestFit="1" customWidth="1"/>
    <col min="8" max="8" width="13.140625" customWidth="1"/>
    <col min="9" max="9" width="11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114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21646913.030000001</v>
      </c>
      <c r="E9" s="23">
        <f>E10+E11+E12+E13</f>
        <v>23210532.560000002</v>
      </c>
    </row>
    <row r="10" spans="2:5">
      <c r="B10" s="14" t="s">
        <v>6</v>
      </c>
      <c r="C10" s="115" t="s">
        <v>7</v>
      </c>
      <c r="D10" s="198">
        <f>21164359.57+404277.91</f>
        <v>21568637.48</v>
      </c>
      <c r="E10" s="199">
        <f>22922617.87+268883.84</f>
        <v>23191501.710000001</v>
      </c>
    </row>
    <row r="11" spans="2:5">
      <c r="B11" s="14" t="s">
        <v>8</v>
      </c>
      <c r="C11" s="115" t="s">
        <v>9</v>
      </c>
      <c r="D11" s="198">
        <v>0.69</v>
      </c>
      <c r="E11" s="199">
        <v>4.8</v>
      </c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>
        <f>D14</f>
        <v>78274.86</v>
      </c>
      <c r="E13" s="199">
        <f>E14</f>
        <v>19026.05</v>
      </c>
    </row>
    <row r="14" spans="2:5">
      <c r="B14" s="14" t="s">
        <v>14</v>
      </c>
      <c r="C14" s="115" t="s">
        <v>15</v>
      </c>
      <c r="D14" s="198">
        <v>78274.86</v>
      </c>
      <c r="E14" s="199">
        <v>19026.05</v>
      </c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>
        <f>D17+D18+D19</f>
        <v>27095.82</v>
      </c>
      <c r="E16" s="23">
        <f>E17+E18+E19</f>
        <v>68220.69</v>
      </c>
    </row>
    <row r="17" spans="2:9">
      <c r="B17" s="14" t="s">
        <v>6</v>
      </c>
      <c r="C17" s="115" t="s">
        <v>15</v>
      </c>
      <c r="D17" s="200">
        <v>27095.82</v>
      </c>
      <c r="E17" s="201">
        <v>68220.69</v>
      </c>
    </row>
    <row r="18" spans="2:9" ht="25.5">
      <c r="B18" s="14" t="s">
        <v>8</v>
      </c>
      <c r="C18" s="115" t="s">
        <v>20</v>
      </c>
      <c r="D18" s="198"/>
      <c r="E18" s="199"/>
    </row>
    <row r="19" spans="2:9" ht="13.5" thickBot="1">
      <c r="B19" s="16" t="s">
        <v>10</v>
      </c>
      <c r="C19" s="116" t="s">
        <v>21</v>
      </c>
      <c r="D19" s="202"/>
      <c r="E19" s="203"/>
    </row>
    <row r="20" spans="2:9" ht="13.5" thickBot="1">
      <c r="B20" s="264" t="s">
        <v>22</v>
      </c>
      <c r="C20" s="265"/>
      <c r="D20" s="204">
        <f>D9-D16</f>
        <v>21619817.210000001</v>
      </c>
      <c r="E20" s="205">
        <f>E9-E16</f>
        <v>23142311.870000001</v>
      </c>
      <c r="F20" s="191"/>
    </row>
    <row r="21" spans="2:9" ht="13.5" thickBot="1">
      <c r="B21" s="3"/>
      <c r="C21" s="17"/>
      <c r="D21" s="18"/>
      <c r="E21" s="18"/>
    </row>
    <row r="22" spans="2:9" ht="16.5" thickBot="1">
      <c r="B22" s="4"/>
      <c r="C22" s="5" t="s">
        <v>23</v>
      </c>
      <c r="D22" s="19"/>
      <c r="E22" s="20"/>
    </row>
    <row r="23" spans="2:9" ht="13.5" thickBot="1">
      <c r="B23" s="8"/>
      <c r="C23" s="9" t="s">
        <v>3</v>
      </c>
      <c r="D23" s="10" t="s">
        <v>225</v>
      </c>
      <c r="E23" s="64" t="s">
        <v>224</v>
      </c>
    </row>
    <row r="24" spans="2:9" ht="13.5" thickBot="1">
      <c r="B24" s="21" t="s">
        <v>24</v>
      </c>
      <c r="C24" s="22" t="s">
        <v>25</v>
      </c>
      <c r="D24" s="108">
        <v>15972818.780000001</v>
      </c>
      <c r="E24" s="23">
        <f>D20</f>
        <v>21619817.210000001</v>
      </c>
    </row>
    <row r="25" spans="2:9">
      <c r="B25" s="21" t="s">
        <v>26</v>
      </c>
      <c r="C25" s="22" t="s">
        <v>27</v>
      </c>
      <c r="D25" s="108">
        <v>-321082</v>
      </c>
      <c r="E25" s="133">
        <f>E26-E30</f>
        <v>2193381.8999999994</v>
      </c>
      <c r="F25" s="127"/>
      <c r="G25" s="127"/>
      <c r="H25" s="127"/>
      <c r="I25" s="127"/>
    </row>
    <row r="26" spans="2:9">
      <c r="B26" s="24" t="s">
        <v>28</v>
      </c>
      <c r="C26" s="25" t="s">
        <v>29</v>
      </c>
      <c r="D26" s="109">
        <v>3581047.9499999997</v>
      </c>
      <c r="E26" s="134">
        <f>SUM(E27:E29)</f>
        <v>6915757.8099999996</v>
      </c>
      <c r="F26" s="127"/>
      <c r="G26" s="127"/>
      <c r="H26" s="127"/>
      <c r="I26" s="127"/>
    </row>
    <row r="27" spans="2:9">
      <c r="B27" s="26" t="s">
        <v>6</v>
      </c>
      <c r="C27" s="15" t="s">
        <v>30</v>
      </c>
      <c r="D27" s="232">
        <v>2518277.3199999998</v>
      </c>
      <c r="E27" s="209">
        <v>4110741.7699999996</v>
      </c>
      <c r="F27" s="127"/>
      <c r="G27" s="127"/>
      <c r="H27" s="127"/>
      <c r="I27" s="127"/>
    </row>
    <row r="28" spans="2:9">
      <c r="B28" s="26" t="s">
        <v>8</v>
      </c>
      <c r="C28" s="15" t="s">
        <v>31</v>
      </c>
      <c r="D28" s="232"/>
      <c r="E28" s="209"/>
      <c r="F28" s="127"/>
      <c r="G28" s="127"/>
      <c r="H28" s="127"/>
      <c r="I28" s="127"/>
    </row>
    <row r="29" spans="2:9">
      <c r="B29" s="26" t="s">
        <v>10</v>
      </c>
      <c r="C29" s="15" t="s">
        <v>32</v>
      </c>
      <c r="D29" s="232">
        <v>1062770.6299999999</v>
      </c>
      <c r="E29" s="209">
        <v>2805016.04</v>
      </c>
      <c r="F29" s="127"/>
      <c r="G29" s="127"/>
      <c r="H29" s="127"/>
      <c r="I29" s="127"/>
    </row>
    <row r="30" spans="2:9">
      <c r="B30" s="24" t="s">
        <v>33</v>
      </c>
      <c r="C30" s="27" t="s">
        <v>34</v>
      </c>
      <c r="D30" s="109">
        <v>3902129.9499999997</v>
      </c>
      <c r="E30" s="134">
        <f>SUM(E31:E37)</f>
        <v>4722375.91</v>
      </c>
      <c r="F30" s="127"/>
      <c r="G30" s="127"/>
      <c r="H30" s="127"/>
      <c r="I30" s="127"/>
    </row>
    <row r="31" spans="2:9">
      <c r="B31" s="26" t="s">
        <v>6</v>
      </c>
      <c r="C31" s="15" t="s">
        <v>35</v>
      </c>
      <c r="D31" s="232">
        <v>1973543.6500000001</v>
      </c>
      <c r="E31" s="209">
        <v>1452634.45</v>
      </c>
      <c r="F31" s="127"/>
      <c r="G31" s="127"/>
      <c r="H31" s="127"/>
      <c r="I31" s="127"/>
    </row>
    <row r="32" spans="2:9">
      <c r="B32" s="26" t="s">
        <v>8</v>
      </c>
      <c r="C32" s="15" t="s">
        <v>36</v>
      </c>
      <c r="D32" s="232"/>
      <c r="E32" s="209"/>
      <c r="F32" s="127"/>
      <c r="G32" s="127"/>
      <c r="H32" s="127"/>
      <c r="I32" s="127"/>
    </row>
    <row r="33" spans="2:9">
      <c r="B33" s="26" t="s">
        <v>10</v>
      </c>
      <c r="C33" s="15" t="s">
        <v>37</v>
      </c>
      <c r="D33" s="232">
        <v>445060.27</v>
      </c>
      <c r="E33" s="209">
        <v>387540.55</v>
      </c>
      <c r="F33" s="127"/>
      <c r="G33" s="127"/>
      <c r="H33" s="127"/>
      <c r="I33" s="127"/>
    </row>
    <row r="34" spans="2:9">
      <c r="B34" s="26" t="s">
        <v>12</v>
      </c>
      <c r="C34" s="15" t="s">
        <v>38</v>
      </c>
      <c r="D34" s="232"/>
      <c r="E34" s="209"/>
      <c r="F34" s="127"/>
      <c r="G34" s="127"/>
      <c r="H34" s="127"/>
      <c r="I34" s="127"/>
    </row>
    <row r="35" spans="2:9" ht="25.5">
      <c r="B35" s="26" t="s">
        <v>39</v>
      </c>
      <c r="C35" s="15" t="s">
        <v>40</v>
      </c>
      <c r="D35" s="232"/>
      <c r="E35" s="209"/>
      <c r="F35" s="127"/>
      <c r="G35" s="127"/>
      <c r="H35" s="127"/>
      <c r="I35" s="127"/>
    </row>
    <row r="36" spans="2:9">
      <c r="B36" s="26" t="s">
        <v>41</v>
      </c>
      <c r="C36" s="15" t="s">
        <v>42</v>
      </c>
      <c r="D36" s="232"/>
      <c r="E36" s="209"/>
      <c r="F36" s="127"/>
      <c r="G36" s="127"/>
      <c r="H36" s="127"/>
      <c r="I36" s="127"/>
    </row>
    <row r="37" spans="2:9" ht="13.5" thickBot="1">
      <c r="B37" s="28" t="s">
        <v>43</v>
      </c>
      <c r="C37" s="29" t="s">
        <v>44</v>
      </c>
      <c r="D37" s="232">
        <v>1483526.03</v>
      </c>
      <c r="E37" s="209">
        <v>2882200.91</v>
      </c>
      <c r="F37" s="127"/>
      <c r="G37" s="127"/>
      <c r="H37" s="127"/>
      <c r="I37" s="127"/>
    </row>
    <row r="38" spans="2:9">
      <c r="B38" s="21" t="s">
        <v>45</v>
      </c>
      <c r="C38" s="22" t="s">
        <v>46</v>
      </c>
      <c r="D38" s="108">
        <v>529171.74</v>
      </c>
      <c r="E38" s="23">
        <v>-670887.24</v>
      </c>
    </row>
    <row r="39" spans="2:9" ht="13.5" thickBot="1">
      <c r="B39" s="30" t="s">
        <v>47</v>
      </c>
      <c r="C39" s="31" t="s">
        <v>48</v>
      </c>
      <c r="D39" s="110">
        <v>16180908.520000001</v>
      </c>
      <c r="E39" s="130">
        <f>E24+E25+E38</f>
        <v>23142311.870000001</v>
      </c>
      <c r="F39" s="127"/>
    </row>
    <row r="40" spans="2:9" ht="13.5" thickBot="1">
      <c r="B40" s="32"/>
      <c r="C40" s="33"/>
      <c r="D40" s="176"/>
      <c r="E40" s="176"/>
    </row>
    <row r="41" spans="2:9" ht="16.5" thickBot="1">
      <c r="B41" s="4"/>
      <c r="C41" s="34" t="s">
        <v>49</v>
      </c>
      <c r="D41" s="6"/>
      <c r="E41" s="7"/>
    </row>
    <row r="42" spans="2:9" ht="13.5" thickBot="1">
      <c r="B42" s="8"/>
      <c r="C42" s="35" t="s">
        <v>50</v>
      </c>
      <c r="D42" s="10" t="s">
        <v>225</v>
      </c>
      <c r="E42" s="64" t="s">
        <v>224</v>
      </c>
    </row>
    <row r="43" spans="2:9">
      <c r="B43" s="36" t="s">
        <v>28</v>
      </c>
      <c r="C43" s="66" t="s">
        <v>51</v>
      </c>
      <c r="D43" s="38"/>
      <c r="E43" s="63"/>
    </row>
    <row r="44" spans="2:9">
      <c r="B44" s="39" t="s">
        <v>6</v>
      </c>
      <c r="C44" s="67" t="s">
        <v>52</v>
      </c>
      <c r="D44" s="233">
        <v>1432790.8096</v>
      </c>
      <c r="E44" s="167">
        <v>1818432.3367999999</v>
      </c>
      <c r="H44" s="114"/>
    </row>
    <row r="45" spans="2:9" ht="13.5" thickBot="1">
      <c r="B45" s="41" t="s">
        <v>8</v>
      </c>
      <c r="C45" s="68" t="s">
        <v>53</v>
      </c>
      <c r="D45" s="234">
        <v>1401744.2912000001</v>
      </c>
      <c r="E45" s="171">
        <v>1998988.1682</v>
      </c>
    </row>
    <row r="46" spans="2:9">
      <c r="B46" s="36" t="s">
        <v>33</v>
      </c>
      <c r="C46" s="66" t="s">
        <v>54</v>
      </c>
      <c r="D46" s="235"/>
      <c r="E46" s="172"/>
    </row>
    <row r="47" spans="2:9">
      <c r="B47" s="39" t="s">
        <v>6</v>
      </c>
      <c r="C47" s="67" t="s">
        <v>52</v>
      </c>
      <c r="D47" s="236">
        <v>11.148</v>
      </c>
      <c r="E47" s="173">
        <v>11.8892613007782</v>
      </c>
    </row>
    <row r="48" spans="2:9">
      <c r="B48" s="39" t="s">
        <v>8</v>
      </c>
      <c r="C48" s="67" t="s">
        <v>55</v>
      </c>
      <c r="D48" s="236">
        <v>10.945</v>
      </c>
      <c r="E48" s="177">
        <v>11.5604</v>
      </c>
    </row>
    <row r="49" spans="2:8">
      <c r="B49" s="39" t="s">
        <v>10</v>
      </c>
      <c r="C49" s="67" t="s">
        <v>56</v>
      </c>
      <c r="D49" s="236">
        <v>11.545</v>
      </c>
      <c r="E49" s="177">
        <v>12.0785</v>
      </c>
    </row>
    <row r="50" spans="2:8" ht="13.5" thickBot="1">
      <c r="B50" s="41" t="s">
        <v>12</v>
      </c>
      <c r="C50" s="68" t="s">
        <v>53</v>
      </c>
      <c r="D50" s="237">
        <v>11.543409608715301</v>
      </c>
      <c r="E50" s="175">
        <v>11.5770129299157</v>
      </c>
      <c r="H50" s="114"/>
    </row>
    <row r="51" spans="2:8" ht="13.5" thickBot="1">
      <c r="B51" s="32"/>
      <c r="C51" s="33"/>
      <c r="D51" s="176"/>
      <c r="E51" s="176"/>
    </row>
    <row r="52" spans="2:8" ht="16.5" thickBot="1">
      <c r="B52" s="43"/>
      <c r="C52" s="44" t="s">
        <v>57</v>
      </c>
      <c r="D52" s="45"/>
      <c r="E52" s="7"/>
    </row>
    <row r="53" spans="2:8" ht="23.25" thickBot="1">
      <c r="B53" s="266" t="s">
        <v>58</v>
      </c>
      <c r="C53" s="267"/>
      <c r="D53" s="46" t="s">
        <v>59</v>
      </c>
      <c r="E53" s="47" t="s">
        <v>60</v>
      </c>
    </row>
    <row r="54" spans="2:8" ht="13.5" thickBot="1">
      <c r="B54" s="48" t="s">
        <v>28</v>
      </c>
      <c r="C54" s="37" t="s">
        <v>61</v>
      </c>
      <c r="D54" s="49">
        <f>SUM(D55:D66)</f>
        <v>23191501.710000001</v>
      </c>
      <c r="E54" s="50">
        <f>E60+E65</f>
        <v>1.0021255369937248</v>
      </c>
    </row>
    <row r="55" spans="2:8" ht="25.5">
      <c r="B55" s="51" t="s">
        <v>6</v>
      </c>
      <c r="C55" s="52" t="s">
        <v>62</v>
      </c>
      <c r="D55" s="217">
        <v>0</v>
      </c>
      <c r="E55" s="218">
        <v>0</v>
      </c>
    </row>
    <row r="56" spans="2:8" ht="25.5">
      <c r="B56" s="39" t="s">
        <v>8</v>
      </c>
      <c r="C56" s="40" t="s">
        <v>63</v>
      </c>
      <c r="D56" s="219">
        <v>0</v>
      </c>
      <c r="E56" s="220">
        <v>0</v>
      </c>
    </row>
    <row r="57" spans="2:8">
      <c r="B57" s="39" t="s">
        <v>10</v>
      </c>
      <c r="C57" s="40" t="s">
        <v>64</v>
      </c>
      <c r="D57" s="219">
        <v>0</v>
      </c>
      <c r="E57" s="220">
        <v>0</v>
      </c>
    </row>
    <row r="58" spans="2:8">
      <c r="B58" s="39" t="s">
        <v>12</v>
      </c>
      <c r="C58" s="40" t="s">
        <v>65</v>
      </c>
      <c r="D58" s="219">
        <v>0</v>
      </c>
      <c r="E58" s="220">
        <v>0</v>
      </c>
    </row>
    <row r="59" spans="2:8">
      <c r="B59" s="39" t="s">
        <v>39</v>
      </c>
      <c r="C59" s="40" t="s">
        <v>66</v>
      </c>
      <c r="D59" s="219">
        <v>0</v>
      </c>
      <c r="E59" s="220">
        <v>0</v>
      </c>
    </row>
    <row r="60" spans="2:8">
      <c r="B60" s="53" t="s">
        <v>41</v>
      </c>
      <c r="C60" s="54" t="s">
        <v>67</v>
      </c>
      <c r="D60" s="221">
        <v>22922617.870000001</v>
      </c>
      <c r="E60" s="222">
        <f>D60/E20</f>
        <v>0.9905068257123959</v>
      </c>
    </row>
    <row r="61" spans="2:8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8">
      <c r="B62" s="53" t="s">
        <v>69</v>
      </c>
      <c r="C62" s="54" t="s">
        <v>70</v>
      </c>
      <c r="D62" s="221">
        <v>0</v>
      </c>
      <c r="E62" s="222">
        <v>0</v>
      </c>
    </row>
    <row r="63" spans="2:8">
      <c r="B63" s="39" t="s">
        <v>71</v>
      </c>
      <c r="C63" s="40" t="s">
        <v>72</v>
      </c>
      <c r="D63" s="219">
        <v>0</v>
      </c>
      <c r="E63" s="220">
        <v>0</v>
      </c>
    </row>
    <row r="64" spans="2:8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268883.84000000003</v>
      </c>
      <c r="E65" s="220">
        <f>D65/E20</f>
        <v>1.161871128132887E-2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f>E11</f>
        <v>4.8</v>
      </c>
      <c r="E68" s="69">
        <f>D68/E20</f>
        <v>2.0741229428432205E-7</v>
      </c>
    </row>
    <row r="69" spans="2:5" ht="13.5" thickBot="1">
      <c r="B69" s="36" t="s">
        <v>82</v>
      </c>
      <c r="C69" s="37" t="s">
        <v>83</v>
      </c>
      <c r="D69" s="38">
        <f>E13</f>
        <v>19026.05</v>
      </c>
      <c r="E69" s="50">
        <f>D69/E20</f>
        <v>8.2213264201421365E-4</v>
      </c>
    </row>
    <row r="70" spans="2:5" ht="13.5" thickBot="1">
      <c r="B70" s="36" t="s">
        <v>84</v>
      </c>
      <c r="C70" s="37" t="s">
        <v>85</v>
      </c>
      <c r="D70" s="38">
        <f>E16</f>
        <v>68220.69</v>
      </c>
      <c r="E70" s="50">
        <f>D70/E20</f>
        <v>2.9478770480332308E-3</v>
      </c>
    </row>
    <row r="71" spans="2:5">
      <c r="B71" s="36" t="s">
        <v>86</v>
      </c>
      <c r="C71" s="37" t="s">
        <v>87</v>
      </c>
      <c r="D71" s="38">
        <f>D54+D69+D68-D70</f>
        <v>23142311.870000001</v>
      </c>
      <c r="E71" s="61">
        <f>E54+E69+E68-E70</f>
        <v>0.99999999999999989</v>
      </c>
    </row>
    <row r="72" spans="2:5">
      <c r="B72" s="39" t="s">
        <v>6</v>
      </c>
      <c r="C72" s="40" t="s">
        <v>88</v>
      </c>
      <c r="D72" s="219">
        <f>D71</f>
        <v>23142311.870000001</v>
      </c>
      <c r="E72" s="220">
        <f>E71</f>
        <v>0.99999999999999989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5118110236220474" right="0.74803149606299213" top="0.51181102362204722" bottom="0.47244094488188981" header="0.51181102362204722" footer="0.51181102362204722"/>
  <pageSetup paperSize="9" scale="70" orientation="portrait" r:id="rId1"/>
  <headerFooter alignWithMargins="0"/>
</worksheet>
</file>

<file path=xl/worksheets/sheet90.xml><?xml version="1.0" encoding="utf-8"?>
<worksheet xmlns="http://schemas.openxmlformats.org/spreadsheetml/2006/main" xmlns:r="http://schemas.openxmlformats.org/officeDocument/2006/relationships">
  <dimension ref="B1:F78"/>
  <sheetViews>
    <sheetView workbookViewId="0">
      <selection activeCell="B3" sqref="B3:E3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7" customWidth="1"/>
    <col min="6" max="6" width="8.140625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236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194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/>
      <c r="E9" s="23">
        <f>E10+E11+E12+E13</f>
        <v>79926.83</v>
      </c>
    </row>
    <row r="10" spans="2:5">
      <c r="B10" s="14" t="s">
        <v>6</v>
      </c>
      <c r="C10" s="115" t="s">
        <v>7</v>
      </c>
      <c r="D10" s="198"/>
      <c r="E10" s="199">
        <v>79926.83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/>
      <c r="E20" s="205">
        <f>E9-E16</f>
        <v>79926.83</v>
      </c>
      <c r="F20" s="191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194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/>
      <c r="E24" s="23">
        <f>D20</f>
        <v>0</v>
      </c>
    </row>
    <row r="25" spans="2:6">
      <c r="B25" s="21" t="s">
        <v>26</v>
      </c>
      <c r="C25" s="22" t="s">
        <v>27</v>
      </c>
      <c r="D25" s="117"/>
      <c r="E25" s="133">
        <f>E26-E30</f>
        <v>79911.239999999991</v>
      </c>
      <c r="F25" s="114"/>
    </row>
    <row r="26" spans="2:6">
      <c r="B26" s="24" t="s">
        <v>28</v>
      </c>
      <c r="C26" s="25" t="s">
        <v>29</v>
      </c>
      <c r="D26" s="118"/>
      <c r="E26" s="134">
        <f>SUM(E27:E29)</f>
        <v>79950.009999999995</v>
      </c>
      <c r="F26" s="114"/>
    </row>
    <row r="27" spans="2:6">
      <c r="B27" s="26" t="s">
        <v>6</v>
      </c>
      <c r="C27" s="15" t="s">
        <v>30</v>
      </c>
      <c r="D27" s="198"/>
      <c r="E27" s="209">
        <v>79950.009999999995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/>
      <c r="E29" s="209"/>
      <c r="F29" s="114"/>
    </row>
    <row r="30" spans="2:6">
      <c r="B30" s="24" t="s">
        <v>33</v>
      </c>
      <c r="C30" s="27" t="s">
        <v>34</v>
      </c>
      <c r="D30" s="118"/>
      <c r="E30" s="134">
        <f>SUM(E31:E37)</f>
        <v>38.769999999999996</v>
      </c>
    </row>
    <row r="31" spans="2:6">
      <c r="B31" s="26" t="s">
        <v>6</v>
      </c>
      <c r="C31" s="15" t="s">
        <v>35</v>
      </c>
      <c r="D31" s="198"/>
      <c r="E31" s="209"/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/>
      <c r="E33" s="209">
        <v>17.52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/>
      <c r="E35" s="209">
        <v>21.25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/>
    </row>
    <row r="38" spans="2:6">
      <c r="B38" s="21" t="s">
        <v>45</v>
      </c>
      <c r="C38" s="22" t="s">
        <v>46</v>
      </c>
      <c r="D38" s="117"/>
      <c r="E38" s="23">
        <v>15.59</v>
      </c>
    </row>
    <row r="39" spans="2:6" ht="13.5" thickBot="1">
      <c r="B39" s="30" t="s">
        <v>47</v>
      </c>
      <c r="C39" s="31" t="s">
        <v>48</v>
      </c>
      <c r="D39" s="119"/>
      <c r="E39" s="130">
        <f>E24+E25+E38</f>
        <v>79926.829999999987</v>
      </c>
      <c r="F39" s="127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94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/>
      <c r="E44" s="167"/>
    </row>
    <row r="45" spans="2:6" ht="13.5" thickBot="1">
      <c r="B45" s="41" t="s">
        <v>8</v>
      </c>
      <c r="C45" s="68" t="s">
        <v>53</v>
      </c>
      <c r="D45" s="166"/>
      <c r="E45" s="171">
        <v>6727.848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/>
      <c r="E47" s="173"/>
    </row>
    <row r="48" spans="2:6">
      <c r="B48" s="39" t="s">
        <v>8</v>
      </c>
      <c r="C48" s="67" t="s">
        <v>55</v>
      </c>
      <c r="D48" s="183"/>
      <c r="E48" s="177">
        <v>11.84</v>
      </c>
    </row>
    <row r="49" spans="2:5">
      <c r="B49" s="39" t="s">
        <v>10</v>
      </c>
      <c r="C49" s="67" t="s">
        <v>56</v>
      </c>
      <c r="D49" s="183"/>
      <c r="E49" s="177">
        <v>11.88</v>
      </c>
    </row>
    <row r="50" spans="2:5" ht="13.5" thickBot="1">
      <c r="B50" s="41" t="s">
        <v>12</v>
      </c>
      <c r="C50" s="68" t="s">
        <v>53</v>
      </c>
      <c r="D50" s="166"/>
      <c r="E50" s="175">
        <v>11.88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79926.83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79926.83</v>
      </c>
      <c r="E60" s="222">
        <f>D60/E20</f>
        <v>1</v>
      </c>
    </row>
    <row r="61" spans="2:5" ht="25.5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79926.83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79926.83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91.xml><?xml version="1.0" encoding="utf-8"?>
<worksheet xmlns="http://schemas.openxmlformats.org/spreadsheetml/2006/main" xmlns:r="http://schemas.openxmlformats.org/officeDocument/2006/relationships">
  <dimension ref="B1:F78"/>
  <sheetViews>
    <sheetView workbookViewId="0">
      <selection activeCell="B3" sqref="B3:E3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7" customWidth="1"/>
    <col min="6" max="6" width="8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237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194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/>
      <c r="E9" s="23">
        <f>E10+E11+E12+E13</f>
        <v>4554094.83</v>
      </c>
    </row>
    <row r="10" spans="2:5">
      <c r="B10" s="14" t="s">
        <v>6</v>
      </c>
      <c r="C10" s="115" t="s">
        <v>7</v>
      </c>
      <c r="D10" s="198"/>
      <c r="E10" s="199">
        <v>4554094.83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/>
      <c r="E20" s="205">
        <f>E9-E16</f>
        <v>4554094.83</v>
      </c>
      <c r="F20" s="191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194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/>
      <c r="E24" s="23">
        <f>D20</f>
        <v>0</v>
      </c>
    </row>
    <row r="25" spans="2:6">
      <c r="B25" s="21" t="s">
        <v>26</v>
      </c>
      <c r="C25" s="22" t="s">
        <v>27</v>
      </c>
      <c r="D25" s="117"/>
      <c r="E25" s="133">
        <f>E26-E30</f>
        <v>4549138.5699999994</v>
      </c>
      <c r="F25" s="114"/>
    </row>
    <row r="26" spans="2:6">
      <c r="B26" s="24" t="s">
        <v>28</v>
      </c>
      <c r="C26" s="25" t="s">
        <v>29</v>
      </c>
      <c r="D26" s="118"/>
      <c r="E26" s="134">
        <f>SUM(E27:E29)</f>
        <v>4567193.55</v>
      </c>
      <c r="F26" s="114"/>
    </row>
    <row r="27" spans="2:6">
      <c r="B27" s="26" t="s">
        <v>6</v>
      </c>
      <c r="C27" s="15" t="s">
        <v>30</v>
      </c>
      <c r="D27" s="198"/>
      <c r="E27" s="209">
        <v>4116920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/>
      <c r="E29" s="209">
        <v>450273.55</v>
      </c>
      <c r="F29" s="114"/>
    </row>
    <row r="30" spans="2:6">
      <c r="B30" s="24" t="s">
        <v>33</v>
      </c>
      <c r="C30" s="27" t="s">
        <v>34</v>
      </c>
      <c r="D30" s="118"/>
      <c r="E30" s="134">
        <f>SUM(E31:E37)</f>
        <v>18054.980000000003</v>
      </c>
    </row>
    <row r="31" spans="2:6">
      <c r="B31" s="26" t="s">
        <v>6</v>
      </c>
      <c r="C31" s="15" t="s">
        <v>35</v>
      </c>
      <c r="D31" s="198"/>
      <c r="E31" s="209"/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/>
      <c r="E33" s="209">
        <v>67.150000000000006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/>
      <c r="E35" s="209">
        <v>17987.830000000002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/>
    </row>
    <row r="38" spans="2:6">
      <c r="B38" s="21" t="s">
        <v>45</v>
      </c>
      <c r="C38" s="22" t="s">
        <v>46</v>
      </c>
      <c r="D38" s="117"/>
      <c r="E38" s="23">
        <v>4956.26</v>
      </c>
    </row>
    <row r="39" spans="2:6" ht="13.5" thickBot="1">
      <c r="B39" s="30" t="s">
        <v>47</v>
      </c>
      <c r="C39" s="31" t="s">
        <v>48</v>
      </c>
      <c r="D39" s="119"/>
      <c r="E39" s="130">
        <f>E24+E25+E38</f>
        <v>4554094.8299999991</v>
      </c>
      <c r="F39" s="127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94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/>
      <c r="E44" s="167"/>
    </row>
    <row r="45" spans="2:6" ht="13.5" thickBot="1">
      <c r="B45" s="41" t="s">
        <v>8</v>
      </c>
      <c r="C45" s="68" t="s">
        <v>53</v>
      </c>
      <c r="D45" s="166"/>
      <c r="E45" s="171">
        <v>403017.24200000003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/>
      <c r="E47" s="173"/>
    </row>
    <row r="48" spans="2:6">
      <c r="B48" s="39" t="s">
        <v>8</v>
      </c>
      <c r="C48" s="67" t="s">
        <v>55</v>
      </c>
      <c r="D48" s="183"/>
      <c r="E48" s="177">
        <v>10.36</v>
      </c>
    </row>
    <row r="49" spans="2:5">
      <c r="B49" s="39" t="s">
        <v>10</v>
      </c>
      <c r="C49" s="67" t="s">
        <v>56</v>
      </c>
      <c r="D49" s="183"/>
      <c r="E49" s="177">
        <v>11.67</v>
      </c>
    </row>
    <row r="50" spans="2:5" ht="13.5" thickBot="1">
      <c r="B50" s="41" t="s">
        <v>12</v>
      </c>
      <c r="C50" s="68" t="s">
        <v>53</v>
      </c>
      <c r="D50" s="166"/>
      <c r="E50" s="175">
        <v>11.3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4554094.83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4554094.83</v>
      </c>
      <c r="E60" s="222">
        <f>D60/E20</f>
        <v>1</v>
      </c>
    </row>
    <row r="61" spans="2:5" ht="25.5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4554094.83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4554094.83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92.xml><?xml version="1.0" encoding="utf-8"?>
<worksheet xmlns="http://schemas.openxmlformats.org/spreadsheetml/2006/main" xmlns:r="http://schemas.openxmlformats.org/officeDocument/2006/relationships">
  <dimension ref="B1:F78"/>
  <sheetViews>
    <sheetView workbookViewId="0">
      <selection activeCell="B3" sqref="B3:E3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7" customWidth="1"/>
    <col min="6" max="6" width="8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238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194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/>
      <c r="E9" s="23">
        <f>E10+E11+E12+E13</f>
        <v>9235.33</v>
      </c>
    </row>
    <row r="10" spans="2:5">
      <c r="B10" s="14" t="s">
        <v>6</v>
      </c>
      <c r="C10" s="115" t="s">
        <v>7</v>
      </c>
      <c r="D10" s="198"/>
      <c r="E10" s="199">
        <v>9235.33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/>
      <c r="E20" s="205">
        <f>E9-E16</f>
        <v>9235.33</v>
      </c>
      <c r="F20" s="191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194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/>
      <c r="E24" s="23">
        <f>D20</f>
        <v>0</v>
      </c>
    </row>
    <row r="25" spans="2:6">
      <c r="B25" s="21" t="s">
        <v>26</v>
      </c>
      <c r="C25" s="22" t="s">
        <v>27</v>
      </c>
      <c r="D25" s="117"/>
      <c r="E25" s="133">
        <f>E26-E30</f>
        <v>9257.5499999999993</v>
      </c>
      <c r="F25" s="114"/>
    </row>
    <row r="26" spans="2:6">
      <c r="B26" s="24" t="s">
        <v>28</v>
      </c>
      <c r="C26" s="25" t="s">
        <v>29</v>
      </c>
      <c r="D26" s="118"/>
      <c r="E26" s="134">
        <f>SUM(E27:E29)</f>
        <v>9262.5</v>
      </c>
      <c r="F26" s="114"/>
    </row>
    <row r="27" spans="2:6">
      <c r="B27" s="26" t="s">
        <v>6</v>
      </c>
      <c r="C27" s="15" t="s">
        <v>30</v>
      </c>
      <c r="D27" s="198"/>
      <c r="E27" s="209">
        <v>9262.5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/>
      <c r="E29" s="209"/>
      <c r="F29" s="114"/>
    </row>
    <row r="30" spans="2:6">
      <c r="B30" s="24" t="s">
        <v>33</v>
      </c>
      <c r="C30" s="27" t="s">
        <v>34</v>
      </c>
      <c r="D30" s="118"/>
      <c r="E30" s="134">
        <f>SUM(E31:E37)</f>
        <v>4.95</v>
      </c>
    </row>
    <row r="31" spans="2:6">
      <c r="B31" s="26" t="s">
        <v>6</v>
      </c>
      <c r="C31" s="15" t="s">
        <v>35</v>
      </c>
      <c r="D31" s="198"/>
      <c r="E31" s="209"/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/>
      <c r="E33" s="209">
        <v>4.95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/>
      <c r="E35" s="209"/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/>
    </row>
    <row r="38" spans="2:6">
      <c r="B38" s="21" t="s">
        <v>45</v>
      </c>
      <c r="C38" s="22" t="s">
        <v>46</v>
      </c>
      <c r="D38" s="117"/>
      <c r="E38" s="23">
        <v>-22.22</v>
      </c>
    </row>
    <row r="39" spans="2:6" ht="13.5" thickBot="1">
      <c r="B39" s="30" t="s">
        <v>47</v>
      </c>
      <c r="C39" s="31" t="s">
        <v>48</v>
      </c>
      <c r="D39" s="119"/>
      <c r="E39" s="130">
        <f>E24+E25+E38</f>
        <v>9235.33</v>
      </c>
      <c r="F39" s="127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94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/>
      <c r="E44" s="167"/>
    </row>
    <row r="45" spans="2:6" ht="13.5" thickBot="1">
      <c r="B45" s="41" t="s">
        <v>8</v>
      </c>
      <c r="C45" s="68" t="s">
        <v>53</v>
      </c>
      <c r="D45" s="166"/>
      <c r="E45" s="171">
        <v>811.54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/>
      <c r="E47" s="173"/>
    </row>
    <row r="48" spans="2:6">
      <c r="B48" s="39" t="s">
        <v>8</v>
      </c>
      <c r="C48" s="67" t="s">
        <v>55</v>
      </c>
      <c r="D48" s="183"/>
      <c r="E48" s="177">
        <v>11.36</v>
      </c>
    </row>
    <row r="49" spans="2:5">
      <c r="B49" s="39" t="s">
        <v>10</v>
      </c>
      <c r="C49" s="67" t="s">
        <v>56</v>
      </c>
      <c r="D49" s="183"/>
      <c r="E49" s="177">
        <v>11.65</v>
      </c>
    </row>
    <row r="50" spans="2:5" ht="13.5" thickBot="1">
      <c r="B50" s="41" t="s">
        <v>12</v>
      </c>
      <c r="C50" s="68" t="s">
        <v>53</v>
      </c>
      <c r="D50" s="166"/>
      <c r="E50" s="175">
        <v>11.38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9235.33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9235.33</v>
      </c>
      <c r="E60" s="222">
        <f>D60/E20</f>
        <v>1</v>
      </c>
    </row>
    <row r="61" spans="2:5" ht="25.5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9235.33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9235.33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93.xml><?xml version="1.0" encoding="utf-8"?>
<worksheet xmlns="http://schemas.openxmlformats.org/spreadsheetml/2006/main" xmlns:r="http://schemas.openxmlformats.org/officeDocument/2006/relationships">
  <dimension ref="B1:F78"/>
  <sheetViews>
    <sheetView workbookViewId="0">
      <selection activeCell="B3" sqref="B3:E3"/>
    </sheetView>
  </sheetViews>
  <sheetFormatPr defaultRowHeight="12.75"/>
  <cols>
    <col min="2" max="2" width="5.28515625" style="62" bestFit="1" customWidth="1"/>
    <col min="3" max="3" width="72.7109375" style="62" customWidth="1"/>
    <col min="4" max="5" width="17.85546875" style="227" customWidth="1"/>
    <col min="6" max="6" width="8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239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194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/>
      <c r="E9" s="23">
        <f>E10+E11+E12+E13</f>
        <v>33397.519999999997</v>
      </c>
    </row>
    <row r="10" spans="2:5">
      <c r="B10" s="14" t="s">
        <v>6</v>
      </c>
      <c r="C10" s="115" t="s">
        <v>7</v>
      </c>
      <c r="D10" s="198"/>
      <c r="E10" s="199">
        <v>33397.519999999997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/>
      <c r="E20" s="205">
        <f>E9-E16</f>
        <v>33397.519999999997</v>
      </c>
      <c r="F20" s="191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194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/>
      <c r="E24" s="23">
        <f>D20</f>
        <v>0</v>
      </c>
    </row>
    <row r="25" spans="2:6">
      <c r="B25" s="21" t="s">
        <v>26</v>
      </c>
      <c r="C25" s="22" t="s">
        <v>27</v>
      </c>
      <c r="D25" s="117"/>
      <c r="E25" s="133">
        <f>E26-E30</f>
        <v>34100.890000000007</v>
      </c>
      <c r="F25" s="114"/>
    </row>
    <row r="26" spans="2:6">
      <c r="B26" s="24" t="s">
        <v>28</v>
      </c>
      <c r="C26" s="25" t="s">
        <v>29</v>
      </c>
      <c r="D26" s="118"/>
      <c r="E26" s="134">
        <f>SUM(E27:E29)</f>
        <v>34144.980000000003</v>
      </c>
      <c r="F26" s="114"/>
    </row>
    <row r="27" spans="2:6">
      <c r="B27" s="26" t="s">
        <v>6</v>
      </c>
      <c r="C27" s="15" t="s">
        <v>30</v>
      </c>
      <c r="D27" s="198"/>
      <c r="E27" s="209">
        <v>34144.980000000003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/>
      <c r="E29" s="209"/>
      <c r="F29" s="114"/>
    </row>
    <row r="30" spans="2:6">
      <c r="B30" s="24" t="s">
        <v>33</v>
      </c>
      <c r="C30" s="27" t="s">
        <v>34</v>
      </c>
      <c r="D30" s="118"/>
      <c r="E30" s="134">
        <f>SUM(E31:E37)</f>
        <v>44.09</v>
      </c>
    </row>
    <row r="31" spans="2:6">
      <c r="B31" s="26" t="s">
        <v>6</v>
      </c>
      <c r="C31" s="15" t="s">
        <v>35</v>
      </c>
      <c r="D31" s="198"/>
      <c r="E31" s="209"/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/>
      <c r="E33" s="209">
        <v>23.7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/>
      <c r="E35" s="209">
        <v>20.39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/>
    </row>
    <row r="38" spans="2:6">
      <c r="B38" s="21" t="s">
        <v>45</v>
      </c>
      <c r="C38" s="22" t="s">
        <v>46</v>
      </c>
      <c r="D38" s="117"/>
      <c r="E38" s="23">
        <v>-703.37</v>
      </c>
    </row>
    <row r="39" spans="2:6" ht="13.5" thickBot="1">
      <c r="B39" s="30" t="s">
        <v>47</v>
      </c>
      <c r="C39" s="31" t="s">
        <v>48</v>
      </c>
      <c r="D39" s="119"/>
      <c r="E39" s="130">
        <f>E24+E25+E38</f>
        <v>33397.520000000004</v>
      </c>
      <c r="F39" s="127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94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/>
      <c r="E44" s="167"/>
    </row>
    <row r="45" spans="2:6" ht="13.5" thickBot="1">
      <c r="B45" s="41" t="s">
        <v>8</v>
      </c>
      <c r="C45" s="68" t="s">
        <v>53</v>
      </c>
      <c r="D45" s="166"/>
      <c r="E45" s="171">
        <v>1840.0840000000001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/>
      <c r="E47" s="173"/>
    </row>
    <row r="48" spans="2:6">
      <c r="B48" s="39" t="s">
        <v>8</v>
      </c>
      <c r="C48" s="67" t="s">
        <v>55</v>
      </c>
      <c r="D48" s="183"/>
      <c r="E48" s="177">
        <v>18.149999999999999</v>
      </c>
    </row>
    <row r="49" spans="2:5">
      <c r="B49" s="39" t="s">
        <v>10</v>
      </c>
      <c r="C49" s="67" t="s">
        <v>56</v>
      </c>
      <c r="D49" s="183"/>
      <c r="E49" s="177">
        <v>19.02</v>
      </c>
    </row>
    <row r="50" spans="2:5" ht="13.5" thickBot="1">
      <c r="B50" s="41" t="s">
        <v>12</v>
      </c>
      <c r="C50" s="68" t="s">
        <v>53</v>
      </c>
      <c r="D50" s="166"/>
      <c r="E50" s="175">
        <v>18.149999999999999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33397.519999999997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33397.519999999997</v>
      </c>
      <c r="E60" s="222">
        <f>D60/E20</f>
        <v>1</v>
      </c>
    </row>
    <row r="61" spans="2:5" ht="25.5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33397.519999999997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33397.519999999997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94.xml><?xml version="1.0" encoding="utf-8"?>
<worksheet xmlns="http://schemas.openxmlformats.org/spreadsheetml/2006/main" xmlns:r="http://schemas.openxmlformats.org/officeDocument/2006/relationships">
  <dimension ref="A1:F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7.8554687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172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3212.68</v>
      </c>
      <c r="E9" s="23">
        <f>E10+E11+E12+E13</f>
        <v>13895.31</v>
      </c>
    </row>
    <row r="10" spans="2:5">
      <c r="B10" s="14" t="s">
        <v>6</v>
      </c>
      <c r="C10" s="115" t="s">
        <v>7</v>
      </c>
      <c r="D10" s="198">
        <v>3212.68</v>
      </c>
      <c r="E10" s="199">
        <v>13895.31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3212.68</v>
      </c>
      <c r="E20" s="205">
        <f>E9-E16</f>
        <v>13895.31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2319.46</v>
      </c>
      <c r="E24" s="23">
        <f>D20</f>
        <v>3212.68</v>
      </c>
    </row>
    <row r="25" spans="2:6">
      <c r="B25" s="21" t="s">
        <v>26</v>
      </c>
      <c r="C25" s="22" t="s">
        <v>27</v>
      </c>
      <c r="D25" s="117">
        <v>-446.78</v>
      </c>
      <c r="E25" s="133">
        <f>E26-E30</f>
        <v>10661.57</v>
      </c>
      <c r="F25" s="70"/>
    </row>
    <row r="26" spans="2:6">
      <c r="B26" s="24" t="s">
        <v>28</v>
      </c>
      <c r="C26" s="25" t="s">
        <v>29</v>
      </c>
      <c r="D26" s="118">
        <v>376.33</v>
      </c>
      <c r="E26" s="134">
        <f>SUM(E27:E29)</f>
        <v>10759.35</v>
      </c>
      <c r="F26" s="70"/>
    </row>
    <row r="27" spans="2:6">
      <c r="B27" s="26" t="s">
        <v>6</v>
      </c>
      <c r="C27" s="15" t="s">
        <v>30</v>
      </c>
      <c r="D27" s="198">
        <v>376.33</v>
      </c>
      <c r="E27" s="209">
        <v>10667.02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/>
      <c r="E29" s="209">
        <v>92.33</v>
      </c>
    </row>
    <row r="30" spans="2:6">
      <c r="B30" s="24" t="s">
        <v>33</v>
      </c>
      <c r="C30" s="27" t="s">
        <v>34</v>
      </c>
      <c r="D30" s="118">
        <v>823.11</v>
      </c>
      <c r="E30" s="134">
        <f>SUM(E31:E37)</f>
        <v>97.78</v>
      </c>
    </row>
    <row r="31" spans="2:6">
      <c r="B31" s="26" t="s">
        <v>6</v>
      </c>
      <c r="C31" s="15" t="s">
        <v>35</v>
      </c>
      <c r="D31" s="198">
        <v>761.75</v>
      </c>
      <c r="E31" s="209">
        <v>-0.4</v>
      </c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>
        <v>23.9</v>
      </c>
      <c r="E33" s="209">
        <v>55.25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>
        <v>37.46</v>
      </c>
      <c r="E35" s="209">
        <v>42.93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/>
    </row>
    <row r="38" spans="2:6">
      <c r="B38" s="21" t="s">
        <v>45</v>
      </c>
      <c r="C38" s="22" t="s">
        <v>46</v>
      </c>
      <c r="D38" s="117">
        <v>5.6</v>
      </c>
      <c r="E38" s="23">
        <v>21.06</v>
      </c>
    </row>
    <row r="39" spans="2:6" ht="13.5" thickBot="1">
      <c r="B39" s="30" t="s">
        <v>47</v>
      </c>
      <c r="C39" s="31" t="s">
        <v>48</v>
      </c>
      <c r="D39" s="119">
        <v>1878.28</v>
      </c>
      <c r="E39" s="130">
        <f>E24+E25+E38</f>
        <v>13895.31</v>
      </c>
      <c r="F39" s="121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241"/>
      <c r="E43" s="63"/>
    </row>
    <row r="44" spans="2:6">
      <c r="B44" s="39" t="s">
        <v>6</v>
      </c>
      <c r="C44" s="67" t="s">
        <v>52</v>
      </c>
      <c r="D44" s="183">
        <v>24.359000000000002</v>
      </c>
      <c r="E44" s="167">
        <v>34.011000000000003</v>
      </c>
    </row>
    <row r="45" spans="2:6" ht="13.5" thickBot="1">
      <c r="B45" s="41" t="s">
        <v>8</v>
      </c>
      <c r="C45" s="68" t="s">
        <v>53</v>
      </c>
      <c r="D45" s="166">
        <v>19.462</v>
      </c>
      <c r="E45" s="171">
        <v>137.74100000000001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95.22</v>
      </c>
      <c r="E47" s="173">
        <v>94.46</v>
      </c>
    </row>
    <row r="48" spans="2:6">
      <c r="B48" s="39" t="s">
        <v>8</v>
      </c>
      <c r="C48" s="67" t="s">
        <v>55</v>
      </c>
      <c r="D48" s="183">
        <v>84.85</v>
      </c>
      <c r="E48" s="177">
        <v>94.41</v>
      </c>
    </row>
    <row r="49" spans="2:5">
      <c r="B49" s="39" t="s">
        <v>10</v>
      </c>
      <c r="C49" s="67" t="s">
        <v>56</v>
      </c>
      <c r="D49" s="183">
        <v>98.54</v>
      </c>
      <c r="E49" s="177">
        <v>105.16</v>
      </c>
    </row>
    <row r="50" spans="2:5" ht="13.5" thickBot="1">
      <c r="B50" s="41" t="s">
        <v>12</v>
      </c>
      <c r="C50" s="68" t="s">
        <v>53</v>
      </c>
      <c r="D50" s="166">
        <v>96.51</v>
      </c>
      <c r="E50" s="175">
        <v>100.88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13895.31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13895.31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13895.31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13895.31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" right="0.75" top="0.56000000000000005" bottom="0.59" header="0.5" footer="0.5"/>
  <pageSetup paperSize="9" scale="70" orientation="portrait" r:id="rId1"/>
  <headerFooter alignWithMargins="0"/>
</worksheet>
</file>

<file path=xl/worksheets/sheet95.xml><?xml version="1.0" encoding="utf-8"?>
<worksheet xmlns="http://schemas.openxmlformats.org/spreadsheetml/2006/main" xmlns:r="http://schemas.openxmlformats.org/officeDocument/2006/relationships">
  <dimension ref="A1:F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7.8554687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173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374886.7</v>
      </c>
      <c r="E9" s="23">
        <f>E10+E11+E12+E13</f>
        <v>275362.34999999998</v>
      </c>
    </row>
    <row r="10" spans="2:5">
      <c r="B10" s="14" t="s">
        <v>6</v>
      </c>
      <c r="C10" s="115" t="s">
        <v>7</v>
      </c>
      <c r="D10" s="198">
        <v>374886.7</v>
      </c>
      <c r="E10" s="199">
        <v>275362.34999999998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374886.7</v>
      </c>
      <c r="E20" s="205">
        <f>E9-E16</f>
        <v>275362.34999999998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96901.99</v>
      </c>
      <c r="E24" s="23">
        <f>D20</f>
        <v>374886.7</v>
      </c>
    </row>
    <row r="25" spans="2:6">
      <c r="B25" s="21" t="s">
        <v>26</v>
      </c>
      <c r="C25" s="22" t="s">
        <v>27</v>
      </c>
      <c r="D25" s="117">
        <v>41943.06</v>
      </c>
      <c r="E25" s="133">
        <f>E26-E30</f>
        <v>-93826.53</v>
      </c>
      <c r="F25" s="70"/>
    </row>
    <row r="26" spans="2:6">
      <c r="B26" s="24" t="s">
        <v>28</v>
      </c>
      <c r="C26" s="25" t="s">
        <v>29</v>
      </c>
      <c r="D26" s="118">
        <v>43191.33</v>
      </c>
      <c r="E26" s="134">
        <f>SUM(E27:E29)</f>
        <v>37389.47</v>
      </c>
      <c r="F26" s="70"/>
    </row>
    <row r="27" spans="2:6">
      <c r="B27" s="26" t="s">
        <v>6</v>
      </c>
      <c r="C27" s="15" t="s">
        <v>30</v>
      </c>
      <c r="D27" s="198">
        <v>43191.33</v>
      </c>
      <c r="E27" s="209">
        <v>36445.85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/>
      <c r="E29" s="209">
        <v>943.62</v>
      </c>
    </row>
    <row r="30" spans="2:6">
      <c r="B30" s="24" t="s">
        <v>33</v>
      </c>
      <c r="C30" s="27" t="s">
        <v>34</v>
      </c>
      <c r="D30" s="118">
        <v>1248.27</v>
      </c>
      <c r="E30" s="134">
        <f>SUM(E31:E37)</f>
        <v>131216</v>
      </c>
    </row>
    <row r="31" spans="2:6">
      <c r="B31" s="26" t="s">
        <v>6</v>
      </c>
      <c r="C31" s="15" t="s">
        <v>35</v>
      </c>
      <c r="D31" s="198">
        <v>27.12</v>
      </c>
      <c r="E31" s="209">
        <v>15894.23</v>
      </c>
      <c r="F31" s="70"/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>
        <v>479.93</v>
      </c>
      <c r="E33" s="209">
        <v>831.53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>
        <v>741.22</v>
      </c>
      <c r="E35" s="209">
        <v>3091.84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>
        <v>111398.39999999999</v>
      </c>
    </row>
    <row r="38" spans="2:6">
      <c r="B38" s="21" t="s">
        <v>45</v>
      </c>
      <c r="C38" s="22" t="s">
        <v>46</v>
      </c>
      <c r="D38" s="117">
        <v>4259.76</v>
      </c>
      <c r="E38" s="23">
        <v>-5697.82</v>
      </c>
    </row>
    <row r="39" spans="2:6" ht="13.5" thickBot="1">
      <c r="B39" s="30" t="s">
        <v>47</v>
      </c>
      <c r="C39" s="31" t="s">
        <v>48</v>
      </c>
      <c r="D39" s="119">
        <v>143104.81</v>
      </c>
      <c r="E39" s="130">
        <f>E24+E25+E38</f>
        <v>275362.35000000003</v>
      </c>
      <c r="F39" s="121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241"/>
      <c r="E43" s="63"/>
    </row>
    <row r="44" spans="2:6">
      <c r="B44" s="39" t="s">
        <v>6</v>
      </c>
      <c r="C44" s="67" t="s">
        <v>52</v>
      </c>
      <c r="D44" s="183">
        <v>523.65300000000002</v>
      </c>
      <c r="E44" s="167">
        <v>1906.559</v>
      </c>
    </row>
    <row r="45" spans="2:6" ht="13.5" thickBot="1">
      <c r="B45" s="41" t="s">
        <v>8</v>
      </c>
      <c r="C45" s="68" t="s">
        <v>53</v>
      </c>
      <c r="D45" s="166">
        <v>748.10400000000004</v>
      </c>
      <c r="E45" s="171">
        <v>1426.674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185.05</v>
      </c>
      <c r="E47" s="173">
        <v>196.63</v>
      </c>
    </row>
    <row r="48" spans="2:6">
      <c r="B48" s="39" t="s">
        <v>8</v>
      </c>
      <c r="C48" s="67" t="s">
        <v>55</v>
      </c>
      <c r="D48" s="183">
        <v>183.64</v>
      </c>
      <c r="E48" s="177">
        <v>192.39</v>
      </c>
    </row>
    <row r="49" spans="2:5">
      <c r="B49" s="39" t="s">
        <v>10</v>
      </c>
      <c r="C49" s="67" t="s">
        <v>56</v>
      </c>
      <c r="D49" s="183">
        <v>191.36</v>
      </c>
      <c r="E49" s="177">
        <v>199.83</v>
      </c>
    </row>
    <row r="50" spans="2:5" ht="13.5" thickBot="1">
      <c r="B50" s="41" t="s">
        <v>12</v>
      </c>
      <c r="C50" s="68" t="s">
        <v>53</v>
      </c>
      <c r="D50" s="166">
        <v>191.29</v>
      </c>
      <c r="E50" s="175">
        <v>193.01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275362.34999999998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275362.34999999998</v>
      </c>
      <c r="E60" s="222">
        <f>D60/E20</f>
        <v>1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275362.34999999998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275362.34999999998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6000000000000005" right="0.75" top="0.55000000000000004" bottom="0.42" header="0.5" footer="0.5"/>
  <pageSetup paperSize="9" scale="70" orientation="portrait" r:id="rId1"/>
  <headerFooter alignWithMargins="0"/>
</worksheet>
</file>

<file path=xl/worksheets/sheet96.xml><?xml version="1.0" encoding="utf-8"?>
<worksheet xmlns="http://schemas.openxmlformats.org/spreadsheetml/2006/main" xmlns:r="http://schemas.openxmlformats.org/officeDocument/2006/relationships">
  <dimension ref="A1:F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7.570312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174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16459.919999999998</v>
      </c>
      <c r="E9" s="23">
        <f>E10+E11+E12+E13</f>
        <v>0</v>
      </c>
    </row>
    <row r="10" spans="2:5">
      <c r="B10" s="14" t="s">
        <v>6</v>
      </c>
      <c r="C10" s="115" t="s">
        <v>7</v>
      </c>
      <c r="D10" s="198">
        <v>16459.919999999998</v>
      </c>
      <c r="E10" s="199">
        <v>0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16459.919999999998</v>
      </c>
      <c r="E20" s="205">
        <f>E9-E16</f>
        <v>0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8954.61</v>
      </c>
      <c r="E24" s="23">
        <f>D20</f>
        <v>16459.919999999998</v>
      </c>
    </row>
    <row r="25" spans="2:6">
      <c r="B25" s="21" t="s">
        <v>26</v>
      </c>
      <c r="C25" s="22" t="s">
        <v>27</v>
      </c>
      <c r="D25" s="117">
        <v>2126.2199999999998</v>
      </c>
      <c r="E25" s="248">
        <f>E26-E30</f>
        <v>-16291.779999999999</v>
      </c>
      <c r="F25" s="70"/>
    </row>
    <row r="26" spans="2:6">
      <c r="B26" s="24" t="s">
        <v>28</v>
      </c>
      <c r="C26" s="25" t="s">
        <v>29</v>
      </c>
      <c r="D26" s="118">
        <v>2248.67</v>
      </c>
      <c r="E26" s="249">
        <f>SUM(E27:E29)</f>
        <v>1309.3400000000001</v>
      </c>
    </row>
    <row r="27" spans="2:6">
      <c r="B27" s="26" t="s">
        <v>6</v>
      </c>
      <c r="C27" s="15" t="s">
        <v>30</v>
      </c>
      <c r="D27" s="198">
        <v>2248.67</v>
      </c>
      <c r="E27" s="250">
        <v>517.45000000000005</v>
      </c>
      <c r="F27" s="70"/>
    </row>
    <row r="28" spans="2:6">
      <c r="B28" s="26" t="s">
        <v>8</v>
      </c>
      <c r="C28" s="15" t="s">
        <v>31</v>
      </c>
      <c r="D28" s="198"/>
      <c r="E28" s="250"/>
    </row>
    <row r="29" spans="2:6">
      <c r="B29" s="26" t="s">
        <v>10</v>
      </c>
      <c r="C29" s="15" t="s">
        <v>32</v>
      </c>
      <c r="D29" s="198"/>
      <c r="E29" s="250">
        <v>791.89</v>
      </c>
    </row>
    <row r="30" spans="2:6">
      <c r="B30" s="24" t="s">
        <v>33</v>
      </c>
      <c r="C30" s="27" t="s">
        <v>34</v>
      </c>
      <c r="D30" s="118">
        <v>122.45</v>
      </c>
      <c r="E30" s="249">
        <f>SUM(E31:E37)</f>
        <v>17601.12</v>
      </c>
    </row>
    <row r="31" spans="2:6">
      <c r="B31" s="26" t="s">
        <v>6</v>
      </c>
      <c r="C31" s="15" t="s">
        <v>35</v>
      </c>
      <c r="D31" s="198"/>
      <c r="E31" s="250">
        <v>2323.91</v>
      </c>
    </row>
    <row r="32" spans="2:6">
      <c r="B32" s="26" t="s">
        <v>8</v>
      </c>
      <c r="C32" s="15" t="s">
        <v>36</v>
      </c>
      <c r="D32" s="198"/>
      <c r="E32" s="250"/>
    </row>
    <row r="33" spans="2:6">
      <c r="B33" s="26" t="s">
        <v>10</v>
      </c>
      <c r="C33" s="15" t="s">
        <v>37</v>
      </c>
      <c r="D33" s="198">
        <v>14.02</v>
      </c>
      <c r="E33" s="250">
        <v>92.89</v>
      </c>
    </row>
    <row r="34" spans="2:6">
      <c r="B34" s="26" t="s">
        <v>12</v>
      </c>
      <c r="C34" s="15" t="s">
        <v>38</v>
      </c>
      <c r="D34" s="198"/>
      <c r="E34" s="250"/>
    </row>
    <row r="35" spans="2:6" ht="25.5">
      <c r="B35" s="26" t="s">
        <v>39</v>
      </c>
      <c r="C35" s="15" t="s">
        <v>40</v>
      </c>
      <c r="D35" s="198">
        <v>108.43</v>
      </c>
      <c r="E35" s="250">
        <v>158.61000000000001</v>
      </c>
    </row>
    <row r="36" spans="2:6">
      <c r="B36" s="26" t="s">
        <v>41</v>
      </c>
      <c r="C36" s="15" t="s">
        <v>42</v>
      </c>
      <c r="D36" s="198"/>
      <c r="E36" s="250"/>
    </row>
    <row r="37" spans="2:6" ht="13.5" thickBot="1">
      <c r="B37" s="28" t="s">
        <v>43</v>
      </c>
      <c r="C37" s="29" t="s">
        <v>44</v>
      </c>
      <c r="D37" s="198"/>
      <c r="E37" s="250">
        <v>15025.71</v>
      </c>
    </row>
    <row r="38" spans="2:6">
      <c r="B38" s="21" t="s">
        <v>45</v>
      </c>
      <c r="C38" s="22" t="s">
        <v>46</v>
      </c>
      <c r="D38" s="117">
        <v>153.26</v>
      </c>
      <c r="E38" s="23">
        <v>-168.14</v>
      </c>
    </row>
    <row r="39" spans="2:6" ht="13.5" thickBot="1">
      <c r="B39" s="30" t="s">
        <v>47</v>
      </c>
      <c r="C39" s="31" t="s">
        <v>48</v>
      </c>
      <c r="D39" s="119">
        <v>11234.09</v>
      </c>
      <c r="E39" s="130" t="s">
        <v>251</v>
      </c>
      <c r="F39" s="121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74.102999999999994</v>
      </c>
      <c r="E44" s="167">
        <v>131.42699999999999</v>
      </c>
    </row>
    <row r="45" spans="2:6" ht="13.5" thickBot="1">
      <c r="B45" s="41" t="s">
        <v>8</v>
      </c>
      <c r="C45" s="68" t="s">
        <v>53</v>
      </c>
      <c r="D45" s="166">
        <v>91.453000000000003</v>
      </c>
      <c r="E45" s="171"/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120.84</v>
      </c>
      <c r="E47" s="173">
        <v>125.24</v>
      </c>
    </row>
    <row r="48" spans="2:6">
      <c r="B48" s="39" t="s">
        <v>8</v>
      </c>
      <c r="C48" s="67" t="s">
        <v>55</v>
      </c>
      <c r="D48" s="183">
        <v>118.88</v>
      </c>
      <c r="E48" s="177">
        <v>122.87</v>
      </c>
    </row>
    <row r="49" spans="2:5">
      <c r="B49" s="39" t="s">
        <v>10</v>
      </c>
      <c r="C49" s="67" t="s">
        <v>56</v>
      </c>
      <c r="D49" s="183">
        <v>123.24</v>
      </c>
      <c r="E49" s="177">
        <v>126.77</v>
      </c>
    </row>
    <row r="50" spans="2:5" ht="13.5" thickBot="1">
      <c r="B50" s="41" t="s">
        <v>12</v>
      </c>
      <c r="C50" s="68" t="s">
        <v>53</v>
      </c>
      <c r="D50" s="166">
        <v>122.84</v>
      </c>
      <c r="E50" s="175"/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0</v>
      </c>
      <c r="E54" s="50">
        <v>0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0</v>
      </c>
      <c r="E60" s="222">
        <v>0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0</v>
      </c>
      <c r="E71" s="61">
        <f>E54</f>
        <v>0</v>
      </c>
    </row>
    <row r="72" spans="2:5">
      <c r="B72" s="39" t="s">
        <v>6</v>
      </c>
      <c r="C72" s="40" t="s">
        <v>88</v>
      </c>
      <c r="D72" s="219">
        <f>D71</f>
        <v>0</v>
      </c>
      <c r="E72" s="220">
        <f>E71</f>
        <v>0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61" right="0.75" top="0.55000000000000004" bottom="0.46" header="0.5" footer="0.5"/>
  <pageSetup paperSize="9" scale="70" orientation="portrait" r:id="rId1"/>
  <headerFooter alignWithMargins="0"/>
</worksheet>
</file>

<file path=xl/worksheets/sheet97.xml><?xml version="1.0" encoding="utf-8"?>
<worksheet xmlns="http://schemas.openxmlformats.org/spreadsheetml/2006/main" xmlns:r="http://schemas.openxmlformats.org/officeDocument/2006/relationships">
  <dimension ref="A1:F78"/>
  <sheetViews>
    <sheetView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7.570312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241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194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/>
      <c r="E9" s="23">
        <f>E10+E11+E12+E13</f>
        <v>14098.67</v>
      </c>
    </row>
    <row r="10" spans="2:5">
      <c r="B10" s="14" t="s">
        <v>6</v>
      </c>
      <c r="C10" s="115" t="s">
        <v>7</v>
      </c>
      <c r="D10" s="198"/>
      <c r="E10" s="199">
        <v>14098.67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/>
      <c r="E20" s="205">
        <f>E9-E16</f>
        <v>14098.67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194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/>
      <c r="E24" s="23">
        <f>D20</f>
        <v>0</v>
      </c>
    </row>
    <row r="25" spans="2:6">
      <c r="B25" s="21" t="s">
        <v>26</v>
      </c>
      <c r="C25" s="22" t="s">
        <v>27</v>
      </c>
      <c r="D25" s="117"/>
      <c r="E25" s="248">
        <f>E26-E30</f>
        <v>14202.890000000001</v>
      </c>
      <c r="F25" s="70"/>
    </row>
    <row r="26" spans="2:6">
      <c r="B26" s="24" t="s">
        <v>28</v>
      </c>
      <c r="C26" s="25" t="s">
        <v>29</v>
      </c>
      <c r="D26" s="118"/>
      <c r="E26" s="249">
        <f>SUM(E27:E29)</f>
        <v>14202.890000000001</v>
      </c>
    </row>
    <row r="27" spans="2:6">
      <c r="B27" s="26" t="s">
        <v>6</v>
      </c>
      <c r="C27" s="15" t="s">
        <v>30</v>
      </c>
      <c r="D27" s="198"/>
      <c r="E27" s="250">
        <v>20.62</v>
      </c>
      <c r="F27" s="70"/>
    </row>
    <row r="28" spans="2:6">
      <c r="B28" s="26" t="s">
        <v>8</v>
      </c>
      <c r="C28" s="15" t="s">
        <v>31</v>
      </c>
      <c r="D28" s="198"/>
      <c r="E28" s="250"/>
    </row>
    <row r="29" spans="2:6">
      <c r="B29" s="26" t="s">
        <v>10</v>
      </c>
      <c r="C29" s="15" t="s">
        <v>32</v>
      </c>
      <c r="D29" s="198"/>
      <c r="E29" s="250">
        <v>14182.27</v>
      </c>
    </row>
    <row r="30" spans="2:6">
      <c r="B30" s="24" t="s">
        <v>33</v>
      </c>
      <c r="C30" s="27" t="s">
        <v>34</v>
      </c>
      <c r="D30" s="118"/>
      <c r="E30" s="249">
        <f>SUM(E31:E37)</f>
        <v>0</v>
      </c>
    </row>
    <row r="31" spans="2:6">
      <c r="B31" s="26" t="s">
        <v>6</v>
      </c>
      <c r="C31" s="15" t="s">
        <v>35</v>
      </c>
      <c r="D31" s="198"/>
      <c r="E31" s="250"/>
    </row>
    <row r="32" spans="2:6">
      <c r="B32" s="26" t="s">
        <v>8</v>
      </c>
      <c r="C32" s="15" t="s">
        <v>36</v>
      </c>
      <c r="D32" s="198"/>
      <c r="E32" s="250"/>
    </row>
    <row r="33" spans="2:6">
      <c r="B33" s="26" t="s">
        <v>10</v>
      </c>
      <c r="C33" s="15" t="s">
        <v>37</v>
      </c>
      <c r="D33" s="198"/>
      <c r="E33" s="250"/>
    </row>
    <row r="34" spans="2:6">
      <c r="B34" s="26" t="s">
        <v>12</v>
      </c>
      <c r="C34" s="15" t="s">
        <v>38</v>
      </c>
      <c r="D34" s="198"/>
      <c r="E34" s="250"/>
    </row>
    <row r="35" spans="2:6" ht="25.5">
      <c r="B35" s="26" t="s">
        <v>39</v>
      </c>
      <c r="C35" s="15" t="s">
        <v>40</v>
      </c>
      <c r="D35" s="198"/>
      <c r="E35" s="250"/>
    </row>
    <row r="36" spans="2:6">
      <c r="B36" s="26" t="s">
        <v>41</v>
      </c>
      <c r="C36" s="15" t="s">
        <v>42</v>
      </c>
      <c r="D36" s="198"/>
      <c r="E36" s="250"/>
    </row>
    <row r="37" spans="2:6" ht="13.5" thickBot="1">
      <c r="B37" s="28" t="s">
        <v>43</v>
      </c>
      <c r="C37" s="29" t="s">
        <v>44</v>
      </c>
      <c r="D37" s="198"/>
      <c r="E37" s="250"/>
    </row>
    <row r="38" spans="2:6">
      <c r="B38" s="21" t="s">
        <v>45</v>
      </c>
      <c r="C38" s="22" t="s">
        <v>46</v>
      </c>
      <c r="D38" s="117"/>
      <c r="E38" s="23">
        <v>-104.22</v>
      </c>
    </row>
    <row r="39" spans="2:6" ht="13.5" thickBot="1">
      <c r="B39" s="30" t="s">
        <v>47</v>
      </c>
      <c r="C39" s="31" t="s">
        <v>48</v>
      </c>
      <c r="D39" s="119"/>
      <c r="E39" s="130">
        <f>E24+E25+E38</f>
        <v>14098.670000000002</v>
      </c>
      <c r="F39" s="121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94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/>
      <c r="E44" s="167"/>
    </row>
    <row r="45" spans="2:6" ht="13.5" thickBot="1">
      <c r="B45" s="41" t="s">
        <v>8</v>
      </c>
      <c r="C45" s="68" t="s">
        <v>53</v>
      </c>
      <c r="D45" s="166"/>
      <c r="E45" s="171">
        <v>94.831999999999994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/>
      <c r="E47" s="173"/>
    </row>
    <row r="48" spans="2:6">
      <c r="B48" s="39" t="s">
        <v>8</v>
      </c>
      <c r="C48" s="67" t="s">
        <v>55</v>
      </c>
      <c r="D48" s="183"/>
      <c r="E48" s="177">
        <v>148.33000000000001</v>
      </c>
    </row>
    <row r="49" spans="2:5">
      <c r="B49" s="39" t="s">
        <v>10</v>
      </c>
      <c r="C49" s="67" t="s">
        <v>56</v>
      </c>
      <c r="D49" s="183"/>
      <c r="E49" s="177">
        <v>149.77000000000001</v>
      </c>
    </row>
    <row r="50" spans="2:5" ht="13.5" thickBot="1">
      <c r="B50" s="41" t="s">
        <v>12</v>
      </c>
      <c r="C50" s="68" t="s">
        <v>53</v>
      </c>
      <c r="D50" s="166"/>
      <c r="E50" s="175">
        <v>148.66999999999999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14098.67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14098.67</v>
      </c>
      <c r="E60" s="222">
        <f>D60/E20</f>
        <v>1</v>
      </c>
    </row>
    <row r="61" spans="2:5" ht="25.5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14098.67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14098.67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98.xml><?xml version="1.0" encoding="utf-8"?>
<worksheet xmlns="http://schemas.openxmlformats.org/spreadsheetml/2006/main" xmlns:r="http://schemas.openxmlformats.org/officeDocument/2006/relationships">
  <dimension ref="A1:F78"/>
  <sheetViews>
    <sheetView zoomScaleNormal="100"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7.8554687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175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8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>
        <f>D10+D11+D12+D13</f>
        <v>41214.47</v>
      </c>
      <c r="E9" s="23">
        <f>E10+E11+E12+E13</f>
        <v>0</v>
      </c>
    </row>
    <row r="10" spans="2:5">
      <c r="B10" s="14" t="s">
        <v>6</v>
      </c>
      <c r="C10" s="115" t="s">
        <v>7</v>
      </c>
      <c r="D10" s="198">
        <v>41214.47</v>
      </c>
      <c r="E10" s="199">
        <v>0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>
        <f>D9-D16</f>
        <v>41214.47</v>
      </c>
      <c r="E20" s="205">
        <f>E9-E16</f>
        <v>0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8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>
        <v>23531.759999999998</v>
      </c>
      <c r="E24" s="23">
        <f>D20</f>
        <v>41214.47</v>
      </c>
    </row>
    <row r="25" spans="2:6">
      <c r="B25" s="21" t="s">
        <v>26</v>
      </c>
      <c r="C25" s="22" t="s">
        <v>27</v>
      </c>
      <c r="D25" s="117">
        <v>3490.75</v>
      </c>
      <c r="E25" s="133">
        <f>E26-E30</f>
        <v>-38981.929999999993</v>
      </c>
      <c r="F25" s="70"/>
    </row>
    <row r="26" spans="2:6">
      <c r="B26" s="24" t="s">
        <v>28</v>
      </c>
      <c r="C26" s="25" t="s">
        <v>29</v>
      </c>
      <c r="D26" s="118">
        <v>3727.97</v>
      </c>
      <c r="E26" s="134">
        <f>SUM(E27:E29)</f>
        <v>271562.59000000003</v>
      </c>
    </row>
    <row r="27" spans="2:6">
      <c r="B27" s="26" t="s">
        <v>6</v>
      </c>
      <c r="C27" s="15" t="s">
        <v>30</v>
      </c>
      <c r="D27" s="198">
        <v>3727.97</v>
      </c>
      <c r="E27" s="209">
        <v>1902.76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/>
      <c r="E29" s="209">
        <v>269659.83</v>
      </c>
    </row>
    <row r="30" spans="2:6">
      <c r="B30" s="24" t="s">
        <v>33</v>
      </c>
      <c r="C30" s="27" t="s">
        <v>34</v>
      </c>
      <c r="D30" s="118">
        <v>237.22</v>
      </c>
      <c r="E30" s="134">
        <f>SUM(E31:E37)</f>
        <v>310544.52</v>
      </c>
    </row>
    <row r="31" spans="2:6">
      <c r="B31" s="26" t="s">
        <v>6</v>
      </c>
      <c r="C31" s="15" t="s">
        <v>35</v>
      </c>
      <c r="D31" s="198"/>
      <c r="E31" s="209">
        <v>790.68</v>
      </c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>
        <v>42.72</v>
      </c>
      <c r="E33" s="209">
        <v>112.22</v>
      </c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>
        <v>194.5</v>
      </c>
      <c r="E35" s="209">
        <v>1221.55</v>
      </c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>
        <v>308420.07</v>
      </c>
    </row>
    <row r="38" spans="2:6">
      <c r="B38" s="21" t="s">
        <v>45</v>
      </c>
      <c r="C38" s="22" t="s">
        <v>46</v>
      </c>
      <c r="D38" s="117">
        <v>54.44</v>
      </c>
      <c r="E38" s="23">
        <v>-2232.54</v>
      </c>
    </row>
    <row r="39" spans="2:6" ht="13.5" thickBot="1">
      <c r="B39" s="30" t="s">
        <v>47</v>
      </c>
      <c r="C39" s="31" t="s">
        <v>48</v>
      </c>
      <c r="D39" s="119">
        <v>27076.949999999997</v>
      </c>
      <c r="E39" s="130" t="s">
        <v>251</v>
      </c>
      <c r="F39" s="121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8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>
        <v>180.93</v>
      </c>
      <c r="E44" s="167">
        <v>313.41800000000001</v>
      </c>
    </row>
    <row r="45" spans="2:6" ht="13.5" thickBot="1">
      <c r="B45" s="41" t="s">
        <v>8</v>
      </c>
      <c r="C45" s="68" t="s">
        <v>53</v>
      </c>
      <c r="D45" s="166">
        <v>207.72499999999999</v>
      </c>
      <c r="E45" s="171"/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>
        <v>130.06</v>
      </c>
      <c r="E47" s="173">
        <v>131.5</v>
      </c>
    </row>
    <row r="48" spans="2:6">
      <c r="B48" s="39" t="s">
        <v>8</v>
      </c>
      <c r="C48" s="67" t="s">
        <v>55</v>
      </c>
      <c r="D48" s="183">
        <v>126.17</v>
      </c>
      <c r="E48" s="177">
        <v>130.75</v>
      </c>
    </row>
    <row r="49" spans="2:5">
      <c r="B49" s="39" t="s">
        <v>10</v>
      </c>
      <c r="C49" s="67" t="s">
        <v>56</v>
      </c>
      <c r="D49" s="183">
        <v>132.36000000000001</v>
      </c>
      <c r="E49" s="177">
        <v>138.46</v>
      </c>
    </row>
    <row r="50" spans="2:5" ht="13.5" thickBot="1">
      <c r="B50" s="41" t="s">
        <v>12</v>
      </c>
      <c r="C50" s="68" t="s">
        <v>53</v>
      </c>
      <c r="D50" s="166">
        <v>130.35</v>
      </c>
      <c r="E50" s="175"/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0</v>
      </c>
      <c r="E54" s="50">
        <v>0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0</v>
      </c>
      <c r="E60" s="222">
        <v>0</v>
      </c>
    </row>
    <row r="61" spans="2:5" ht="24" customHeight="1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0</v>
      </c>
      <c r="E71" s="61">
        <f>E54</f>
        <v>0</v>
      </c>
    </row>
    <row r="72" spans="2:5">
      <c r="B72" s="39" t="s">
        <v>6</v>
      </c>
      <c r="C72" s="40" t="s">
        <v>88</v>
      </c>
      <c r="D72" s="219">
        <f>D71</f>
        <v>0</v>
      </c>
      <c r="E72" s="220">
        <f>E71</f>
        <v>0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0" type="noConversion"/>
  <pageMargins left="0.5" right="0.75" top="0.59" bottom="0.49" header="0.5" footer="0.5"/>
  <pageSetup paperSize="9" scale="70" orientation="portrait" r:id="rId1"/>
  <headerFooter alignWithMargins="0"/>
</worksheet>
</file>

<file path=xl/worksheets/sheet99.xml><?xml version="1.0" encoding="utf-8"?>
<worksheet xmlns="http://schemas.openxmlformats.org/spreadsheetml/2006/main" xmlns:r="http://schemas.openxmlformats.org/officeDocument/2006/relationships">
  <dimension ref="A1:F78"/>
  <sheetViews>
    <sheetView workbookViewId="0">
      <selection activeCell="B3" sqref="B3:E3"/>
    </sheetView>
  </sheetViews>
  <sheetFormatPr defaultRowHeight="12.75"/>
  <cols>
    <col min="1" max="1" width="9.140625" style="62"/>
    <col min="2" max="2" width="5.28515625" style="62" bestFit="1" customWidth="1"/>
    <col min="3" max="3" width="72.7109375" style="62" customWidth="1"/>
    <col min="4" max="5" width="17.85546875" style="227" customWidth="1"/>
    <col min="6" max="6" width="7.85546875" style="62" customWidth="1"/>
  </cols>
  <sheetData>
    <row r="1" spans="2:5" ht="13.5" thickBot="1">
      <c r="B1" s="1"/>
      <c r="C1" s="1"/>
      <c r="D1" s="2"/>
      <c r="E1" s="2"/>
    </row>
    <row r="2" spans="2:5" ht="15.75">
      <c r="B2" s="268" t="s">
        <v>0</v>
      </c>
      <c r="C2" s="269"/>
      <c r="D2" s="269"/>
      <c r="E2" s="270"/>
    </row>
    <row r="3" spans="2:5" ht="15">
      <c r="B3" s="271" t="s">
        <v>227</v>
      </c>
      <c r="C3" s="272"/>
      <c r="D3" s="272"/>
      <c r="E3" s="273"/>
    </row>
    <row r="4" spans="2:5" ht="15.75">
      <c r="B4" s="274" t="s">
        <v>1</v>
      </c>
      <c r="C4" s="275"/>
      <c r="D4" s="275"/>
      <c r="E4" s="276"/>
    </row>
    <row r="5" spans="2:5" ht="21" thickBot="1">
      <c r="B5" s="277" t="s">
        <v>240</v>
      </c>
      <c r="C5" s="278"/>
      <c r="D5" s="278"/>
      <c r="E5" s="279"/>
    </row>
    <row r="6" spans="2:5" ht="13.5" thickBot="1">
      <c r="B6" s="3"/>
      <c r="C6" s="3"/>
      <c r="D6" s="2"/>
      <c r="E6" s="197"/>
    </row>
    <row r="7" spans="2:5" ht="16.5" thickBot="1">
      <c r="B7" s="4"/>
      <c r="C7" s="5" t="s">
        <v>2</v>
      </c>
      <c r="D7" s="6"/>
      <c r="E7" s="7"/>
    </row>
    <row r="8" spans="2:5" ht="13.5" thickBot="1">
      <c r="B8" s="194"/>
      <c r="C8" s="185" t="s">
        <v>3</v>
      </c>
      <c r="D8" s="120" t="s">
        <v>134</v>
      </c>
      <c r="E8" s="64" t="s">
        <v>224</v>
      </c>
    </row>
    <row r="9" spans="2:5">
      <c r="B9" s="12" t="s">
        <v>4</v>
      </c>
      <c r="C9" s="13" t="s">
        <v>5</v>
      </c>
      <c r="D9" s="117"/>
      <c r="E9" s="23">
        <f>E10+E11+E12+E13</f>
        <v>305413.13</v>
      </c>
    </row>
    <row r="10" spans="2:5">
      <c r="B10" s="14" t="s">
        <v>6</v>
      </c>
      <c r="C10" s="115" t="s">
        <v>7</v>
      </c>
      <c r="D10" s="198"/>
      <c r="E10" s="199">
        <v>305413.13</v>
      </c>
    </row>
    <row r="11" spans="2:5">
      <c r="B11" s="14" t="s">
        <v>8</v>
      </c>
      <c r="C11" s="115" t="s">
        <v>9</v>
      </c>
      <c r="D11" s="198"/>
      <c r="E11" s="199"/>
    </row>
    <row r="12" spans="2:5" ht="25.5">
      <c r="B12" s="14" t="s">
        <v>10</v>
      </c>
      <c r="C12" s="115" t="s">
        <v>11</v>
      </c>
      <c r="D12" s="198"/>
      <c r="E12" s="199"/>
    </row>
    <row r="13" spans="2:5">
      <c r="B13" s="14" t="s">
        <v>12</v>
      </c>
      <c r="C13" s="115" t="s">
        <v>13</v>
      </c>
      <c r="D13" s="198"/>
      <c r="E13" s="199"/>
    </row>
    <row r="14" spans="2:5">
      <c r="B14" s="14" t="s">
        <v>14</v>
      </c>
      <c r="C14" s="115" t="s">
        <v>15</v>
      </c>
      <c r="D14" s="198"/>
      <c r="E14" s="199"/>
    </row>
    <row r="15" spans="2:5" ht="13.5" thickBot="1">
      <c r="B15" s="14" t="s">
        <v>16</v>
      </c>
      <c r="C15" s="115" t="s">
        <v>17</v>
      </c>
      <c r="D15" s="198"/>
      <c r="E15" s="199"/>
    </row>
    <row r="16" spans="2:5">
      <c r="B16" s="12" t="s">
        <v>18</v>
      </c>
      <c r="C16" s="13" t="s">
        <v>19</v>
      </c>
      <c r="D16" s="117"/>
      <c r="E16" s="23"/>
    </row>
    <row r="17" spans="2:6">
      <c r="B17" s="14" t="s">
        <v>6</v>
      </c>
      <c r="C17" s="115" t="s">
        <v>15</v>
      </c>
      <c r="D17" s="200"/>
      <c r="E17" s="201"/>
    </row>
    <row r="18" spans="2:6" ht="25.5">
      <c r="B18" s="14" t="s">
        <v>8</v>
      </c>
      <c r="C18" s="115" t="s">
        <v>20</v>
      </c>
      <c r="D18" s="198"/>
      <c r="E18" s="199"/>
    </row>
    <row r="19" spans="2:6" ht="13.5" thickBot="1">
      <c r="B19" s="16" t="s">
        <v>10</v>
      </c>
      <c r="C19" s="116" t="s">
        <v>21</v>
      </c>
      <c r="D19" s="202"/>
      <c r="E19" s="203"/>
    </row>
    <row r="20" spans="2:6" ht="13.5" thickBot="1">
      <c r="B20" s="264" t="s">
        <v>22</v>
      </c>
      <c r="C20" s="265"/>
      <c r="D20" s="204"/>
      <c r="E20" s="205">
        <f>E9-E16</f>
        <v>305413.13</v>
      </c>
      <c r="F20" s="190"/>
    </row>
    <row r="21" spans="2:6" ht="13.5" thickBot="1">
      <c r="B21" s="3"/>
      <c r="C21" s="17"/>
      <c r="D21" s="18"/>
      <c r="E21" s="18"/>
    </row>
    <row r="22" spans="2:6" ht="16.5" thickBot="1">
      <c r="B22" s="4"/>
      <c r="C22" s="5" t="s">
        <v>23</v>
      </c>
      <c r="D22" s="19"/>
      <c r="E22" s="20"/>
    </row>
    <row r="23" spans="2:6" ht="13.5" thickBot="1">
      <c r="B23" s="194"/>
      <c r="C23" s="9" t="s">
        <v>3</v>
      </c>
      <c r="D23" s="10" t="s">
        <v>225</v>
      </c>
      <c r="E23" s="64" t="s">
        <v>224</v>
      </c>
    </row>
    <row r="24" spans="2:6" ht="13.5" thickBot="1">
      <c r="B24" s="21" t="s">
        <v>24</v>
      </c>
      <c r="C24" s="22" t="s">
        <v>25</v>
      </c>
      <c r="D24" s="117"/>
      <c r="E24" s="23">
        <f>D20</f>
        <v>0</v>
      </c>
    </row>
    <row r="25" spans="2:6">
      <c r="B25" s="21" t="s">
        <v>26</v>
      </c>
      <c r="C25" s="22" t="s">
        <v>27</v>
      </c>
      <c r="D25" s="117"/>
      <c r="E25" s="133">
        <f>E26-E30</f>
        <v>308440.02999999997</v>
      </c>
      <c r="F25" s="70"/>
    </row>
    <row r="26" spans="2:6">
      <c r="B26" s="24" t="s">
        <v>28</v>
      </c>
      <c r="C26" s="25" t="s">
        <v>29</v>
      </c>
      <c r="D26" s="118"/>
      <c r="E26" s="134">
        <f>SUM(E27:E29)</f>
        <v>308440.02999999997</v>
      </c>
    </row>
    <row r="27" spans="2:6">
      <c r="B27" s="26" t="s">
        <v>6</v>
      </c>
      <c r="C27" s="15" t="s">
        <v>30</v>
      </c>
      <c r="D27" s="198"/>
      <c r="E27" s="209">
        <v>20.6</v>
      </c>
    </row>
    <row r="28" spans="2:6">
      <c r="B28" s="26" t="s">
        <v>8</v>
      </c>
      <c r="C28" s="15" t="s">
        <v>31</v>
      </c>
      <c r="D28" s="198"/>
      <c r="E28" s="209"/>
    </row>
    <row r="29" spans="2:6">
      <c r="B29" s="26" t="s">
        <v>10</v>
      </c>
      <c r="C29" s="15" t="s">
        <v>32</v>
      </c>
      <c r="D29" s="198"/>
      <c r="E29" s="209">
        <v>308419.43</v>
      </c>
    </row>
    <row r="30" spans="2:6">
      <c r="B30" s="24" t="s">
        <v>33</v>
      </c>
      <c r="C30" s="27" t="s">
        <v>34</v>
      </c>
      <c r="D30" s="118"/>
      <c r="E30" s="134">
        <f>SUM(E31:E37)</f>
        <v>0</v>
      </c>
    </row>
    <row r="31" spans="2:6">
      <c r="B31" s="26" t="s">
        <v>6</v>
      </c>
      <c r="C31" s="15" t="s">
        <v>35</v>
      </c>
      <c r="D31" s="198"/>
      <c r="E31" s="209"/>
    </row>
    <row r="32" spans="2:6">
      <c r="B32" s="26" t="s">
        <v>8</v>
      </c>
      <c r="C32" s="15" t="s">
        <v>36</v>
      </c>
      <c r="D32" s="198"/>
      <c r="E32" s="209"/>
    </row>
    <row r="33" spans="2:6">
      <c r="B33" s="26" t="s">
        <v>10</v>
      </c>
      <c r="C33" s="15" t="s">
        <v>37</v>
      </c>
      <c r="D33" s="198"/>
      <c r="E33" s="209"/>
    </row>
    <row r="34" spans="2:6">
      <c r="B34" s="26" t="s">
        <v>12</v>
      </c>
      <c r="C34" s="15" t="s">
        <v>38</v>
      </c>
      <c r="D34" s="198"/>
      <c r="E34" s="209"/>
    </row>
    <row r="35" spans="2:6" ht="25.5">
      <c r="B35" s="26" t="s">
        <v>39</v>
      </c>
      <c r="C35" s="15" t="s">
        <v>40</v>
      </c>
      <c r="D35" s="198"/>
      <c r="E35" s="209"/>
    </row>
    <row r="36" spans="2:6">
      <c r="B36" s="26" t="s">
        <v>41</v>
      </c>
      <c r="C36" s="15" t="s">
        <v>42</v>
      </c>
      <c r="D36" s="198"/>
      <c r="E36" s="209"/>
    </row>
    <row r="37" spans="2:6" ht="13.5" thickBot="1">
      <c r="B37" s="28" t="s">
        <v>43</v>
      </c>
      <c r="C37" s="29" t="s">
        <v>44</v>
      </c>
      <c r="D37" s="198"/>
      <c r="E37" s="209"/>
    </row>
    <row r="38" spans="2:6">
      <c r="B38" s="21" t="s">
        <v>45</v>
      </c>
      <c r="C38" s="22" t="s">
        <v>46</v>
      </c>
      <c r="D38" s="117"/>
      <c r="E38" s="23">
        <v>-3026.9</v>
      </c>
    </row>
    <row r="39" spans="2:6" ht="13.5" thickBot="1">
      <c r="B39" s="30" t="s">
        <v>47</v>
      </c>
      <c r="C39" s="31" t="s">
        <v>48</v>
      </c>
      <c r="D39" s="119"/>
      <c r="E39" s="130">
        <f>E24+E25+E38</f>
        <v>305413.12999999995</v>
      </c>
      <c r="F39" s="121"/>
    </row>
    <row r="40" spans="2:6" ht="13.5" thickBot="1">
      <c r="B40" s="32"/>
      <c r="C40" s="33"/>
      <c r="D40" s="2"/>
      <c r="E40" s="176"/>
    </row>
    <row r="41" spans="2:6" ht="16.5" thickBot="1">
      <c r="B41" s="4"/>
      <c r="C41" s="34" t="s">
        <v>49</v>
      </c>
      <c r="D41" s="6"/>
      <c r="E41" s="7"/>
    </row>
    <row r="42" spans="2:6" ht="13.5" thickBot="1">
      <c r="B42" s="194"/>
      <c r="C42" s="35" t="s">
        <v>50</v>
      </c>
      <c r="D42" s="10" t="s">
        <v>225</v>
      </c>
      <c r="E42" s="11" t="s">
        <v>224</v>
      </c>
    </row>
    <row r="43" spans="2:6">
      <c r="B43" s="36" t="s">
        <v>28</v>
      </c>
      <c r="C43" s="66" t="s">
        <v>51</v>
      </c>
      <c r="D43" s="38"/>
      <c r="E43" s="63"/>
    </row>
    <row r="44" spans="2:6">
      <c r="B44" s="39" t="s">
        <v>6</v>
      </c>
      <c r="C44" s="67" t="s">
        <v>52</v>
      </c>
      <c r="D44" s="183"/>
      <c r="E44" s="167"/>
    </row>
    <row r="45" spans="2:6" ht="13.5" thickBot="1">
      <c r="B45" s="41" t="s">
        <v>8</v>
      </c>
      <c r="C45" s="68" t="s">
        <v>53</v>
      </c>
      <c r="D45" s="166"/>
      <c r="E45" s="171">
        <v>2364.9769999999999</v>
      </c>
    </row>
    <row r="46" spans="2:6">
      <c r="B46" s="36" t="s">
        <v>33</v>
      </c>
      <c r="C46" s="66" t="s">
        <v>54</v>
      </c>
      <c r="D46" s="229"/>
      <c r="E46" s="172"/>
    </row>
    <row r="47" spans="2:6">
      <c r="B47" s="39" t="s">
        <v>6</v>
      </c>
      <c r="C47" s="67" t="s">
        <v>52</v>
      </c>
      <c r="D47" s="183"/>
      <c r="E47" s="173"/>
    </row>
    <row r="48" spans="2:6">
      <c r="B48" s="39" t="s">
        <v>8</v>
      </c>
      <c r="C48" s="67" t="s">
        <v>55</v>
      </c>
      <c r="D48" s="183"/>
      <c r="E48" s="177">
        <v>128.75</v>
      </c>
    </row>
    <row r="49" spans="2:5">
      <c r="B49" s="39" t="s">
        <v>10</v>
      </c>
      <c r="C49" s="67" t="s">
        <v>56</v>
      </c>
      <c r="D49" s="183"/>
      <c r="E49" s="177">
        <v>130.41999999999999</v>
      </c>
    </row>
    <row r="50" spans="2:5" ht="13.5" thickBot="1">
      <c r="B50" s="41" t="s">
        <v>12</v>
      </c>
      <c r="C50" s="68" t="s">
        <v>53</v>
      </c>
      <c r="D50" s="166"/>
      <c r="E50" s="175">
        <v>129.13999999999999</v>
      </c>
    </row>
    <row r="51" spans="2:5" ht="13.5" thickBot="1">
      <c r="B51" s="32"/>
      <c r="C51" s="33"/>
      <c r="D51" s="176"/>
      <c r="E51" s="176"/>
    </row>
    <row r="52" spans="2:5" ht="16.5" thickBot="1">
      <c r="B52" s="43"/>
      <c r="C52" s="44" t="s">
        <v>57</v>
      </c>
      <c r="D52" s="45"/>
      <c r="E52" s="7"/>
    </row>
    <row r="53" spans="2:5" ht="23.25" thickBot="1">
      <c r="B53" s="266" t="s">
        <v>58</v>
      </c>
      <c r="C53" s="267"/>
      <c r="D53" s="46" t="s">
        <v>59</v>
      </c>
      <c r="E53" s="47" t="s">
        <v>60</v>
      </c>
    </row>
    <row r="54" spans="2:5" ht="13.5" thickBot="1">
      <c r="B54" s="48" t="s">
        <v>28</v>
      </c>
      <c r="C54" s="37" t="s">
        <v>61</v>
      </c>
      <c r="D54" s="49">
        <f>SUM(D55:D66)</f>
        <v>305413.13</v>
      </c>
      <c r="E54" s="50">
        <f>E60</f>
        <v>1</v>
      </c>
    </row>
    <row r="55" spans="2:5" ht="25.5">
      <c r="B55" s="51" t="s">
        <v>6</v>
      </c>
      <c r="C55" s="52" t="s">
        <v>62</v>
      </c>
      <c r="D55" s="217">
        <v>0</v>
      </c>
      <c r="E55" s="218">
        <v>0</v>
      </c>
    </row>
    <row r="56" spans="2:5" ht="25.5">
      <c r="B56" s="39" t="s">
        <v>8</v>
      </c>
      <c r="C56" s="40" t="s">
        <v>63</v>
      </c>
      <c r="D56" s="219">
        <v>0</v>
      </c>
      <c r="E56" s="220">
        <v>0</v>
      </c>
    </row>
    <row r="57" spans="2:5">
      <c r="B57" s="39" t="s">
        <v>10</v>
      </c>
      <c r="C57" s="40" t="s">
        <v>64</v>
      </c>
      <c r="D57" s="219">
        <v>0</v>
      </c>
      <c r="E57" s="220">
        <v>0</v>
      </c>
    </row>
    <row r="58" spans="2:5">
      <c r="B58" s="39" t="s">
        <v>12</v>
      </c>
      <c r="C58" s="40" t="s">
        <v>65</v>
      </c>
      <c r="D58" s="219">
        <v>0</v>
      </c>
      <c r="E58" s="220">
        <v>0</v>
      </c>
    </row>
    <row r="59" spans="2:5">
      <c r="B59" s="39" t="s">
        <v>39</v>
      </c>
      <c r="C59" s="40" t="s">
        <v>66</v>
      </c>
      <c r="D59" s="219">
        <v>0</v>
      </c>
      <c r="E59" s="220">
        <v>0</v>
      </c>
    </row>
    <row r="60" spans="2:5">
      <c r="B60" s="53" t="s">
        <v>41</v>
      </c>
      <c r="C60" s="54" t="s">
        <v>67</v>
      </c>
      <c r="D60" s="221">
        <f>E10</f>
        <v>305413.13</v>
      </c>
      <c r="E60" s="222">
        <f>D60/E20</f>
        <v>1</v>
      </c>
    </row>
    <row r="61" spans="2:5" ht="25.5">
      <c r="B61" s="53" t="s">
        <v>43</v>
      </c>
      <c r="C61" s="54" t="s">
        <v>68</v>
      </c>
      <c r="D61" s="221">
        <v>0</v>
      </c>
      <c r="E61" s="222">
        <v>0</v>
      </c>
    </row>
    <row r="62" spans="2:5">
      <c r="B62" s="53" t="s">
        <v>69</v>
      </c>
      <c r="C62" s="54" t="s">
        <v>70</v>
      </c>
      <c r="D62" s="221">
        <v>0</v>
      </c>
      <c r="E62" s="222">
        <v>0</v>
      </c>
    </row>
    <row r="63" spans="2:5">
      <c r="B63" s="39" t="s">
        <v>71</v>
      </c>
      <c r="C63" s="40" t="s">
        <v>72</v>
      </c>
      <c r="D63" s="219">
        <v>0</v>
      </c>
      <c r="E63" s="220">
        <v>0</v>
      </c>
    </row>
    <row r="64" spans="2:5">
      <c r="B64" s="39" t="s">
        <v>73</v>
      </c>
      <c r="C64" s="40" t="s">
        <v>74</v>
      </c>
      <c r="D64" s="219">
        <v>0</v>
      </c>
      <c r="E64" s="220">
        <v>0</v>
      </c>
    </row>
    <row r="65" spans="2:5">
      <c r="B65" s="39" t="s">
        <v>75</v>
      </c>
      <c r="C65" s="40" t="s">
        <v>76</v>
      </c>
      <c r="D65" s="219">
        <v>0</v>
      </c>
      <c r="E65" s="220">
        <v>0</v>
      </c>
    </row>
    <row r="66" spans="2:5" ht="13.5" thickBot="1">
      <c r="B66" s="55" t="s">
        <v>77</v>
      </c>
      <c r="C66" s="56" t="s">
        <v>78</v>
      </c>
      <c r="D66" s="223">
        <v>0</v>
      </c>
      <c r="E66" s="224">
        <v>0</v>
      </c>
    </row>
    <row r="67" spans="2:5" ht="26.25" thickBot="1">
      <c r="B67" s="57" t="s">
        <v>33</v>
      </c>
      <c r="C67" s="58" t="s">
        <v>79</v>
      </c>
      <c r="D67" s="59">
        <v>0</v>
      </c>
      <c r="E67" s="60">
        <v>0</v>
      </c>
    </row>
    <row r="68" spans="2:5" ht="13.5" thickBot="1">
      <c r="B68" s="36" t="s">
        <v>80</v>
      </c>
      <c r="C68" s="37" t="s">
        <v>81</v>
      </c>
      <c r="D68" s="38">
        <v>0</v>
      </c>
      <c r="E68" s="69">
        <v>0</v>
      </c>
    </row>
    <row r="69" spans="2:5" ht="13.5" thickBot="1">
      <c r="B69" s="36" t="s">
        <v>82</v>
      </c>
      <c r="C69" s="37" t="s">
        <v>83</v>
      </c>
      <c r="D69" s="38">
        <f>E13</f>
        <v>0</v>
      </c>
      <c r="E69" s="50">
        <v>0</v>
      </c>
    </row>
    <row r="70" spans="2:5" ht="13.5" thickBot="1">
      <c r="B70" s="36" t="s">
        <v>84</v>
      </c>
      <c r="C70" s="37" t="s">
        <v>85</v>
      </c>
      <c r="D70" s="38">
        <f>E16</f>
        <v>0</v>
      </c>
      <c r="E70" s="50">
        <v>0</v>
      </c>
    </row>
    <row r="71" spans="2:5">
      <c r="B71" s="36" t="s">
        <v>86</v>
      </c>
      <c r="C71" s="37" t="s">
        <v>87</v>
      </c>
      <c r="D71" s="38">
        <f>D54</f>
        <v>305413.13</v>
      </c>
      <c r="E71" s="61">
        <f>E54</f>
        <v>1</v>
      </c>
    </row>
    <row r="72" spans="2:5">
      <c r="B72" s="39" t="s">
        <v>6</v>
      </c>
      <c r="C72" s="40" t="s">
        <v>88</v>
      </c>
      <c r="D72" s="219">
        <f>D71</f>
        <v>305413.13</v>
      </c>
      <c r="E72" s="220">
        <f>E71</f>
        <v>1</v>
      </c>
    </row>
    <row r="73" spans="2:5">
      <c r="B73" s="39" t="s">
        <v>8</v>
      </c>
      <c r="C73" s="40" t="s">
        <v>89</v>
      </c>
      <c r="D73" s="219">
        <v>0</v>
      </c>
      <c r="E73" s="220">
        <v>0</v>
      </c>
    </row>
    <row r="74" spans="2:5" ht="13.5" thickBot="1">
      <c r="B74" s="41" t="s">
        <v>10</v>
      </c>
      <c r="C74" s="42" t="s">
        <v>90</v>
      </c>
      <c r="D74" s="225">
        <v>0</v>
      </c>
      <c r="E74" s="22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163</vt:i4>
      </vt:variant>
      <vt:variant>
        <vt:lpstr>Zakresy nazwane</vt:lpstr>
      </vt:variant>
      <vt:variant>
        <vt:i4>73</vt:i4>
      </vt:variant>
    </vt:vector>
  </HeadingPairs>
  <TitlesOfParts>
    <vt:vector size="236" baseType="lpstr">
      <vt:lpstr>Fundusz Gwarantowany</vt:lpstr>
      <vt:lpstr>Fundusz Stabilnego Wzrostu</vt:lpstr>
      <vt:lpstr>Fundusz Dynamiczny</vt:lpstr>
      <vt:lpstr>Fundusz Obligacji Plus</vt:lpstr>
      <vt:lpstr>Fundusz Aktywnej Alokacji</vt:lpstr>
      <vt:lpstr>Fundusz Akcji Plus</vt:lpstr>
      <vt:lpstr>Fundusz Akcji Małych i Ś.Spółek</vt:lpstr>
      <vt:lpstr>Fundusz Selektywny</vt:lpstr>
      <vt:lpstr>Fundusz Polskich Obl. Skarb.</vt:lpstr>
      <vt:lpstr>Fundusz Pieniężny</vt:lpstr>
      <vt:lpstr>Fundusz Akcji Glob.</vt:lpstr>
      <vt:lpstr>Fundusz Obligacji Glob.</vt:lpstr>
      <vt:lpstr>Fundusz Energet.</vt:lpstr>
      <vt:lpstr>Portfel Aktywnej Alokacji </vt:lpstr>
      <vt:lpstr>Portfel Dynamiczny </vt:lpstr>
      <vt:lpstr>Portfel Stabilnego Wzrostu</vt:lpstr>
      <vt:lpstr>Portfel ARR</vt:lpstr>
      <vt:lpstr>Portfel ARW</vt:lpstr>
      <vt:lpstr>Portfel OZ</vt:lpstr>
      <vt:lpstr>Fundusz Konserwatywny</vt:lpstr>
      <vt:lpstr>Fundusz Zrównoważony</vt:lpstr>
      <vt:lpstr>Fundusz Aktywny</vt:lpstr>
      <vt:lpstr>Fundusz Międzynarodowy</vt:lpstr>
      <vt:lpstr>Fundusz Azjatycki</vt:lpstr>
      <vt:lpstr>INDEKS1</vt:lpstr>
      <vt:lpstr>INDEKS2</vt:lpstr>
      <vt:lpstr>Allianz Akcji </vt:lpstr>
      <vt:lpstr>Allianz Akcji Plus</vt:lpstr>
      <vt:lpstr>Allianz Aktywnej Alokacji</vt:lpstr>
      <vt:lpstr>Allianz Akcji Małych i Ś.Spółek</vt:lpstr>
      <vt:lpstr>Allianz Obligacji Plus</vt:lpstr>
      <vt:lpstr>Allianz Selektywny</vt:lpstr>
      <vt:lpstr>Allianz Stabilnego Wzrostu</vt:lpstr>
      <vt:lpstr>Allianz Pieniężny</vt:lpstr>
      <vt:lpstr>Allianz Polskich Obl.Sk.</vt:lpstr>
      <vt:lpstr>Allianz Energetyczny</vt:lpstr>
      <vt:lpstr>Altus ASZD</vt:lpstr>
      <vt:lpstr>Aviva NT</vt:lpstr>
      <vt:lpstr>Aviva Dł.Pap.Korp.</vt:lpstr>
      <vt:lpstr>Aviva Obligacji Dyn.</vt:lpstr>
      <vt:lpstr>Aviva PA</vt:lpstr>
      <vt:lpstr>Aviva MS</vt:lpstr>
      <vt:lpstr>Investor Akcji</vt:lpstr>
      <vt:lpstr>Investor Akcji Dużych Spółek</vt:lpstr>
      <vt:lpstr>Investor Gold</vt:lpstr>
      <vt:lpstr>Investor TOP 25 Małych Spółek</vt:lpstr>
      <vt:lpstr>Investor Zrównoważony Rynków W.</vt:lpstr>
      <vt:lpstr>Investor Ameryka Łacińska</vt:lpstr>
      <vt:lpstr>Investor BRIC</vt:lpstr>
      <vt:lpstr>Investor Indie i Chiny</vt:lpstr>
      <vt:lpstr>Investor Turcja</vt:lpstr>
      <vt:lpstr>Investor Zrównoważony</vt:lpstr>
      <vt:lpstr>NN Akcji</vt:lpstr>
      <vt:lpstr>NN D</vt:lpstr>
      <vt:lpstr>NN Globalnych Możliwości</vt:lpstr>
      <vt:lpstr>NN Obligacji </vt:lpstr>
      <vt:lpstr>NN Selektywny</vt:lpstr>
      <vt:lpstr>NN Sp.Dyw.USA</vt:lpstr>
      <vt:lpstr>NN Środk. Sektora Finans.</vt:lpstr>
      <vt:lpstr>NN Środ. Euro. Bud. i Nier.</vt:lpstr>
      <vt:lpstr>NN Glob. Długu Korp.</vt:lpstr>
      <vt:lpstr>NN Glob. Sp.Dyw.</vt:lpstr>
      <vt:lpstr>NN Eur. Sp.Dyw.</vt:lpstr>
      <vt:lpstr>NN J</vt:lpstr>
      <vt:lpstr>NN ORW</vt:lpstr>
      <vt:lpstr>NN NA</vt:lpstr>
      <vt:lpstr>NN AŚ</vt:lpstr>
      <vt:lpstr>NN ŚMS</vt:lpstr>
      <vt:lpstr>NN SDRW</vt:lpstr>
      <vt:lpstr>NN SGA</vt:lpstr>
      <vt:lpstr>Legg Mason Akcji </vt:lpstr>
      <vt:lpstr>Legg Mason Obligacji</vt:lpstr>
      <vt:lpstr>Legg Mason Pieniężny </vt:lpstr>
      <vt:lpstr>Legg Mason  Strateg FIO</vt:lpstr>
      <vt:lpstr>Noble FM</vt:lpstr>
      <vt:lpstr>Noble AMISS</vt:lpstr>
      <vt:lpstr>Noble A</vt:lpstr>
      <vt:lpstr>Pioneer AP</vt:lpstr>
      <vt:lpstr>Pioneer ARW</vt:lpstr>
      <vt:lpstr>Pioneer DS</vt:lpstr>
      <vt:lpstr>Pioneer OS</vt:lpstr>
      <vt:lpstr>Pioneer Surowców i Energii</vt:lpstr>
      <vt:lpstr>Pioneer Obligacji Plus</vt:lpstr>
      <vt:lpstr>Pioneer Pieniężny</vt:lpstr>
      <vt:lpstr>Pioneer P+</vt:lpstr>
      <vt:lpstr>Pioneer Stab.Inwest.</vt:lpstr>
      <vt:lpstr>Pioneer AA</vt:lpstr>
      <vt:lpstr>Pioneer AE</vt:lpstr>
      <vt:lpstr>Pioneer AGD</vt:lpstr>
      <vt:lpstr>Pioneer G</vt:lpstr>
      <vt:lpstr>Pioneer WDRE</vt:lpstr>
      <vt:lpstr>Pioneer DA2</vt:lpstr>
      <vt:lpstr>Pioneer SG</vt:lpstr>
      <vt:lpstr>PKO Akcji Nowa Europa</vt:lpstr>
      <vt:lpstr>PKO Obligacji Długoterminowych</vt:lpstr>
      <vt:lpstr>PKO Stabilnego Wzrostu Plus</vt:lpstr>
      <vt:lpstr>PKO Stabilnego Wzrostu</vt:lpstr>
      <vt:lpstr>PKO Zrównoważony Plus</vt:lpstr>
      <vt:lpstr>PKO Zrównoważony</vt:lpstr>
      <vt:lpstr>PZU AK</vt:lpstr>
      <vt:lpstr>PZU AMiŚS</vt:lpstr>
      <vt:lpstr>PZU ARR</vt:lpstr>
      <vt:lpstr>PZU EME</vt:lpstr>
      <vt:lpstr>PZU Zrówn.</vt:lpstr>
      <vt:lpstr>PZU ASD</vt:lpstr>
      <vt:lpstr>Skarbiec K</vt:lpstr>
      <vt:lpstr>Skarbiec L</vt:lpstr>
      <vt:lpstr>Skarbiec SW</vt:lpstr>
      <vt:lpstr>Skarbiec MIŚS</vt:lpstr>
      <vt:lpstr>Skarbiec MN</vt:lpstr>
      <vt:lpstr>UniKorona Akcje</vt:lpstr>
      <vt:lpstr>UniAkcje Małych i Śr. Spółek</vt:lpstr>
      <vt:lpstr>UniAkcje Nowa Europa</vt:lpstr>
      <vt:lpstr>UniStabilny Wzrost</vt:lpstr>
      <vt:lpstr>UniKorona Pieniężny</vt:lpstr>
      <vt:lpstr>UniKorona Zrównoważony</vt:lpstr>
      <vt:lpstr>UniKorona Obligacje</vt:lpstr>
      <vt:lpstr>UniObligacje Nowa Europa</vt:lpstr>
      <vt:lpstr>UniAkcje Wzrostu</vt:lpstr>
      <vt:lpstr>UniLokata</vt:lpstr>
      <vt:lpstr>UniAkcje Dyw.</vt:lpstr>
      <vt:lpstr>UniObligacje Aktywny</vt:lpstr>
      <vt:lpstr>Schroder ISF EE</vt:lpstr>
      <vt:lpstr>Schroder ISF FME</vt:lpstr>
      <vt:lpstr>Schroder ISF GDG</vt:lpstr>
      <vt:lpstr>Schroder ISF GHIB</vt:lpstr>
      <vt:lpstr>Schroder ISF ACB</vt:lpstr>
      <vt:lpstr>Schroder ISF EMDAR</vt:lpstr>
      <vt:lpstr>Schroder ISF AO</vt:lpstr>
      <vt:lpstr>Franklin USO</vt:lpstr>
      <vt:lpstr>Franklin GFS</vt:lpstr>
      <vt:lpstr>Franklin NR</vt:lpstr>
      <vt:lpstr>Franklin EDF</vt:lpstr>
      <vt:lpstr>JPM EMO</vt:lpstr>
      <vt:lpstr>JPM GH</vt:lpstr>
      <vt:lpstr>JPM GSB</vt:lpstr>
      <vt:lpstr>Templeton GB</vt:lpstr>
      <vt:lpstr>Templeton GTR</vt:lpstr>
      <vt:lpstr>Templeton AG</vt:lpstr>
      <vt:lpstr>Templeton BRIC</vt:lpstr>
      <vt:lpstr>Templeton LA</vt:lpstr>
      <vt:lpstr>Millenium Master I</vt:lpstr>
      <vt:lpstr>Millenium Master II</vt:lpstr>
      <vt:lpstr>Millenium Master III</vt:lpstr>
      <vt:lpstr>Millenium Master IV</vt:lpstr>
      <vt:lpstr>Millenium Master V</vt:lpstr>
      <vt:lpstr>Millenium Master VI</vt:lpstr>
      <vt:lpstr>Millenium Master VII</vt:lpstr>
      <vt:lpstr>Aktywny - Surowce i Nowe Gosp.</vt:lpstr>
      <vt:lpstr>Zabezpieczony - Dalekiego Wsch.</vt:lpstr>
      <vt:lpstr>Zabezpieczony - Rynku Polskiego</vt:lpstr>
      <vt:lpstr>Zabezpieczony - Europy Wsch.</vt:lpstr>
      <vt:lpstr>Strategii Multiobligacyjnych</vt:lpstr>
      <vt:lpstr>Quercus A</vt:lpstr>
      <vt:lpstr>Quercus G</vt:lpstr>
      <vt:lpstr>Quercus Sh</vt:lpstr>
      <vt:lpstr>Quercus St</vt:lpstr>
      <vt:lpstr>Quercus OK</vt:lpstr>
      <vt:lpstr>Quercus LEV</vt:lpstr>
      <vt:lpstr>Quercus R</vt:lpstr>
      <vt:lpstr>Quercus SEL</vt:lpstr>
      <vt:lpstr>Quercus T</vt:lpstr>
      <vt:lpstr>dodatkowedane</vt:lpstr>
      <vt:lpstr>'Aktywny - Surowce i Nowe Gosp.'!Obszar_wydruku</vt:lpstr>
      <vt:lpstr>'Allianz Stabilnego Wzrostu'!Obszar_wydruku</vt:lpstr>
      <vt:lpstr>'Altus ASZD'!Obszar_wydruku</vt:lpstr>
      <vt:lpstr>'Aviva Dł.Pap.Korp.'!Obszar_wydruku</vt:lpstr>
      <vt:lpstr>'Aviva NT'!Obszar_wydruku</vt:lpstr>
      <vt:lpstr>'Aviva Obligacji Dyn.'!Obszar_wydruku</vt:lpstr>
      <vt:lpstr>'Aviva PA'!Obszar_wydruku</vt:lpstr>
      <vt:lpstr>'Franklin GFS'!Obszar_wydruku</vt:lpstr>
      <vt:lpstr>'Franklin USO'!Obszar_wydruku</vt:lpstr>
      <vt:lpstr>'Fundusz Akcji Glob.'!Obszar_wydruku</vt:lpstr>
      <vt:lpstr>'Fundusz Akcji Małych i Ś.Spółek'!Obszar_wydruku</vt:lpstr>
      <vt:lpstr>'Fundusz Akcji Plus'!Obszar_wydruku</vt:lpstr>
      <vt:lpstr>'Fundusz Aktywnej Alokacji'!Obszar_wydruku</vt:lpstr>
      <vt:lpstr>'Fundusz Aktywny'!Obszar_wydruku</vt:lpstr>
      <vt:lpstr>'Fundusz Azjatycki'!Obszar_wydruku</vt:lpstr>
      <vt:lpstr>'Fundusz Dynamiczny'!Obszar_wydruku</vt:lpstr>
      <vt:lpstr>'Fundusz Energet.'!Obszar_wydruku</vt:lpstr>
      <vt:lpstr>'Fundusz Gwarantowany'!Obszar_wydruku</vt:lpstr>
      <vt:lpstr>'Fundusz Konserwatywny'!Obszar_wydruku</vt:lpstr>
      <vt:lpstr>'Fundusz Międzynarodowy'!Obszar_wydruku</vt:lpstr>
      <vt:lpstr>'Fundusz Obligacji Glob.'!Obszar_wydruku</vt:lpstr>
      <vt:lpstr>'Fundusz Obligacji Plus'!Obszar_wydruku</vt:lpstr>
      <vt:lpstr>'Fundusz Pieniężny'!Obszar_wydruku</vt:lpstr>
      <vt:lpstr>'Fundusz Polskich Obl. Skarb.'!Obszar_wydruku</vt:lpstr>
      <vt:lpstr>'Fundusz Selektywny'!Obszar_wydruku</vt:lpstr>
      <vt:lpstr>'Fundusz Stabilnego Wzrostu'!Obszar_wydruku</vt:lpstr>
      <vt:lpstr>'Fundusz Zrównoważony'!Obszar_wydruku</vt:lpstr>
      <vt:lpstr>INDEKS1!Obszar_wydruku</vt:lpstr>
      <vt:lpstr>INDEKS2!Obszar_wydruku</vt:lpstr>
      <vt:lpstr>'Investor Akcji'!Obszar_wydruku</vt:lpstr>
      <vt:lpstr>'Investor Turcja'!Obszar_wydruku</vt:lpstr>
      <vt:lpstr>'Investor Zrównoważony'!Obszar_wydruku</vt:lpstr>
      <vt:lpstr>'NN D'!Obszar_wydruku</vt:lpstr>
      <vt:lpstr>'NN Eur. Sp.Dyw.'!Obszar_wydruku</vt:lpstr>
      <vt:lpstr>'NN Glob. Długu Korp.'!Obszar_wydruku</vt:lpstr>
      <vt:lpstr>'NN Glob. Sp.Dyw.'!Obszar_wydruku</vt:lpstr>
      <vt:lpstr>'NN Sp.Dyw.USA'!Obszar_wydruku</vt:lpstr>
      <vt:lpstr>'Noble FM'!Obszar_wydruku</vt:lpstr>
      <vt:lpstr>'Pioneer AP'!Obszar_wydruku</vt:lpstr>
      <vt:lpstr>'Pioneer ARW'!Obszar_wydruku</vt:lpstr>
      <vt:lpstr>'Pioneer DS'!Obszar_wydruku</vt:lpstr>
      <vt:lpstr>'Pioneer Obligacji Plus'!Obszar_wydruku</vt:lpstr>
      <vt:lpstr>'Pioneer OS'!Obszar_wydruku</vt:lpstr>
      <vt:lpstr>'Pioneer P+'!Obszar_wydruku</vt:lpstr>
      <vt:lpstr>'Pioneer Pieniężny'!Obszar_wydruku</vt:lpstr>
      <vt:lpstr>'Pioneer Stab.Inwest.'!Obszar_wydruku</vt:lpstr>
      <vt:lpstr>'Portfel Aktywnej Alokacji '!Obszar_wydruku</vt:lpstr>
      <vt:lpstr>'Portfel ARR'!Obszar_wydruku</vt:lpstr>
      <vt:lpstr>'Portfel ARW'!Obszar_wydruku</vt:lpstr>
      <vt:lpstr>'Portfel Dynamiczny '!Obszar_wydruku</vt:lpstr>
      <vt:lpstr>'Portfel OZ'!Obszar_wydruku</vt:lpstr>
      <vt:lpstr>'Portfel Stabilnego Wzrostu'!Obszar_wydruku</vt:lpstr>
      <vt:lpstr>'PZU AK'!Obszar_wydruku</vt:lpstr>
      <vt:lpstr>'PZU AMiŚS'!Obszar_wydruku</vt:lpstr>
      <vt:lpstr>'PZU ARR'!Obszar_wydruku</vt:lpstr>
      <vt:lpstr>'PZU EME'!Obszar_wydruku</vt:lpstr>
      <vt:lpstr>'PZU Zrówn.'!Obszar_wydruku</vt:lpstr>
      <vt:lpstr>'Quercus A'!Obszar_wydruku</vt:lpstr>
      <vt:lpstr>'Quercus G'!Obszar_wydruku</vt:lpstr>
      <vt:lpstr>'Quercus OK'!Obszar_wydruku</vt:lpstr>
      <vt:lpstr>'Quercus Sh'!Obszar_wydruku</vt:lpstr>
      <vt:lpstr>'Quercus St'!Obszar_wydruku</vt:lpstr>
      <vt:lpstr>'Schroder ISF EE'!Obszar_wydruku</vt:lpstr>
      <vt:lpstr>'Schroder ISF FME'!Obszar_wydruku</vt:lpstr>
      <vt:lpstr>'Schroder ISF GDG'!Obszar_wydruku</vt:lpstr>
      <vt:lpstr>'Schroder ISF GHIB'!Obszar_wydruku</vt:lpstr>
      <vt:lpstr>'Skarbiec K'!Obszar_wydruku</vt:lpstr>
      <vt:lpstr>'Templeton GB'!Obszar_wydruku</vt:lpstr>
      <vt:lpstr>'Templeton GTR'!Obszar_wydruku</vt:lpstr>
      <vt:lpstr>'UniKorona Akcje'!Obszar_wydruku</vt:lpstr>
      <vt:lpstr>UniLokata!Obszar_wydruku</vt:lpstr>
      <vt:lpstr>'Zabezpieczony - Dalekiego Wsch.'!Obszar_wydruku</vt:lpstr>
      <vt:lpstr>'Zabezpieczony - Rynku Polskiego'!Obszar_wydruku</vt:lpstr>
    </vt:vector>
  </TitlesOfParts>
  <Company>Allianz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pprzeborowski</dc:creator>
  <cp:lastModifiedBy>bmolak</cp:lastModifiedBy>
  <cp:lastPrinted>2015-02-02T16:54:01Z</cp:lastPrinted>
  <dcterms:created xsi:type="dcterms:W3CDTF">2012-07-31T14:09:53Z</dcterms:created>
  <dcterms:modified xsi:type="dcterms:W3CDTF">2015-08-13T10:06:32Z</dcterms:modified>
</cp:coreProperties>
</file>