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68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64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20" yWindow="-345" windowWidth="20730" windowHeight="5985" tabRatio="848" firstSheet="159"/>
  </bookViews>
  <sheets>
    <sheet name="Fundusz Gwarantowany" sheetId="1" r:id="rId1"/>
    <sheet name="Fundusz Stabilnego Wzrostu" sheetId="194" r:id="rId2"/>
    <sheet name="Fundusz Dynamiczny" sheetId="4" r:id="rId3"/>
    <sheet name="Fundusz Obligacji Plus" sheetId="5" r:id="rId4"/>
    <sheet name="Fundusz Aktywnej Alokacji" sheetId="10" r:id="rId5"/>
    <sheet name="Fundusz Akcji Plus" sheetId="11" r:id="rId6"/>
    <sheet name="Fundusz Akcji Małych i ŚS" sheetId="16" r:id="rId7"/>
    <sheet name="Fundusz Pieniężny" sheetId="17" r:id="rId8"/>
    <sheet name="Fundusz Polskich Obl. Skarb." sheetId="81" r:id="rId9"/>
    <sheet name="Fundusz Selektywny" sheetId="78" r:id="rId10"/>
    <sheet name="Fundusz Akcji Glob." sheetId="79" r:id="rId11"/>
    <sheet name="Fundusz Obligacji Glob." sheetId="122" r:id="rId12"/>
    <sheet name="Fundusz Energet." sheetId="121" r:id="rId13"/>
    <sheet name="Portfel Aktywnej Alokacji" sheetId="120" r:id="rId14"/>
    <sheet name="Portfel Dynamiczny" sheetId="69" r:id="rId15"/>
    <sheet name="Portfel Stabilnego Wzrostu" sheetId="67" r:id="rId16"/>
    <sheet name="Portfel ARR" sheetId="53" r:id="rId17"/>
    <sheet name="Portfel ARW" sheetId="94" r:id="rId18"/>
    <sheet name="Portfel OZ" sheetId="93" r:id="rId19"/>
    <sheet name="Portfel OR" sheetId="199" r:id="rId20"/>
    <sheet name="Fundusz Konserwatywny" sheetId="95" r:id="rId21"/>
    <sheet name="Fundusz Zrównoważony" sheetId="6" r:id="rId22"/>
    <sheet name="Fundusz Aktywny" sheetId="7" r:id="rId23"/>
    <sheet name="Fundusz Międzynarodowy" sheetId="8" r:id="rId24"/>
    <sheet name="Fundusz Azjatycki" sheetId="9" r:id="rId25"/>
    <sheet name="Aktywny - Surowce i Nowe Gosp." sheetId="13" r:id="rId26"/>
    <sheet name="Zabezpieczony - Dalekiego Wsch." sheetId="58" r:id="rId27"/>
    <sheet name="Zaabezpieczony - Europy Wsch." sheetId="61" r:id="rId28"/>
    <sheet name="Strategii Multiobligacyjnych" sheetId="60" r:id="rId29"/>
    <sheet name="Zabezpieczony - Rynku Polskiego" sheetId="84" r:id="rId30"/>
    <sheet name="INDEKS1" sheetId="59" r:id="rId31"/>
    <sheet name="INDEKS2" sheetId="12" r:id="rId32"/>
    <sheet name="Allianz Akcji" sheetId="14" r:id="rId33"/>
    <sheet name="Allianz Stabilnego Wzrostu" sheetId="28" r:id="rId34"/>
    <sheet name="Allianz Obligacji Plus" sheetId="22" r:id="rId35"/>
    <sheet name="Allianz Aktywnej Alokacji" sheetId="49" r:id="rId36"/>
    <sheet name="Allianz Akcji Małych i ŚS" sheetId="29" r:id="rId37"/>
    <sheet name="Allianz Pieniężny" sheetId="30" r:id="rId38"/>
    <sheet name="Allianz Polskich Obl.Skarb." sheetId="48" r:id="rId39"/>
    <sheet name="Allianz Selektywny" sheetId="83" r:id="rId40"/>
    <sheet name="Allianz Akcji Glob." sheetId="42" r:id="rId41"/>
    <sheet name="Allianz Surowców i Energii" sheetId="188" r:id="rId42"/>
    <sheet name="Allianz Akcji Azjatyckich" sheetId="195" r:id="rId43"/>
    <sheet name="Allianz Dyn.Multistrategia" sheetId="196" r:id="rId44"/>
    <sheet name="Allianz GSD" sheetId="197" r:id="rId45"/>
    <sheet name="Allianz SAOG" sheetId="198" r:id="rId46"/>
    <sheet name="Altus ASZD" sheetId="156" r:id="rId47"/>
    <sheet name="Altus ASZRP" sheetId="200" r:id="rId48"/>
    <sheet name="Aviva Dł.Pap.Korp." sheetId="112" r:id="rId49"/>
    <sheet name="Aviva MS" sheetId="97" r:id="rId50"/>
    <sheet name="Aviva Obligacji Dyn." sheetId="98" r:id="rId51"/>
    <sheet name="Aviva PA" sheetId="126" r:id="rId52"/>
    <sheet name="Franklin EDF" sheetId="96" r:id="rId53"/>
    <sheet name="Franklin GFS" sheetId="151" r:id="rId54"/>
    <sheet name="Franklin NR" sheetId="107" r:id="rId55"/>
    <sheet name="Franklin USO" sheetId="152" r:id="rId56"/>
    <sheet name="Inwestor Akcji" sheetId="106" r:id="rId57"/>
    <sheet name="Investor Akcji Dużych Sp.Dyw." sheetId="123" r:id="rId58"/>
    <sheet name="Investor TOP 25 MS" sheetId="33" r:id="rId59"/>
    <sheet name="Investor Zrównoważony" sheetId="34" r:id="rId60"/>
    <sheet name="Investor Ameryka Łacińska" sheetId="124" r:id="rId61"/>
    <sheet name="Investor BRIC" sheetId="57" r:id="rId62"/>
    <sheet name="Investor Gold" sheetId="55" r:id="rId63"/>
    <sheet name="Investor Got." sheetId="43" r:id="rId64"/>
    <sheet name="Investor Indie i Chiny" sheetId="189" r:id="rId65"/>
    <sheet name="Investor Turcja" sheetId="56" r:id="rId66"/>
    <sheet name="Investor ASW" sheetId="203" r:id="rId67"/>
    <sheet name="Investor PL" sheetId="202" r:id="rId68"/>
    <sheet name="Investor ZE" sheetId="201" r:id="rId69"/>
    <sheet name="Ipopema A" sheetId="206" r:id="rId70"/>
    <sheet name="JPM EMO" sheetId="24" r:id="rId71"/>
    <sheet name="JPM GH" sheetId="149" r:id="rId72"/>
    <sheet name="JPM GSB" sheetId="148" r:id="rId73"/>
    <sheet name="Legg Mason Akcji" sheetId="186" r:id="rId74"/>
    <sheet name="Legg Mason Obligacji" sheetId="35" r:id="rId75"/>
    <sheet name="Legg Mason Pieniężny" sheetId="153" r:id="rId76"/>
    <sheet name="Legg Mason Strateg" sheetId="47" r:id="rId77"/>
    <sheet name="Millenium Master I" sheetId="27" r:id="rId78"/>
    <sheet name="Millenium Master II" sheetId="70" r:id="rId79"/>
    <sheet name="Millenium Master III" sheetId="71" r:id="rId80"/>
    <sheet name="Millenium Master IV" sheetId="72" r:id="rId81"/>
    <sheet name="Millenium Master V" sheetId="73" r:id="rId82"/>
    <sheet name="Millenium Master VI" sheetId="74" r:id="rId83"/>
    <sheet name="Millenium Master VII" sheetId="75" r:id="rId84"/>
    <sheet name="NN Akcji" sheetId="77" r:id="rId85"/>
    <sheet name="NN Obligacji" sheetId="36" r:id="rId86"/>
    <sheet name="NN Selektywny" sheetId="51" r:id="rId87"/>
    <sheet name="NN AŚ" sheetId="37" r:id="rId88"/>
    <sheet name="NN ŚMS" sheetId="161" r:id="rId89"/>
    <sheet name="NN Eur.SD" sheetId="115" r:id="rId90"/>
    <sheet name="NN Glob. Długu Korp." sheetId="92" r:id="rId91"/>
    <sheet name="NN Glob.SD" sheetId="90" r:id="rId92"/>
    <sheet name="NN J" sheetId="76" r:id="rId93"/>
    <sheet name="NN NA" sheetId="138" r:id="rId94"/>
    <sheet name="NN ORW" sheetId="136" r:id="rId95"/>
    <sheet name="NN Sp.Dyw.USA" sheetId="137" r:id="rId96"/>
    <sheet name="NN SGA" sheetId="163" r:id="rId97"/>
    <sheet name="Noble AMiŚS" sheetId="164" r:id="rId98"/>
    <sheet name="Noble A" sheetId="114" r:id="rId99"/>
    <sheet name="Pioneer ARW" sheetId="193" r:id="rId100"/>
    <sheet name="Pioneer AGD" sheetId="88" r:id="rId101"/>
    <sheet name="Pioneer OS" sheetId="167" r:id="rId102"/>
    <sheet name="Pioneer G" sheetId="129" r:id="rId103"/>
    <sheet name="Pioneer WDRE" sheetId="168" r:id="rId104"/>
    <sheet name="Pioneer Surowców i Energii" sheetId="169" r:id="rId105"/>
    <sheet name="Pioneer AP" sheetId="46" r:id="rId106"/>
    <sheet name="Pioneer DS" sheetId="89" r:id="rId107"/>
    <sheet name="Pioneer OP" sheetId="128" r:id="rId108"/>
    <sheet name="Pioneer P" sheetId="85" r:id="rId109"/>
    <sheet name="Pioneer P+" sheetId="103" r:id="rId110"/>
    <sheet name="Pioneer Stab.Inwest." sheetId="102" r:id="rId111"/>
    <sheet name="Pioneer DA2" sheetId="104" r:id="rId112"/>
    <sheet name="Pioneer AS" sheetId="170" r:id="rId113"/>
    <sheet name="Pioneer AA" sheetId="190" r:id="rId114"/>
    <sheet name="Pioneer AE" sheetId="165" r:id="rId115"/>
    <sheet name="Pioneer SG" sheetId="166" r:id="rId116"/>
    <sheet name="PKO Akcji Nowa Europa" sheetId="171" r:id="rId117"/>
    <sheet name="PKO Obligacji Dług." sheetId="38" r:id="rId118"/>
    <sheet name="PKO Stabilnego Wzrostu" sheetId="23" r:id="rId119"/>
    <sheet name="PKO Zrównoważony" sheetId="25" r:id="rId120"/>
    <sheet name="PZU ASD" sheetId="173" r:id="rId121"/>
    <sheet name="PZU AK" sheetId="174" r:id="rId122"/>
    <sheet name="PZU AMiŚS" sheetId="130" r:id="rId123"/>
    <sheet name="PZU EME" sheetId="39" r:id="rId124"/>
    <sheet name="PZU Zrówn." sheetId="100" r:id="rId125"/>
    <sheet name="PZU ARR" sheetId="99" r:id="rId126"/>
    <sheet name="PZU PDP" sheetId="205" r:id="rId127"/>
    <sheet name="PZU S+" sheetId="204" r:id="rId128"/>
    <sheet name="Quercus A" sheetId="101" r:id="rId129"/>
    <sheet name="Quercus G" sheetId="131" r:id="rId130"/>
    <sheet name="Quercus LEV" sheetId="118" r:id="rId131"/>
    <sheet name="Quercus OK" sheetId="143" r:id="rId132"/>
    <sheet name="Quercus R" sheetId="119" r:id="rId133"/>
    <sheet name="Quercus SEL" sheetId="144" r:id="rId134"/>
    <sheet name="Quercus Short" sheetId="145" r:id="rId135"/>
    <sheet name="Quercus Stab." sheetId="117" r:id="rId136"/>
    <sheet name="Quercus T" sheetId="116" r:id="rId137"/>
    <sheet name="Schroder ISF ACB" sheetId="142" r:id="rId138"/>
    <sheet name="Schroder ISF AO" sheetId="147" r:id="rId139"/>
    <sheet name="Schroder ISF EMDAR" sheetId="179" r:id="rId140"/>
    <sheet name="Schroder ISF EE" sheetId="146" r:id="rId141"/>
    <sheet name="Schroder ISF FME" sheetId="133" r:id="rId142"/>
    <sheet name="Schroder ISF GDG" sheetId="132" r:id="rId143"/>
    <sheet name="Schroder ISF GHIB" sheetId="135" r:id="rId144"/>
    <sheet name="Skarbiec K" sheetId="134" r:id="rId145"/>
    <sheet name="Skarbiec L" sheetId="113" r:id="rId146"/>
    <sheet name="Skarbiec MIŚS" sheetId="140" r:id="rId147"/>
    <sheet name="Skarbiec SW" sheetId="175" r:id="rId148"/>
    <sheet name="Skarbiec MN" sheetId="141" r:id="rId149"/>
    <sheet name="Templeton AG" sheetId="176" r:id="rId150"/>
    <sheet name="Templeton BRIC" sheetId="150" r:id="rId151"/>
    <sheet name="Templeton GB" sheetId="159" r:id="rId152"/>
    <sheet name="Templeton GTR" sheetId="109" r:id="rId153"/>
    <sheet name="Templeton LA" sheetId="108" r:id="rId154"/>
    <sheet name="UniAkcje Dyw." sheetId="187" r:id="rId155"/>
    <sheet name="Uni Akcje MIŚS" sheetId="177" r:id="rId156"/>
    <sheet name="UniAkcje Nowa Europa" sheetId="41" r:id="rId157"/>
    <sheet name="UniAkcje Wzrostu" sheetId="40" r:id="rId158"/>
    <sheet name="UniKorona Akcje" sheetId="64" r:id="rId159"/>
    <sheet name="UniKorona Obligacje" sheetId="110" r:id="rId160"/>
    <sheet name="UniKorona Pieniężny" sheetId="20" r:id="rId161"/>
    <sheet name="UniKorona Zrównoważony" sheetId="62" r:id="rId162"/>
    <sheet name="UniLokata" sheetId="26" r:id="rId163"/>
    <sheet name="UniObligacje Nowa Europa" sheetId="105" r:id="rId164"/>
    <sheet name="UniStabilny Wzrost" sheetId="63" r:id="rId165"/>
    <sheet name="UniObligacje Zamienne" sheetId="65" r:id="rId166"/>
    <sheet name="UniObligacje Aktywny" sheetId="191" r:id="rId167"/>
    <sheet name="dodatkowedane" sheetId="80" r:id="rId168"/>
  </sheets>
  <externalReferences>
    <externalReference r:id="rId169"/>
  </externalReferences>
  <definedNames>
    <definedName name="_xlnm.Print_Area" localSheetId="25">'Aktywny - Surowce i Nowe Gosp.'!$B$2:$E$73</definedName>
    <definedName name="_xlnm.Print_Area" localSheetId="32">'Allianz Akcji'!$B$2:$E$74</definedName>
    <definedName name="_xlnm.Print_Area" localSheetId="34">'Allianz Obligacji Plus'!$B$2:$E$74</definedName>
    <definedName name="_xlnm.Print_Area" localSheetId="48">'Aviva Dł.Pap.Korp.'!$B$2:$E$74</definedName>
    <definedName name="_xlnm.Print_Area" localSheetId="49">'Aviva MS'!$B$2:$E$74</definedName>
    <definedName name="_xlnm.Print_Area" localSheetId="50">'Aviva Obligacji Dyn.'!$B$2:$E$74</definedName>
    <definedName name="_xlnm.Print_Area" localSheetId="51">'Aviva PA'!$B$2:$E$74</definedName>
    <definedName name="_xlnm.Print_Area" localSheetId="52">'Franklin EDF'!$B$2:$E$74</definedName>
    <definedName name="_xlnm.Print_Area" localSheetId="54">'Franklin NR'!$B$2:$E$74</definedName>
    <definedName name="_xlnm.Print_Area" localSheetId="10">'Fundusz Akcji Glob.'!$B$2:$E$73</definedName>
    <definedName name="_xlnm.Print_Area" localSheetId="6">'Fundusz Akcji Małych i ŚS'!$B$2:$E$73</definedName>
    <definedName name="_xlnm.Print_Area" localSheetId="5">'Fundusz Akcji Plus'!$B$2:$E$73</definedName>
    <definedName name="_xlnm.Print_Area" localSheetId="4">'Fundusz Aktywnej Alokacji'!$B$2:$E$73</definedName>
    <definedName name="_xlnm.Print_Area" localSheetId="22">'Fundusz Aktywny'!$B$2:$E$73</definedName>
    <definedName name="_xlnm.Print_Area" localSheetId="24">'Fundusz Azjatycki'!$B$2:$E$73</definedName>
    <definedName name="_xlnm.Print_Area" localSheetId="2">'Fundusz Dynamiczny'!$B$2:$E$74</definedName>
    <definedName name="_xlnm.Print_Area" localSheetId="12">'Fundusz Energet.'!$B$2:$E$73</definedName>
    <definedName name="_xlnm.Print_Area" localSheetId="0">'Fundusz Gwarantowany'!$B$2:$E$77</definedName>
    <definedName name="_xlnm.Print_Area" localSheetId="20">'Fundusz Konserwatywny'!$B$2:$E$74</definedName>
    <definedName name="_xlnm.Print_Area" localSheetId="23">'Fundusz Międzynarodowy'!$B$2:$E$73</definedName>
    <definedName name="_xlnm.Print_Area" localSheetId="11">'Fundusz Obligacji Glob.'!$B$2:$E$73</definedName>
    <definedName name="_xlnm.Print_Area" localSheetId="3">'Fundusz Obligacji Plus'!$B$2:$E$74</definedName>
    <definedName name="_xlnm.Print_Area" localSheetId="7">'Fundusz Pieniężny'!$B$2:$E$73</definedName>
    <definedName name="_xlnm.Print_Area" localSheetId="8">'Fundusz Polskich Obl. Skarb.'!$B$2:$E$73</definedName>
    <definedName name="_xlnm.Print_Area" localSheetId="9">'Fundusz Selektywny'!$B$2:$E$73</definedName>
    <definedName name="_xlnm.Print_Area" localSheetId="21">'Fundusz Zrównoważony'!$B$2:$E$73</definedName>
    <definedName name="_xlnm.Print_Area" localSheetId="30">INDEKS1!$B$2:$E$73</definedName>
    <definedName name="_xlnm.Print_Area" localSheetId="31">INDEKS2!$B$2:$E$74</definedName>
    <definedName name="_xlnm.Print_Area" localSheetId="57">'Investor Akcji Dużych Sp.Dyw.'!$B$2:$E$74</definedName>
    <definedName name="_xlnm.Print_Area" localSheetId="60">'Investor Ameryka Łacińska'!$B$2:$E$74</definedName>
    <definedName name="_xlnm.Print_Area" localSheetId="56">'Inwestor Akcji'!$B$2:$E$74</definedName>
    <definedName name="_xlnm.Print_Area" localSheetId="89">'NN Eur.SD'!$B$2:$E$74</definedName>
    <definedName name="_xlnm.Print_Area" localSheetId="90">'NN Glob. Długu Korp.'!$B$2:$E$74</definedName>
    <definedName name="_xlnm.Print_Area" localSheetId="91">'NN Glob.SD'!$B$2:$E$74</definedName>
    <definedName name="_xlnm.Print_Area" localSheetId="98">'Noble A'!$B$2:$E$74</definedName>
    <definedName name="_xlnm.Print_Area" localSheetId="100">'Pioneer AGD'!$B$2:$E$74</definedName>
    <definedName name="_xlnm.Print_Area" localSheetId="111">'Pioneer DA2'!$B$2:$E$74</definedName>
    <definedName name="_xlnm.Print_Area" localSheetId="106">'Pioneer DS'!$B$2:$E$74</definedName>
    <definedName name="_xlnm.Print_Area" localSheetId="102">'Pioneer G'!$B$2:$E$74</definedName>
    <definedName name="_xlnm.Print_Area" localSheetId="107">'Pioneer OP'!$B$2:$E$74</definedName>
    <definedName name="_xlnm.Print_Area" localSheetId="108">'Pioneer P'!$B$2:$E$74</definedName>
    <definedName name="_xlnm.Print_Area" localSheetId="109">'Pioneer P+'!$B$2:$E$74</definedName>
    <definedName name="_xlnm.Print_Area" localSheetId="110">'Pioneer Stab.Inwest.'!$B$2:$E$74</definedName>
    <definedName name="_xlnm.Print_Area" localSheetId="13">'Portfel Aktywnej Alokacji'!$B$2:$E$73</definedName>
    <definedName name="_xlnm.Print_Area" localSheetId="16">'Portfel ARR'!$B$2:$E$73</definedName>
    <definedName name="_xlnm.Print_Area" localSheetId="17">'Portfel ARW'!$B$2:$E$74</definedName>
    <definedName name="_xlnm.Print_Area" localSheetId="14">'Portfel Dynamiczny'!$B$2:$E$73</definedName>
    <definedName name="_xlnm.Print_Area" localSheetId="18">'Portfel OZ'!$B$2:$E$74</definedName>
    <definedName name="_xlnm.Print_Area" localSheetId="15">'Portfel Stabilnego Wzrostu'!$B$2:$E$73</definedName>
    <definedName name="_xlnm.Print_Area" localSheetId="122">'PZU AMiŚS'!$B$2:$E$74</definedName>
    <definedName name="_xlnm.Print_Area" localSheetId="125">'PZU ARR'!$B$2:$E$74</definedName>
    <definedName name="_xlnm.Print_Area" localSheetId="123">'PZU EME'!$B$2:$E$74</definedName>
    <definedName name="_xlnm.Print_Area" localSheetId="124">'PZU Zrówn.'!$B$2:$E$74</definedName>
    <definedName name="_xlnm.Print_Area" localSheetId="128">'Quercus A'!$B$2:$E$74</definedName>
    <definedName name="_xlnm.Print_Area" localSheetId="129">'Quercus G'!$B$2:$E$74</definedName>
    <definedName name="_xlnm.Print_Area" localSheetId="130">'Quercus LEV'!$B$2:$E$74</definedName>
    <definedName name="_xlnm.Print_Area" localSheetId="132">'Quercus R'!$B$2:$E$74</definedName>
    <definedName name="_xlnm.Print_Area" localSheetId="135">'Quercus Stab.'!$B$2:$E$74</definedName>
    <definedName name="_xlnm.Print_Area" localSheetId="136">'Quercus T'!$B$2:$E$74</definedName>
    <definedName name="_xlnm.Print_Area" localSheetId="141">'Schroder ISF FME'!$B$2:$E$74</definedName>
    <definedName name="_xlnm.Print_Area" localSheetId="142">'Schroder ISF GDG'!$B$2:$E$74</definedName>
    <definedName name="_xlnm.Print_Area" localSheetId="143">'Schroder ISF GHIB'!$B$2:$E$74</definedName>
    <definedName name="_xlnm.Print_Area" localSheetId="144">'Skarbiec K'!$B$2:$E$74</definedName>
    <definedName name="_xlnm.Print_Area" localSheetId="145">'Skarbiec L'!$B$2:$E$74</definedName>
    <definedName name="_xlnm.Print_Area" localSheetId="152">'Templeton GTR'!$B$2:$E$74</definedName>
    <definedName name="_xlnm.Print_Area" localSheetId="153">'Templeton LA'!$B$2:$E$74</definedName>
    <definedName name="_xlnm.Print_Area" localSheetId="159">'UniKorona Obligacje'!$B$2:$E$74</definedName>
    <definedName name="_xlnm.Print_Area" localSheetId="163">'UniObligacje Nowa Europa'!$B$2:$E$74</definedName>
    <definedName name="_xlnm.Print_Area" localSheetId="27">'Zaabezpieczony - Europy Wsch.'!$B$2:$E$73</definedName>
    <definedName name="_xlnm.Print_Area" localSheetId="26">'Zabezpieczony - Dalekiego Wsch.'!$B$2:$E$73</definedName>
  </definedNames>
  <calcPr calcId="125725"/>
</workbook>
</file>

<file path=xl/calcChain.xml><?xml version="1.0" encoding="utf-8"?>
<calcChain xmlns="http://schemas.openxmlformats.org/spreadsheetml/2006/main">
  <c r="E76" i="108"/>
  <c r="D76"/>
  <c r="E76" i="109"/>
  <c r="D76"/>
  <c r="E76" i="159"/>
  <c r="D76"/>
  <c r="E76" i="150"/>
  <c r="D76"/>
  <c r="E76" i="176"/>
  <c r="D76"/>
  <c r="E76" i="135"/>
  <c r="D76"/>
  <c r="E76" i="132"/>
  <c r="D76"/>
  <c r="E76" i="133"/>
  <c r="D76"/>
  <c r="E76" i="146"/>
  <c r="D76"/>
  <c r="E76" i="179"/>
  <c r="D76"/>
  <c r="E76" i="147"/>
  <c r="D76"/>
  <c r="E76" i="142"/>
  <c r="D76"/>
  <c r="E76" i="75"/>
  <c r="D76"/>
  <c r="E76" i="74"/>
  <c r="D76"/>
  <c r="E76" i="73"/>
  <c r="D76"/>
  <c r="E76" i="72"/>
  <c r="D76"/>
  <c r="E76" i="71"/>
  <c r="D76"/>
  <c r="E76" i="70"/>
  <c r="D76"/>
  <c r="E76" i="27"/>
  <c r="D76"/>
  <c r="E76" i="148"/>
  <c r="D76"/>
  <c r="E76" i="149"/>
  <c r="D76"/>
  <c r="E76" i="24"/>
  <c r="D76"/>
  <c r="E76" i="152"/>
  <c r="D76"/>
  <c r="E76" i="107"/>
  <c r="D76"/>
  <c r="E76" i="151"/>
  <c r="D76"/>
  <c r="E76" i="96"/>
  <c r="D76"/>
  <c r="D74" i="28"/>
  <c r="D74" i="22"/>
  <c r="D74" i="49"/>
  <c r="D74" i="29"/>
  <c r="D74" i="30"/>
  <c r="D74" i="48"/>
  <c r="D74" i="83"/>
  <c r="D74" i="42"/>
  <c r="D74" i="188"/>
  <c r="D74" i="195"/>
  <c r="D74" i="196"/>
  <c r="D74" i="197"/>
  <c r="D74" i="198"/>
  <c r="D74" i="156"/>
  <c r="D74" i="200"/>
  <c r="D74" i="112"/>
  <c r="D74" i="97"/>
  <c r="D74" i="98"/>
  <c r="D74" i="126"/>
  <c r="D74" i="96"/>
  <c r="D74" i="151"/>
  <c r="D74" i="107"/>
  <c r="D74" i="152"/>
  <c r="D74" i="106"/>
  <c r="D74" i="123"/>
  <c r="D74" i="33"/>
  <c r="D74" i="34"/>
  <c r="D74" i="124"/>
  <c r="D74" i="57"/>
  <c r="D74" i="55"/>
  <c r="D74" i="43"/>
  <c r="D74" i="189"/>
  <c r="D74" i="56"/>
  <c r="D74" i="203"/>
  <c r="D74" i="202"/>
  <c r="D74" i="201"/>
  <c r="D74" i="206"/>
  <c r="D74" i="24"/>
  <c r="D74" i="149"/>
  <c r="D74" i="148"/>
  <c r="D74" i="186"/>
  <c r="D74" i="35"/>
  <c r="D74" i="153"/>
  <c r="D74" i="47"/>
  <c r="D74" i="27"/>
  <c r="D74" i="70"/>
  <c r="D74" i="71"/>
  <c r="D74" i="72"/>
  <c r="D74" i="73"/>
  <c r="D74" i="74"/>
  <c r="D74" i="75"/>
  <c r="D74" i="77"/>
  <c r="D74" i="36"/>
  <c r="D74" i="51"/>
  <c r="D74" i="37"/>
  <c r="D74" i="161"/>
  <c r="D74" i="115"/>
  <c r="D74" i="92"/>
  <c r="D74" i="90"/>
  <c r="D74" i="76"/>
  <c r="D74" i="138"/>
  <c r="D74" i="136"/>
  <c r="D74" i="137"/>
  <c r="D74" i="163"/>
  <c r="D74" i="164"/>
  <c r="D74" i="114"/>
  <c r="D74" i="193"/>
  <c r="D74" i="88"/>
  <c r="D74" i="167"/>
  <c r="D74" i="129"/>
  <c r="D74" i="168"/>
  <c r="D74" i="169"/>
  <c r="D74" i="46"/>
  <c r="D74" i="89"/>
  <c r="D74" i="128"/>
  <c r="D74" i="85"/>
  <c r="D74" i="103"/>
  <c r="D74" i="102"/>
  <c r="D74" i="104"/>
  <c r="D74" i="170"/>
  <c r="D74" i="190"/>
  <c r="D74" i="165"/>
  <c r="D74" i="166"/>
  <c r="D74" i="171"/>
  <c r="D74" i="38"/>
  <c r="D74" i="23"/>
  <c r="D74" i="25"/>
  <c r="D74" i="173"/>
  <c r="D74" i="174"/>
  <c r="D74" i="130"/>
  <c r="D74" i="39"/>
  <c r="D74" i="100"/>
  <c r="D74" i="99"/>
  <c r="D74" i="205"/>
  <c r="D74" i="204"/>
  <c r="D74" i="101"/>
  <c r="D74" i="131"/>
  <c r="D74" i="118"/>
  <c r="D74" i="143"/>
  <c r="D74" i="119"/>
  <c r="D74" i="144"/>
  <c r="D74" i="145"/>
  <c r="D74" i="117"/>
  <c r="D74" i="116"/>
  <c r="D74" i="142"/>
  <c r="D74" i="147"/>
  <c r="D74" i="179"/>
  <c r="D74" i="146"/>
  <c r="D74" i="133"/>
  <c r="D74" i="132"/>
  <c r="D74" i="135"/>
  <c r="D74" i="134"/>
  <c r="D74" i="113"/>
  <c r="D74" i="140"/>
  <c r="D74" i="175"/>
  <c r="D74" i="141"/>
  <c r="D74" i="176"/>
  <c r="D74" i="150"/>
  <c r="D74" i="159"/>
  <c r="D74" i="109"/>
  <c r="D74" i="108"/>
  <c r="D74" i="187"/>
  <c r="D74" i="177"/>
  <c r="D74" i="41"/>
  <c r="D74" i="40"/>
  <c r="D74" i="64"/>
  <c r="D74" i="110"/>
  <c r="D74" i="20"/>
  <c r="D74" i="62"/>
  <c r="D74" i="26"/>
  <c r="D74" i="105"/>
  <c r="D74" i="63"/>
  <c r="D74" i="65"/>
  <c r="D74" i="191"/>
  <c r="D74" i="14"/>
  <c r="E64" i="28"/>
  <c r="E64" i="22"/>
  <c r="E64" i="49"/>
  <c r="E64" i="29"/>
  <c r="E64" i="30"/>
  <c r="E64" i="48"/>
  <c r="E64" i="83"/>
  <c r="E64" i="42"/>
  <c r="E64" i="188"/>
  <c r="E64" i="195"/>
  <c r="E64" i="196"/>
  <c r="E64" i="197"/>
  <c r="E64" i="198"/>
  <c r="E64" i="156"/>
  <c r="E64" i="200"/>
  <c r="E64" i="112"/>
  <c r="E64" i="97"/>
  <c r="E64" i="98"/>
  <c r="E64" i="96"/>
  <c r="E64" i="151"/>
  <c r="E64" i="107"/>
  <c r="E64" i="152"/>
  <c r="E64" i="106"/>
  <c r="E64" i="123"/>
  <c r="E64" i="33"/>
  <c r="E64" i="34"/>
  <c r="E64" i="124"/>
  <c r="E64" i="57"/>
  <c r="E64" i="55"/>
  <c r="E64" i="43"/>
  <c r="E64" i="189"/>
  <c r="E64" i="56"/>
  <c r="E64" i="203"/>
  <c r="E64" i="202"/>
  <c r="E64" i="201"/>
  <c r="E64" i="206"/>
  <c r="E64" i="24"/>
  <c r="E64" i="149"/>
  <c r="E64" i="148"/>
  <c r="E64" i="186"/>
  <c r="E64" i="35"/>
  <c r="E64" i="153"/>
  <c r="E64" i="47"/>
  <c r="E64" i="27"/>
  <c r="E64" i="70"/>
  <c r="E64" i="71"/>
  <c r="E64" i="72"/>
  <c r="E64" i="73"/>
  <c r="E64" i="74"/>
  <c r="E64" i="75"/>
  <c r="E64" i="77"/>
  <c r="E64" i="36"/>
  <c r="E64" i="37"/>
  <c r="E64" i="161"/>
  <c r="E64" i="115"/>
  <c r="E64" i="92"/>
  <c r="E64" i="90"/>
  <c r="E64" i="76"/>
  <c r="E64" i="138"/>
  <c r="E64" i="136"/>
  <c r="E64" i="137"/>
  <c r="E64" i="163"/>
  <c r="E64" i="164"/>
  <c r="E64" i="114"/>
  <c r="E64" i="193"/>
  <c r="E64" i="88"/>
  <c r="E64" i="167"/>
  <c r="E64" i="129"/>
  <c r="E64" i="168"/>
  <c r="E64" i="169"/>
  <c r="E64" i="46"/>
  <c r="E64" i="89"/>
  <c r="E64" i="128"/>
  <c r="E64" i="85"/>
  <c r="E64" i="103"/>
  <c r="E64" i="102"/>
  <c r="E64" i="104"/>
  <c r="E64" i="170"/>
  <c r="E64" i="165"/>
  <c r="E64" i="166"/>
  <c r="E64" i="171"/>
  <c r="E64" i="38"/>
  <c r="E64" i="23"/>
  <c r="E64" i="25"/>
  <c r="E64" i="173"/>
  <c r="E64" i="174"/>
  <c r="E64" i="130"/>
  <c r="E64" i="39"/>
  <c r="E64" i="100"/>
  <c r="E64" i="99"/>
  <c r="E64" i="205"/>
  <c r="E64" i="204"/>
  <c r="E64" i="101"/>
  <c r="E64" i="131"/>
  <c r="E64" i="118"/>
  <c r="E64" i="143"/>
  <c r="E64" i="119"/>
  <c r="E64" i="144"/>
  <c r="E64" i="145"/>
  <c r="E64" i="117"/>
  <c r="E64" i="142"/>
  <c r="E64" i="147"/>
  <c r="E64" i="179"/>
  <c r="E64" i="146"/>
  <c r="E64" i="133"/>
  <c r="E64" i="132"/>
  <c r="E64" i="135"/>
  <c r="E64" i="134"/>
  <c r="E64" i="113"/>
  <c r="E64" i="140"/>
  <c r="E64" i="175"/>
  <c r="E64" i="141"/>
  <c r="E64" i="176"/>
  <c r="E64" i="150"/>
  <c r="E64" i="159"/>
  <c r="E64" i="109"/>
  <c r="E64" i="108"/>
  <c r="E64" i="187"/>
  <c r="E64" i="177"/>
  <c r="E64" i="41"/>
  <c r="E64" i="40"/>
  <c r="E64" i="64"/>
  <c r="E64" i="110"/>
  <c r="E64" i="20"/>
  <c r="E64" i="62"/>
  <c r="E64" i="26"/>
  <c r="E64" i="105"/>
  <c r="E64" i="63"/>
  <c r="E64" i="65"/>
  <c r="E64" i="191"/>
  <c r="E64" i="14"/>
  <c r="E58" i="28"/>
  <c r="E58" i="22"/>
  <c r="E58" i="49"/>
  <c r="E58" i="29"/>
  <c r="E58" i="30"/>
  <c r="E58" i="48"/>
  <c r="E58" i="83"/>
  <c r="E58" i="42"/>
  <c r="E58" i="188"/>
  <c r="E58" i="195"/>
  <c r="E58" i="196"/>
  <c r="E58" i="197"/>
  <c r="E58" i="198"/>
  <c r="E58" i="156"/>
  <c r="E58" i="200"/>
  <c r="E58" i="112"/>
  <c r="E58" i="97"/>
  <c r="E58" i="98"/>
  <c r="E58" i="96"/>
  <c r="E58" i="151"/>
  <c r="E58" i="107"/>
  <c r="E58" i="152"/>
  <c r="E58" i="106"/>
  <c r="E58" i="123"/>
  <c r="E58" i="33"/>
  <c r="E58" i="34"/>
  <c r="E58" i="124"/>
  <c r="E58" i="57"/>
  <c r="E58" i="55"/>
  <c r="E58" i="43"/>
  <c r="E58" i="189"/>
  <c r="E58" i="56"/>
  <c r="E58" i="203"/>
  <c r="E58" i="202"/>
  <c r="E58" i="201"/>
  <c r="E58" i="206"/>
  <c r="E58" i="24"/>
  <c r="E58" i="149"/>
  <c r="E58" i="148"/>
  <c r="E58" i="186"/>
  <c r="E58" i="35"/>
  <c r="E58" i="153"/>
  <c r="E58" i="47"/>
  <c r="E58" i="27"/>
  <c r="E58" i="70"/>
  <c r="E58" i="71"/>
  <c r="E58" i="72"/>
  <c r="E58" i="73"/>
  <c r="E58" i="74"/>
  <c r="E58" i="75"/>
  <c r="E58" i="77"/>
  <c r="E58" i="36"/>
  <c r="E58" i="37"/>
  <c r="E58" i="161"/>
  <c r="E58" i="115"/>
  <c r="E58" i="92"/>
  <c r="E58" i="90"/>
  <c r="E58" i="76"/>
  <c r="E58" i="138"/>
  <c r="E58" i="136"/>
  <c r="E58" i="137"/>
  <c r="E58" i="163"/>
  <c r="E58" i="164"/>
  <c r="E58" i="114"/>
  <c r="E58" i="193"/>
  <c r="E58" i="88"/>
  <c r="E58" i="167"/>
  <c r="E58" i="129"/>
  <c r="E58" i="168"/>
  <c r="E58" i="169"/>
  <c r="E58" i="46"/>
  <c r="E58" i="89"/>
  <c r="E58" i="128"/>
  <c r="E58" i="85"/>
  <c r="E58" i="103"/>
  <c r="E58" i="102"/>
  <c r="E58" i="104"/>
  <c r="E58" i="170"/>
  <c r="E58" i="165"/>
  <c r="E58" i="166"/>
  <c r="E58" i="171"/>
  <c r="E58" i="38"/>
  <c r="E58" i="23"/>
  <c r="E58" i="25"/>
  <c r="E58" i="173"/>
  <c r="E58" i="174"/>
  <c r="E58" i="130"/>
  <c r="E58" i="39"/>
  <c r="E58" i="100"/>
  <c r="E58" i="99"/>
  <c r="E58" i="205"/>
  <c r="E58" i="204"/>
  <c r="E58" i="101"/>
  <c r="E58" i="131"/>
  <c r="E58" i="118"/>
  <c r="E58" i="143"/>
  <c r="E58" i="119"/>
  <c r="E58" i="144"/>
  <c r="E58" i="145"/>
  <c r="E58" i="117"/>
  <c r="E58" i="142"/>
  <c r="E58" i="147"/>
  <c r="E58" i="179"/>
  <c r="E58" i="146"/>
  <c r="E58" i="133"/>
  <c r="E58" i="132"/>
  <c r="E58" i="135"/>
  <c r="E58" i="134"/>
  <c r="E58" i="113"/>
  <c r="E58" i="140"/>
  <c r="E58" i="175"/>
  <c r="E58" i="141"/>
  <c r="E58" i="176"/>
  <c r="E58" i="150"/>
  <c r="E58" i="159"/>
  <c r="E58" i="109"/>
  <c r="E58" i="108"/>
  <c r="E58" i="187"/>
  <c r="E58" i="177"/>
  <c r="E58" i="41"/>
  <c r="E58" i="40"/>
  <c r="E58" i="64"/>
  <c r="E58" i="110"/>
  <c r="E58" i="20"/>
  <c r="E58" i="62"/>
  <c r="E58" i="26"/>
  <c r="E58" i="105"/>
  <c r="E58" i="63"/>
  <c r="E58" i="65"/>
  <c r="E58" i="191"/>
  <c r="E58" i="14"/>
  <c r="D58" i="28"/>
  <c r="D58" i="22"/>
  <c r="D58" i="49"/>
  <c r="D58" i="29"/>
  <c r="D58" i="30"/>
  <c r="D58" i="48"/>
  <c r="D58" i="83"/>
  <c r="D58" i="42"/>
  <c r="D58" i="188"/>
  <c r="D58" i="195"/>
  <c r="D58" i="196"/>
  <c r="D58" i="197"/>
  <c r="D58" i="198"/>
  <c r="D58" i="156"/>
  <c r="D58" i="200"/>
  <c r="D58" i="112"/>
  <c r="D58" i="97"/>
  <c r="D58" i="98"/>
  <c r="D58" i="126"/>
  <c r="D58" i="96"/>
  <c r="D58" i="151"/>
  <c r="D58" i="107"/>
  <c r="D58" i="152"/>
  <c r="D58" i="106"/>
  <c r="D58" i="123"/>
  <c r="D58" i="33"/>
  <c r="D58" i="34"/>
  <c r="D58" i="124"/>
  <c r="D58" i="57"/>
  <c r="D58" i="55"/>
  <c r="D58" i="43"/>
  <c r="D58" i="189"/>
  <c r="D58" i="56"/>
  <c r="D58" i="203"/>
  <c r="D58" i="202"/>
  <c r="D58" i="201"/>
  <c r="D58" i="206"/>
  <c r="D58" i="24"/>
  <c r="D58" i="149"/>
  <c r="D58" i="148"/>
  <c r="D58" i="186"/>
  <c r="D58" i="35"/>
  <c r="D58" i="153"/>
  <c r="D58" i="47"/>
  <c r="D58" i="27"/>
  <c r="D58" i="70"/>
  <c r="D58" i="71"/>
  <c r="D58" i="72"/>
  <c r="D58" i="73"/>
  <c r="D58" i="74"/>
  <c r="D58" i="75"/>
  <c r="D58" i="77"/>
  <c r="D58" i="36"/>
  <c r="D58" i="51"/>
  <c r="D58" i="37"/>
  <c r="D58" i="161"/>
  <c r="D58" i="115"/>
  <c r="D58" i="92"/>
  <c r="D58" i="90"/>
  <c r="D58" i="76"/>
  <c r="D58" i="138"/>
  <c r="D58" i="136"/>
  <c r="D58" i="137"/>
  <c r="D58" i="163"/>
  <c r="D58" i="164"/>
  <c r="D58" i="114"/>
  <c r="D58" i="193"/>
  <c r="D58" i="88"/>
  <c r="D58" i="167"/>
  <c r="D58" i="129"/>
  <c r="D58" i="168"/>
  <c r="D58" i="169"/>
  <c r="D58" i="46"/>
  <c r="D58" i="89"/>
  <c r="D58" i="128"/>
  <c r="D58" i="85"/>
  <c r="D58" i="103"/>
  <c r="D58" i="102"/>
  <c r="D58" i="104"/>
  <c r="D58" i="170"/>
  <c r="D58" i="190"/>
  <c r="D58" i="165"/>
  <c r="D58" i="166"/>
  <c r="D58" i="171"/>
  <c r="D58" i="38"/>
  <c r="D58" i="23"/>
  <c r="D58" i="25"/>
  <c r="D58" i="173"/>
  <c r="D58" i="174"/>
  <c r="D58" i="130"/>
  <c r="D58" i="39"/>
  <c r="D58" i="100"/>
  <c r="D58" i="99"/>
  <c r="D58" i="205"/>
  <c r="D58" i="204"/>
  <c r="D58" i="101"/>
  <c r="D58" i="131"/>
  <c r="D58" i="118"/>
  <c r="D58" i="143"/>
  <c r="D58" i="119"/>
  <c r="D58" i="144"/>
  <c r="D58" i="145"/>
  <c r="D58" i="117"/>
  <c r="D58" i="116"/>
  <c r="D58" i="142"/>
  <c r="D58" i="147"/>
  <c r="D58" i="179"/>
  <c r="D58" i="146"/>
  <c r="D58" i="133"/>
  <c r="D58" i="132"/>
  <c r="D58" i="135"/>
  <c r="D58" i="134"/>
  <c r="D58" i="113"/>
  <c r="D58" i="140"/>
  <c r="D58" i="175"/>
  <c r="D58" i="141"/>
  <c r="D58" i="176"/>
  <c r="D58" i="150"/>
  <c r="D58" i="159"/>
  <c r="D58" i="109"/>
  <c r="D58" i="108"/>
  <c r="D58" i="187"/>
  <c r="D58" i="177"/>
  <c r="D58" i="41"/>
  <c r="D58" i="40"/>
  <c r="D58" i="64"/>
  <c r="D58" i="110"/>
  <c r="D58" i="20"/>
  <c r="D58" i="62"/>
  <c r="D58" i="26"/>
  <c r="D58" i="105"/>
  <c r="D58" i="63"/>
  <c r="D58" i="65"/>
  <c r="D58" i="191"/>
  <c r="D58" i="14"/>
  <c r="D64" i="28"/>
  <c r="D64" i="22"/>
  <c r="D64" i="49"/>
  <c r="D64" i="29"/>
  <c r="D64" i="30"/>
  <c r="D64" i="48"/>
  <c r="D64" i="83"/>
  <c r="D64" i="42"/>
  <c r="D64" i="188"/>
  <c r="D64" i="195"/>
  <c r="D64" i="196"/>
  <c r="D64" i="197"/>
  <c r="D64" i="198"/>
  <c r="D64" i="156"/>
  <c r="D64" i="200"/>
  <c r="D64" i="112"/>
  <c r="D64" i="97"/>
  <c r="D64" i="98"/>
  <c r="D64" i="126"/>
  <c r="D64" i="96"/>
  <c r="D64" i="151"/>
  <c r="D64" i="107"/>
  <c r="D64" i="152"/>
  <c r="D64" i="106"/>
  <c r="D64" i="123"/>
  <c r="D64" i="33"/>
  <c r="D64" i="34"/>
  <c r="D64" i="124"/>
  <c r="D64" i="57"/>
  <c r="D64" i="55"/>
  <c r="D64" i="43"/>
  <c r="D64" i="189"/>
  <c r="D64" i="56"/>
  <c r="D64" i="203"/>
  <c r="D64" i="202"/>
  <c r="D64" i="201"/>
  <c r="D64" i="206"/>
  <c r="D64" i="24"/>
  <c r="D64" i="149"/>
  <c r="D64" i="148"/>
  <c r="D64" i="186"/>
  <c r="D64" i="35"/>
  <c r="D64" i="153"/>
  <c r="D64" i="47"/>
  <c r="D64" i="27"/>
  <c r="D64" i="70"/>
  <c r="D64" i="71"/>
  <c r="D64" i="72"/>
  <c r="D64" i="73"/>
  <c r="D64" i="74"/>
  <c r="D64" i="75"/>
  <c r="D64" i="77"/>
  <c r="D64" i="36"/>
  <c r="D64" i="51"/>
  <c r="D64" i="37"/>
  <c r="D64" i="161"/>
  <c r="D64" i="115"/>
  <c r="D64" i="92"/>
  <c r="D64" i="90"/>
  <c r="D64" i="76"/>
  <c r="D64" i="138"/>
  <c r="D64" i="136"/>
  <c r="D64" i="137"/>
  <c r="D64" i="163"/>
  <c r="D64" i="164"/>
  <c r="D64" i="114"/>
  <c r="D64" i="193"/>
  <c r="D64" i="88"/>
  <c r="D64" i="167"/>
  <c r="D64" i="129"/>
  <c r="D64" i="168"/>
  <c r="D64" i="169"/>
  <c r="D64" i="46"/>
  <c r="D64" i="89"/>
  <c r="D64" i="128"/>
  <c r="D64" i="85"/>
  <c r="D64" i="103"/>
  <c r="D64" i="102"/>
  <c r="D64" i="104"/>
  <c r="D64" i="170"/>
  <c r="D64" i="190"/>
  <c r="D64" i="165"/>
  <c r="D64" i="166"/>
  <c r="D64" i="171"/>
  <c r="D64" i="38"/>
  <c r="D64" i="23"/>
  <c r="D64" i="25"/>
  <c r="D64" i="173"/>
  <c r="D64" i="174"/>
  <c r="D64" i="130"/>
  <c r="D64" i="39"/>
  <c r="D64" i="100"/>
  <c r="D64" i="99"/>
  <c r="D64" i="205"/>
  <c r="D64" i="204"/>
  <c r="D64" i="101"/>
  <c r="D64" i="131"/>
  <c r="D64" i="118"/>
  <c r="D64" i="143"/>
  <c r="D64" i="119"/>
  <c r="D64" i="144"/>
  <c r="D64" i="145"/>
  <c r="D64" i="117"/>
  <c r="D64" i="116"/>
  <c r="D64" i="142"/>
  <c r="D64" i="147"/>
  <c r="D64" i="179"/>
  <c r="D64" i="146"/>
  <c r="D64" i="133"/>
  <c r="D64" i="132"/>
  <c r="D64" i="135"/>
  <c r="D64" i="134"/>
  <c r="D64" i="113"/>
  <c r="D64" i="140"/>
  <c r="D64" i="175"/>
  <c r="D64" i="141"/>
  <c r="D64" i="176"/>
  <c r="D64" i="150"/>
  <c r="D64" i="159"/>
  <c r="D64" i="109"/>
  <c r="D64" i="108"/>
  <c r="D64" i="187"/>
  <c r="D64" i="177"/>
  <c r="D64" i="41"/>
  <c r="D64" i="40"/>
  <c r="D64" i="64"/>
  <c r="D64" i="110"/>
  <c r="D64" i="20"/>
  <c r="D64" i="62"/>
  <c r="D64" i="26"/>
  <c r="D64" i="105"/>
  <c r="D64" i="63"/>
  <c r="D64" i="65"/>
  <c r="D64" i="191"/>
  <c r="D64" i="14"/>
  <c r="E76" i="12"/>
  <c r="D76"/>
  <c r="D74"/>
  <c r="E64"/>
  <c r="E58"/>
  <c r="D58"/>
  <c r="D64"/>
  <c r="E58" i="59"/>
  <c r="D58"/>
  <c r="E76"/>
  <c r="E74"/>
  <c r="E64"/>
  <c r="E73" i="84"/>
  <c r="E74"/>
  <c r="E72"/>
  <c r="E69"/>
  <c r="E64"/>
  <c r="E58"/>
  <c r="E73" i="60"/>
  <c r="E72"/>
  <c r="E69"/>
  <c r="E64"/>
  <c r="E58"/>
  <c r="E73" i="61"/>
  <c r="E72"/>
  <c r="E69"/>
  <c r="E64"/>
  <c r="E58"/>
  <c r="E73" i="58"/>
  <c r="E72"/>
  <c r="E69"/>
  <c r="E64"/>
  <c r="E58"/>
  <c r="E73" i="13"/>
  <c r="E72"/>
  <c r="E69"/>
  <c r="E64"/>
  <c r="E58"/>
  <c r="E73" i="9"/>
  <c r="E64"/>
  <c r="E58"/>
  <c r="E74" i="8"/>
  <c r="E73"/>
  <c r="E71"/>
  <c r="E64"/>
  <c r="E58"/>
  <c r="E73" i="7"/>
  <c r="E64"/>
  <c r="E58"/>
  <c r="E73" i="6"/>
  <c r="E64"/>
  <c r="E58"/>
  <c r="E74" i="95"/>
  <c r="E73"/>
  <c r="E71"/>
  <c r="E64"/>
  <c r="E58"/>
  <c r="D76" i="59"/>
  <c r="E21" i="126"/>
  <c r="E26" i="9"/>
  <c r="E26" i="42"/>
  <c r="E26" i="188"/>
  <c r="E26" i="195"/>
  <c r="E26" i="196"/>
  <c r="E26" i="197"/>
  <c r="E26" i="198"/>
  <c r="E26" i="156"/>
  <c r="E26" i="200"/>
  <c r="E26" i="98"/>
  <c r="E26" i="126"/>
  <c r="E26" i="151"/>
  <c r="E26" i="107"/>
  <c r="E26" i="106"/>
  <c r="E26" i="203"/>
  <c r="E26" i="206"/>
  <c r="E26" i="72"/>
  <c r="E26" i="75"/>
  <c r="E26" i="138"/>
  <c r="E26" i="164"/>
  <c r="E26" i="114"/>
  <c r="E26" i="88"/>
  <c r="E26" i="129"/>
  <c r="E26" i="46"/>
  <c r="E26" i="102"/>
  <c r="E26" i="104"/>
  <c r="E26" i="170"/>
  <c r="E26" i="166"/>
  <c r="E26" i="174"/>
  <c r="E26" i="130"/>
  <c r="E26" i="205"/>
  <c r="E26" i="204"/>
  <c r="E26" i="118"/>
  <c r="E26" i="145"/>
  <c r="E26" i="117"/>
  <c r="E26" i="147"/>
  <c r="E26" i="176"/>
  <c r="E26" i="150"/>
  <c r="E26" i="109"/>
  <c r="E26" i="105"/>
  <c r="E41" i="9"/>
  <c r="E41" i="42"/>
  <c r="E41" i="188"/>
  <c r="E41" i="195"/>
  <c r="E41" i="196"/>
  <c r="E41" i="197"/>
  <c r="E41" i="198"/>
  <c r="E41" i="156"/>
  <c r="E41" i="98"/>
  <c r="E41" i="126"/>
  <c r="E41" i="151"/>
  <c r="E41" i="107"/>
  <c r="E41" i="106"/>
  <c r="E41" i="203"/>
  <c r="E41" i="72"/>
  <c r="E41" i="75"/>
  <c r="E41" i="138"/>
  <c r="E41" i="164"/>
  <c r="E41" i="114"/>
  <c r="E41" i="88"/>
  <c r="E41" i="129"/>
  <c r="E41" i="46"/>
  <c r="E41" i="102"/>
  <c r="E41" i="104"/>
  <c r="E41" i="170"/>
  <c r="E41" i="166"/>
  <c r="E41" i="174"/>
  <c r="E41" i="130"/>
  <c r="E41" i="205"/>
  <c r="E41" i="204"/>
  <c r="E41" i="118"/>
  <c r="E41" i="119"/>
  <c r="E41" i="145"/>
  <c r="E41" i="117"/>
  <c r="E41" i="147"/>
  <c r="E41" i="176"/>
  <c r="E41" i="150"/>
  <c r="E41" i="109"/>
  <c r="E41" i="105"/>
  <c r="D75" i="61"/>
  <c r="D75" i="8"/>
  <c r="E18" i="194"/>
  <c r="E18" i="16"/>
  <c r="D75" i="206"/>
  <c r="E74"/>
  <c r="E75" s="1"/>
  <c r="D72"/>
  <c r="D21"/>
  <c r="E11"/>
  <c r="E21" s="1"/>
  <c r="D75" i="204"/>
  <c r="E74"/>
  <c r="E75" s="1"/>
  <c r="D72"/>
  <c r="D21"/>
  <c r="E11"/>
  <c r="E21" s="1"/>
  <c r="D21" i="205"/>
  <c r="D75"/>
  <c r="E74"/>
  <c r="E75" s="1"/>
  <c r="D72"/>
  <c r="E11"/>
  <c r="E21" s="1"/>
  <c r="D75" i="201"/>
  <c r="E74"/>
  <c r="E75" s="1"/>
  <c r="D72"/>
  <c r="D21"/>
  <c r="E11"/>
  <c r="E21" s="1"/>
  <c r="E75" i="202"/>
  <c r="D75"/>
  <c r="E74"/>
  <c r="D72"/>
  <c r="D21"/>
  <c r="E11"/>
  <c r="E21" s="1"/>
  <c r="D75" i="203"/>
  <c r="E74"/>
  <c r="E75" s="1"/>
  <c r="D72"/>
  <c r="D21"/>
  <c r="E11"/>
  <c r="E21" s="1"/>
  <c r="E21" i="152" l="1"/>
  <c r="E21" i="33"/>
  <c r="E21" i="24"/>
  <c r="E21" i="186"/>
  <c r="E21" i="35"/>
  <c r="E21" i="70"/>
  <c r="E21" i="51"/>
  <c r="E21" i="88"/>
  <c r="E21" i="129"/>
  <c r="E21" i="104"/>
  <c r="E21" i="190"/>
  <c r="E21" i="173"/>
  <c r="E21" i="117"/>
  <c r="E21" i="146"/>
  <c r="E21" i="135"/>
  <c r="E21" i="113"/>
  <c r="E21" i="187"/>
  <c r="E21" i="40"/>
  <c r="E21" i="151"/>
  <c r="E11" i="107"/>
  <c r="E21" s="1"/>
  <c r="E11" i="152"/>
  <c r="E11" i="106"/>
  <c r="E21" s="1"/>
  <c r="E11" i="123"/>
  <c r="E21" s="1"/>
  <c r="E11" i="33"/>
  <c r="E11" i="34"/>
  <c r="E21" s="1"/>
  <c r="E11" i="124"/>
  <c r="E21" s="1"/>
  <c r="E11" i="57"/>
  <c r="E21" s="1"/>
  <c r="E11" i="55"/>
  <c r="E21" s="1"/>
  <c r="E11" i="43"/>
  <c r="E21" s="1"/>
  <c r="E11" i="189"/>
  <c r="E21" s="1"/>
  <c r="E11" i="56"/>
  <c r="E21" s="1"/>
  <c r="E11" i="24"/>
  <c r="E11" i="149"/>
  <c r="E21" s="1"/>
  <c r="E11" i="148"/>
  <c r="E21" s="1"/>
  <c r="E11" i="186"/>
  <c r="E11" i="35"/>
  <c r="E11" i="153"/>
  <c r="E21" s="1"/>
  <c r="E11" i="47"/>
  <c r="E21" s="1"/>
  <c r="E11" i="27"/>
  <c r="E21" s="1"/>
  <c r="E11" i="70"/>
  <c r="E11" i="71"/>
  <c r="E21" s="1"/>
  <c r="E11" i="72"/>
  <c r="E21" s="1"/>
  <c r="E11" i="73"/>
  <c r="E21" s="1"/>
  <c r="E11" i="74"/>
  <c r="E21" s="1"/>
  <c r="E11" i="75"/>
  <c r="E21" s="1"/>
  <c r="E11" i="77"/>
  <c r="E21" s="1"/>
  <c r="E11" i="36"/>
  <c r="E21" s="1"/>
  <c r="E11" i="51"/>
  <c r="E11" i="37"/>
  <c r="E21" s="1"/>
  <c r="E11" i="161"/>
  <c r="E21" s="1"/>
  <c r="E11" i="115"/>
  <c r="E21" s="1"/>
  <c r="E11" i="92"/>
  <c r="E21" s="1"/>
  <c r="E11" i="90"/>
  <c r="E21" s="1"/>
  <c r="E11" i="76"/>
  <c r="E21" s="1"/>
  <c r="E11" i="138"/>
  <c r="E21" s="1"/>
  <c r="E11" i="136"/>
  <c r="E21" s="1"/>
  <c r="E11" i="137"/>
  <c r="E21" s="1"/>
  <c r="E11" i="163"/>
  <c r="E21" s="1"/>
  <c r="E11" i="164"/>
  <c r="E21" s="1"/>
  <c r="E11" i="114"/>
  <c r="E21" s="1"/>
  <c r="E11" i="193"/>
  <c r="E21" s="1"/>
  <c r="E11" i="88"/>
  <c r="E11" i="167"/>
  <c r="E21" s="1"/>
  <c r="E11" i="129"/>
  <c r="E11" i="168"/>
  <c r="E21" s="1"/>
  <c r="E11" i="169"/>
  <c r="E21" s="1"/>
  <c r="E11" i="46"/>
  <c r="E21" s="1"/>
  <c r="E11" i="89"/>
  <c r="E21" s="1"/>
  <c r="E11" i="128"/>
  <c r="E21" s="1"/>
  <c r="E11" i="85"/>
  <c r="E21" s="1"/>
  <c r="E11" i="103"/>
  <c r="E21" s="1"/>
  <c r="E11" i="102"/>
  <c r="E21" s="1"/>
  <c r="E11" i="104"/>
  <c r="E11" i="170"/>
  <c r="E21" s="1"/>
  <c r="E11" i="190"/>
  <c r="E11" i="165"/>
  <c r="E21" s="1"/>
  <c r="E11" i="166"/>
  <c r="E21" s="1"/>
  <c r="E11" i="171"/>
  <c r="E21" s="1"/>
  <c r="E11" i="38"/>
  <c r="E21" s="1"/>
  <c r="E11" i="23"/>
  <c r="E21" s="1"/>
  <c r="E11" i="25"/>
  <c r="E21" s="1"/>
  <c r="E11" i="173"/>
  <c r="E11" i="174"/>
  <c r="E21" s="1"/>
  <c r="E11" i="130"/>
  <c r="E21" s="1"/>
  <c r="E11" i="39"/>
  <c r="E21" s="1"/>
  <c r="E11" i="100"/>
  <c r="E21" s="1"/>
  <c r="E11" i="99"/>
  <c r="E21" s="1"/>
  <c r="E11" i="101"/>
  <c r="E21" s="1"/>
  <c r="E11" i="131"/>
  <c r="E21" s="1"/>
  <c r="E11" i="118"/>
  <c r="E21" s="1"/>
  <c r="E11" i="143"/>
  <c r="E21" s="1"/>
  <c r="E11" i="119"/>
  <c r="E21" s="1"/>
  <c r="E11" i="144"/>
  <c r="E21" s="1"/>
  <c r="E11" i="145"/>
  <c r="E21" s="1"/>
  <c r="E11" i="117"/>
  <c r="E11" i="116"/>
  <c r="E21" s="1"/>
  <c r="E11" i="142"/>
  <c r="E21" s="1"/>
  <c r="E11" i="147"/>
  <c r="E21" s="1"/>
  <c r="E11" i="179"/>
  <c r="E21" s="1"/>
  <c r="E11" i="146"/>
  <c r="E11" i="133"/>
  <c r="E21" s="1"/>
  <c r="E11" i="132"/>
  <c r="E21" s="1"/>
  <c r="E11" i="135"/>
  <c r="E11" i="134"/>
  <c r="E21" s="1"/>
  <c r="E11" i="113"/>
  <c r="E11" i="140"/>
  <c r="E21" s="1"/>
  <c r="E11" i="175"/>
  <c r="E21" s="1"/>
  <c r="E11" i="141"/>
  <c r="E21" s="1"/>
  <c r="E11" i="176"/>
  <c r="E21" s="1"/>
  <c r="E11" i="150"/>
  <c r="E21" s="1"/>
  <c r="E11" i="159"/>
  <c r="E21" s="1"/>
  <c r="E11" i="109"/>
  <c r="E21" s="1"/>
  <c r="E11" i="108"/>
  <c r="E21" s="1"/>
  <c r="E11" i="187"/>
  <c r="E11" i="177"/>
  <c r="E21" s="1"/>
  <c r="E11" i="41"/>
  <c r="E21" s="1"/>
  <c r="E11" i="40"/>
  <c r="E11" i="64"/>
  <c r="E21" s="1"/>
  <c r="E11" i="110"/>
  <c r="E21" s="1"/>
  <c r="E11" i="20"/>
  <c r="E21" s="1"/>
  <c r="E11" i="62"/>
  <c r="E21" s="1"/>
  <c r="E11" i="26"/>
  <c r="E21" s="1"/>
  <c r="E11" i="105"/>
  <c r="E21" s="1"/>
  <c r="E11" i="63"/>
  <c r="E21" s="1"/>
  <c r="E11" i="65"/>
  <c r="E21" s="1"/>
  <c r="E11" i="191"/>
  <c r="E21" s="1"/>
  <c r="E11" i="151"/>
  <c r="E21" i="96"/>
  <c r="E11"/>
  <c r="E21" i="98"/>
  <c r="E11"/>
  <c r="D75" i="200" l="1"/>
  <c r="E74"/>
  <c r="E75" s="1"/>
  <c r="D72"/>
  <c r="E21"/>
  <c r="E11"/>
  <c r="D11"/>
  <c r="D21" s="1"/>
  <c r="D74" i="84"/>
  <c r="E21"/>
  <c r="D73"/>
  <c r="D58"/>
  <c r="E12"/>
  <c r="E17"/>
  <c r="E14"/>
  <c r="E11" s="1"/>
  <c r="D74" i="60"/>
  <c r="D58"/>
  <c r="D73"/>
  <c r="E11"/>
  <c r="E17"/>
  <c r="E14"/>
  <c r="E21"/>
  <c r="E12"/>
  <c r="D74" i="61"/>
  <c r="D58"/>
  <c r="D73"/>
  <c r="E21"/>
  <c r="E11"/>
  <c r="E14"/>
  <c r="E17"/>
  <c r="E12"/>
  <c r="D58" i="58"/>
  <c r="D74"/>
  <c r="D73"/>
  <c r="E21"/>
  <c r="E11"/>
  <c r="E14"/>
  <c r="E17"/>
  <c r="E12"/>
  <c r="D58" i="13"/>
  <c r="E14"/>
  <c r="E17"/>
  <c r="D73" s="1"/>
  <c r="E12"/>
  <c r="E11" s="1"/>
  <c r="E21" s="1"/>
  <c r="D58" i="9"/>
  <c r="D74"/>
  <c r="D73"/>
  <c r="D64"/>
  <c r="E21"/>
  <c r="E17"/>
  <c r="E11"/>
  <c r="D74" i="8"/>
  <c r="D58"/>
  <c r="E21"/>
  <c r="E11"/>
  <c r="E17"/>
  <c r="D58" i="7"/>
  <c r="D74"/>
  <c r="D73"/>
  <c r="D64"/>
  <c r="E21"/>
  <c r="E17"/>
  <c r="E11"/>
  <c r="D58" i="6"/>
  <c r="D64"/>
  <c r="E21"/>
  <c r="E11"/>
  <c r="E17"/>
  <c r="D73" s="1"/>
  <c r="D74" s="1"/>
  <c r="D58" i="95"/>
  <c r="D71"/>
  <c r="D64"/>
  <c r="E11"/>
  <c r="E17"/>
  <c r="E12" i="199"/>
  <c r="D72"/>
  <c r="D58"/>
  <c r="E17"/>
  <c r="D73" s="1"/>
  <c r="E11"/>
  <c r="D75" i="198"/>
  <c r="E74"/>
  <c r="E75" s="1"/>
  <c r="D72"/>
  <c r="D21"/>
  <c r="E11"/>
  <c r="E21" s="1"/>
  <c r="D75" i="197"/>
  <c r="E74"/>
  <c r="E75" s="1"/>
  <c r="D72"/>
  <c r="D21"/>
  <c r="E11"/>
  <c r="E21" s="1"/>
  <c r="D75" i="196"/>
  <c r="E74"/>
  <c r="E75" s="1"/>
  <c r="D72"/>
  <c r="D21"/>
  <c r="E11"/>
  <c r="E21" s="1"/>
  <c r="D75" i="195"/>
  <c r="E74"/>
  <c r="E75" s="1"/>
  <c r="D72"/>
  <c r="D21"/>
  <c r="E11"/>
  <c r="E21" s="1"/>
  <c r="E21" i="95" l="1"/>
  <c r="D73"/>
  <c r="D74" s="1"/>
  <c r="E21" i="199"/>
  <c r="E73" s="1"/>
  <c r="D74"/>
  <c r="D75" s="1"/>
  <c r="E69"/>
  <c r="E64"/>
  <c r="E58"/>
  <c r="E74" l="1"/>
  <c r="E75" s="1"/>
  <c r="E21" i="188" l="1"/>
  <c r="E11"/>
  <c r="E21" i="12"/>
  <c r="E11"/>
  <c r="D74" i="59"/>
  <c r="D64"/>
  <c r="E21"/>
  <c r="E11"/>
  <c r="E21" i="42"/>
  <c r="E11"/>
  <c r="E21" i="48"/>
  <c r="E17"/>
  <c r="E73" i="93"/>
  <c r="E69"/>
  <c r="E64"/>
  <c r="E58"/>
  <c r="D74"/>
  <c r="D73"/>
  <c r="D58"/>
  <c r="E21"/>
  <c r="E17"/>
  <c r="E11"/>
  <c r="E12"/>
  <c r="E73" i="94"/>
  <c r="E69"/>
  <c r="E64"/>
  <c r="E58"/>
  <c r="D74"/>
  <c r="D58"/>
  <c r="D73"/>
  <c r="E21"/>
  <c r="E17"/>
  <c r="E11"/>
  <c r="E12"/>
  <c r="E73" i="53"/>
  <c r="E72"/>
  <c r="E69"/>
  <c r="E64"/>
  <c r="E58"/>
  <c r="D73"/>
  <c r="D58"/>
  <c r="D74" s="1"/>
  <c r="E21"/>
  <c r="E12"/>
  <c r="E17"/>
  <c r="E14"/>
  <c r="E11" s="1"/>
  <c r="E73" i="67"/>
  <c r="E72"/>
  <c r="E71"/>
  <c r="E69"/>
  <c r="E64"/>
  <c r="E58"/>
  <c r="D74"/>
  <c r="D73"/>
  <c r="D71"/>
  <c r="D58"/>
  <c r="E17"/>
  <c r="E14"/>
  <c r="E11" s="1"/>
  <c r="E21" s="1"/>
  <c r="E12"/>
  <c r="E73" i="69"/>
  <c r="E72"/>
  <c r="E71"/>
  <c r="E69"/>
  <c r="E64"/>
  <c r="E58"/>
  <c r="D74"/>
  <c r="D73"/>
  <c r="D71"/>
  <c r="D58"/>
  <c r="E11"/>
  <c r="E21" s="1"/>
  <c r="E17"/>
  <c r="E14"/>
  <c r="E15"/>
  <c r="E12"/>
  <c r="D58" i="120"/>
  <c r="E17"/>
  <c r="D73" s="1"/>
  <c r="E73" s="1"/>
  <c r="E14"/>
  <c r="E15"/>
  <c r="E12"/>
  <c r="E11" s="1"/>
  <c r="E21" s="1"/>
  <c r="E73" i="121"/>
  <c r="E72"/>
  <c r="E69"/>
  <c r="E64"/>
  <c r="E58"/>
  <c r="E21"/>
  <c r="E15"/>
  <c r="E12"/>
  <c r="E73" i="122"/>
  <c r="E72"/>
  <c r="E69"/>
  <c r="E64"/>
  <c r="E58"/>
  <c r="E21"/>
  <c r="E15"/>
  <c r="E12"/>
  <c r="E73" i="79"/>
  <c r="E72"/>
  <c r="E69"/>
  <c r="E64"/>
  <c r="E58"/>
  <c r="E21"/>
  <c r="E15"/>
  <c r="E12"/>
  <c r="E73" i="78"/>
  <c r="E72"/>
  <c r="E69"/>
  <c r="E64"/>
  <c r="E58"/>
  <c r="E21"/>
  <c r="E15"/>
  <c r="E12"/>
  <c r="E73" i="81"/>
  <c r="E72"/>
  <c r="E69"/>
  <c r="E64"/>
  <c r="E58"/>
  <c r="E21"/>
  <c r="E15"/>
  <c r="E12"/>
  <c r="E73" i="17"/>
  <c r="E72"/>
  <c r="E69"/>
  <c r="E64"/>
  <c r="E58"/>
  <c r="E21"/>
  <c r="E15"/>
  <c r="E12"/>
  <c r="E15" i="16"/>
  <c r="E12"/>
  <c r="E73" i="11"/>
  <c r="E72"/>
  <c r="E69"/>
  <c r="E64"/>
  <c r="E58"/>
  <c r="E21"/>
  <c r="E15"/>
  <c r="E12"/>
  <c r="E73" i="10"/>
  <c r="E72"/>
  <c r="E69"/>
  <c r="E64"/>
  <c r="E58"/>
  <c r="E21"/>
  <c r="E15"/>
  <c r="E12"/>
  <c r="E11" s="1"/>
  <c r="E73" i="5"/>
  <c r="E72"/>
  <c r="E69"/>
  <c r="E64"/>
  <c r="E58"/>
  <c r="E21"/>
  <c r="E15"/>
  <c r="E12"/>
  <c r="D72" i="10"/>
  <c r="D72" i="11"/>
  <c r="D72" i="81"/>
  <c r="D72" i="78"/>
  <c r="D72" i="122"/>
  <c r="D72" i="121"/>
  <c r="D58" i="10"/>
  <c r="D58" i="11"/>
  <c r="D58" i="16"/>
  <c r="D58" i="17"/>
  <c r="D58" i="81"/>
  <c r="D58" i="78"/>
  <c r="D58" i="79"/>
  <c r="D58" i="122"/>
  <c r="D58" i="121"/>
  <c r="D58" i="5"/>
  <c r="E17" i="10"/>
  <c r="D73" s="1"/>
  <c r="E17" i="11"/>
  <c r="D73" s="1"/>
  <c r="E17" i="16"/>
  <c r="D73" s="1"/>
  <c r="E73" s="1"/>
  <c r="E17" i="17"/>
  <c r="D73" s="1"/>
  <c r="E17" i="81"/>
  <c r="D73" s="1"/>
  <c r="E17" i="78"/>
  <c r="D73" s="1"/>
  <c r="E17" i="79"/>
  <c r="D73" s="1"/>
  <c r="E17" i="122"/>
  <c r="D73" s="1"/>
  <c r="E17" i="121"/>
  <c r="D73" s="1"/>
  <c r="E17" i="5"/>
  <c r="D73" s="1"/>
  <c r="E14" i="10"/>
  <c r="E14" i="11"/>
  <c r="E11" s="1"/>
  <c r="E14" i="16"/>
  <c r="E11" s="1"/>
  <c r="E21" s="1"/>
  <c r="E14" i="17"/>
  <c r="E11" s="1"/>
  <c r="E14" i="81"/>
  <c r="E14" i="78"/>
  <c r="E14" i="79"/>
  <c r="E11" s="1"/>
  <c r="E14" i="122"/>
  <c r="E11" s="1"/>
  <c r="E14" i="121"/>
  <c r="E14" i="5"/>
  <c r="D72" s="1"/>
  <c r="E11" i="81"/>
  <c r="E11" i="78"/>
  <c r="E11" i="121"/>
  <c r="E73" i="4"/>
  <c r="E72"/>
  <c r="E69"/>
  <c r="E64"/>
  <c r="E58"/>
  <c r="D74"/>
  <c r="D58"/>
  <c r="D73"/>
  <c r="E21"/>
  <c r="E11"/>
  <c r="E17"/>
  <c r="E14"/>
  <c r="E15"/>
  <c r="E12"/>
  <c r="D58" i="194"/>
  <c r="E17"/>
  <c r="E21" s="1"/>
  <c r="E11"/>
  <c r="E14"/>
  <c r="E15"/>
  <c r="E12"/>
  <c r="E73" i="1"/>
  <c r="E72"/>
  <c r="E69"/>
  <c r="E59"/>
  <c r="E58"/>
  <c r="E64" i="120" l="1"/>
  <c r="E69"/>
  <c r="E58"/>
  <c r="E72" i="194"/>
  <c r="E58"/>
  <c r="E64"/>
  <c r="E69"/>
  <c r="D73"/>
  <c r="E64" i="16"/>
  <c r="E58"/>
  <c r="E72"/>
  <c r="E69"/>
  <c r="D74" i="121"/>
  <c r="D74" i="122"/>
  <c r="D72" i="79"/>
  <c r="D74" s="1"/>
  <c r="D74" i="78"/>
  <c r="D74" i="81"/>
  <c r="D72" i="17"/>
  <c r="D74" s="1"/>
  <c r="D72" i="16"/>
  <c r="D74" s="1"/>
  <c r="D74" i="11"/>
  <c r="D74" i="10"/>
  <c r="D74" i="5"/>
  <c r="E11"/>
  <c r="D74" i="1"/>
  <c r="D58"/>
  <c r="D73"/>
  <c r="E11"/>
  <c r="E21"/>
  <c r="E17"/>
  <c r="E14"/>
  <c r="E12"/>
  <c r="E21" i="97"/>
  <c r="E11"/>
  <c r="E21" i="112"/>
  <c r="E11"/>
  <c r="E21" i="156"/>
  <c r="E11"/>
  <c r="E21" i="83"/>
  <c r="E11"/>
  <c r="E21" i="30"/>
  <c r="E11"/>
  <c r="E11" i="48"/>
  <c r="E21" i="29"/>
  <c r="E11"/>
  <c r="E21" i="49"/>
  <c r="E11"/>
  <c r="E21" i="22"/>
  <c r="E11"/>
  <c r="E11" i="28"/>
  <c r="E21" s="1"/>
  <c r="D74" i="194" l="1"/>
  <c r="E73"/>
  <c r="E12" i="14" l="1"/>
  <c r="E11" s="1"/>
  <c r="E53"/>
  <c r="E48"/>
  <c r="E21" l="1"/>
  <c r="D21" i="126"/>
  <c r="D11" i="75" l="1"/>
  <c r="D11" i="74"/>
  <c r="D11" i="73"/>
  <c r="D11" i="72"/>
  <c r="D11" i="71"/>
  <c r="D11" i="70"/>
  <c r="D11" i="27"/>
  <c r="D21" i="1"/>
  <c r="D75" i="191"/>
  <c r="E74"/>
  <c r="E75" s="1"/>
  <c r="D72"/>
  <c r="D21"/>
  <c r="D75" i="65"/>
  <c r="E74"/>
  <c r="E75" s="1"/>
  <c r="D72"/>
  <c r="D21"/>
  <c r="D75" i="63"/>
  <c r="E74"/>
  <c r="E75" s="1"/>
  <c r="D72"/>
  <c r="D21"/>
  <c r="D75" i="105"/>
  <c r="E74"/>
  <c r="E75" s="1"/>
  <c r="D72"/>
  <c r="D21"/>
  <c r="E75" i="26"/>
  <c r="D75"/>
  <c r="E74"/>
  <c r="D72"/>
  <c r="D21"/>
  <c r="D11" i="62"/>
  <c r="D75"/>
  <c r="E74"/>
  <c r="E75" s="1"/>
  <c r="D72"/>
  <c r="D21"/>
  <c r="D75" i="20"/>
  <c r="E74"/>
  <c r="E75" s="1"/>
  <c r="D72"/>
  <c r="D21"/>
  <c r="D75" i="110"/>
  <c r="E74"/>
  <c r="E75" s="1"/>
  <c r="D72"/>
  <c r="D21"/>
  <c r="D75" i="64"/>
  <c r="E74"/>
  <c r="E75" s="1"/>
  <c r="D72"/>
  <c r="D21"/>
  <c r="D11" i="40"/>
  <c r="D75"/>
  <c r="E74"/>
  <c r="E75" s="1"/>
  <c r="D72"/>
  <c r="D21"/>
  <c r="D75" i="41"/>
  <c r="E74"/>
  <c r="E75" s="1"/>
  <c r="D72"/>
  <c r="D21"/>
  <c r="D75" i="177"/>
  <c r="E74"/>
  <c r="E75" s="1"/>
  <c r="D72"/>
  <c r="D21"/>
  <c r="D75" i="187"/>
  <c r="E74"/>
  <c r="E75" s="1"/>
  <c r="D72"/>
  <c r="D21"/>
  <c r="E74" i="108"/>
  <c r="D72"/>
  <c r="D21"/>
  <c r="E74" i="109"/>
  <c r="D72"/>
  <c r="D21"/>
  <c r="E74" i="159"/>
  <c r="D72"/>
  <c r="D21"/>
  <c r="E74" i="150"/>
  <c r="D72"/>
  <c r="D21"/>
  <c r="E74" i="176"/>
  <c r="D72"/>
  <c r="D21"/>
  <c r="D75" i="141"/>
  <c r="E74"/>
  <c r="E75" s="1"/>
  <c r="D72"/>
  <c r="D21"/>
  <c r="E75" i="175"/>
  <c r="D75"/>
  <c r="E74"/>
  <c r="D72"/>
  <c r="D21"/>
  <c r="D75" i="140"/>
  <c r="E74"/>
  <c r="E75" s="1"/>
  <c r="D72"/>
  <c r="D21"/>
  <c r="D75" i="113"/>
  <c r="E74"/>
  <c r="E75" s="1"/>
  <c r="D72"/>
  <c r="D21"/>
  <c r="D75" i="134"/>
  <c r="E74"/>
  <c r="E75" s="1"/>
  <c r="D72"/>
  <c r="D21"/>
  <c r="E74" i="135"/>
  <c r="D72"/>
  <c r="D21"/>
  <c r="E74" i="132"/>
  <c r="D72"/>
  <c r="D21"/>
  <c r="E74" i="133"/>
  <c r="D72"/>
  <c r="D21"/>
  <c r="E74" i="146"/>
  <c r="D72"/>
  <c r="D21"/>
  <c r="E74" i="179"/>
  <c r="D72"/>
  <c r="D21"/>
  <c r="E74" i="147"/>
  <c r="D72"/>
  <c r="D21"/>
  <c r="E74" i="142"/>
  <c r="D72"/>
  <c r="D21"/>
  <c r="D75" i="116"/>
  <c r="E74"/>
  <c r="E75" s="1"/>
  <c r="D72"/>
  <c r="D21"/>
  <c r="D75" i="117"/>
  <c r="E74"/>
  <c r="E75" s="1"/>
  <c r="D72"/>
  <c r="D21"/>
  <c r="E75" i="145"/>
  <c r="D75"/>
  <c r="E74"/>
  <c r="D72"/>
  <c r="D21"/>
  <c r="D75" i="144"/>
  <c r="E74"/>
  <c r="E75" s="1"/>
  <c r="D72"/>
  <c r="D21"/>
  <c r="D75" i="119"/>
  <c r="E74"/>
  <c r="E75" s="1"/>
  <c r="D72"/>
  <c r="D21"/>
  <c r="D75" i="143"/>
  <c r="E74"/>
  <c r="E75" s="1"/>
  <c r="D72"/>
  <c r="D21"/>
  <c r="D11" i="118"/>
  <c r="D75"/>
  <c r="E74"/>
  <c r="E75" s="1"/>
  <c r="D72"/>
  <c r="D21"/>
  <c r="D75" i="131"/>
  <c r="E74"/>
  <c r="E75" s="1"/>
  <c r="D72"/>
  <c r="D21"/>
  <c r="E75" i="101"/>
  <c r="D75"/>
  <c r="E74"/>
  <c r="D72"/>
  <c r="D21"/>
  <c r="D75" i="99"/>
  <c r="E74"/>
  <c r="E75" s="1"/>
  <c r="D72"/>
  <c r="D21"/>
  <c r="D75" i="100"/>
  <c r="E74"/>
  <c r="E75" s="1"/>
  <c r="D72"/>
  <c r="D21"/>
  <c r="D75" i="39"/>
  <c r="E74"/>
  <c r="E75" s="1"/>
  <c r="D72"/>
  <c r="D21"/>
  <c r="D75" i="130"/>
  <c r="E74"/>
  <c r="E75" s="1"/>
  <c r="D72"/>
  <c r="D21"/>
  <c r="D75" i="174"/>
  <c r="E74"/>
  <c r="E75" s="1"/>
  <c r="D72"/>
  <c r="D21"/>
  <c r="D75" i="173"/>
  <c r="E74"/>
  <c r="E75" s="1"/>
  <c r="D72"/>
  <c r="D21"/>
  <c r="D75" i="25"/>
  <c r="E74"/>
  <c r="E75" s="1"/>
  <c r="D72"/>
  <c r="D21"/>
  <c r="D75" i="23"/>
  <c r="E74"/>
  <c r="E75" s="1"/>
  <c r="D72"/>
  <c r="D21"/>
  <c r="D75" i="38"/>
  <c r="E74"/>
  <c r="E75" s="1"/>
  <c r="D72"/>
  <c r="D21"/>
  <c r="D75" i="171"/>
  <c r="E74"/>
  <c r="E75" s="1"/>
  <c r="D72"/>
  <c r="D21"/>
  <c r="D75" i="166"/>
  <c r="E74"/>
  <c r="E75" s="1"/>
  <c r="D72"/>
  <c r="D21"/>
  <c r="D11" i="165"/>
  <c r="E75"/>
  <c r="D75"/>
  <c r="E74"/>
  <c r="D72"/>
  <c r="D21"/>
  <c r="D75" i="190"/>
  <c r="E75"/>
  <c r="D72"/>
  <c r="D21"/>
  <c r="D75" i="170"/>
  <c r="E74"/>
  <c r="E75" s="1"/>
  <c r="D72"/>
  <c r="D21"/>
  <c r="D75" i="104"/>
  <c r="E74"/>
  <c r="E75" s="1"/>
  <c r="D72"/>
  <c r="D21"/>
  <c r="D75" i="102"/>
  <c r="E74"/>
  <c r="E75" s="1"/>
  <c r="D72"/>
  <c r="D21"/>
  <c r="E75" i="103"/>
  <c r="D75"/>
  <c r="E74"/>
  <c r="D72"/>
  <c r="D21"/>
  <c r="D75" i="85"/>
  <c r="E74"/>
  <c r="E75" s="1"/>
  <c r="D72"/>
  <c r="D21"/>
  <c r="D75" i="128"/>
  <c r="E74"/>
  <c r="E75" s="1"/>
  <c r="D72"/>
  <c r="D21"/>
  <c r="E75" i="89"/>
  <c r="D75"/>
  <c r="E74"/>
  <c r="D72"/>
  <c r="D21"/>
  <c r="D75" i="46"/>
  <c r="E74"/>
  <c r="E75" s="1"/>
  <c r="D72"/>
  <c r="D21"/>
  <c r="D75" i="169"/>
  <c r="E74"/>
  <c r="E75" s="1"/>
  <c r="D72"/>
  <c r="D21"/>
  <c r="D75" i="168"/>
  <c r="E74"/>
  <c r="E75" s="1"/>
  <c r="D72"/>
  <c r="D21"/>
  <c r="D75" i="129"/>
  <c r="E74"/>
  <c r="E75" s="1"/>
  <c r="D72"/>
  <c r="D21"/>
  <c r="D75" i="167"/>
  <c r="E74"/>
  <c r="E75" s="1"/>
  <c r="D72"/>
  <c r="D21"/>
  <c r="D75" i="88"/>
  <c r="E74"/>
  <c r="E75" s="1"/>
  <c r="D72"/>
  <c r="D21"/>
  <c r="D75" i="193"/>
  <c r="E74"/>
  <c r="E75" s="1"/>
  <c r="D72"/>
  <c r="D21"/>
  <c r="E75" i="114"/>
  <c r="D75"/>
  <c r="E74"/>
  <c r="D72"/>
  <c r="D21"/>
  <c r="D75" i="164"/>
  <c r="E74"/>
  <c r="E75" s="1"/>
  <c r="D72"/>
  <c r="D21"/>
  <c r="D75" i="163"/>
  <c r="E74"/>
  <c r="E75" s="1"/>
  <c r="D72"/>
  <c r="D21"/>
  <c r="D75" i="137"/>
  <c r="E74"/>
  <c r="E75" s="1"/>
  <c r="D72"/>
  <c r="D21"/>
  <c r="D75" i="136"/>
  <c r="E74"/>
  <c r="E75" s="1"/>
  <c r="D72"/>
  <c r="D21"/>
  <c r="D75" i="138"/>
  <c r="E74"/>
  <c r="E75" s="1"/>
  <c r="D72"/>
  <c r="D21"/>
  <c r="E75" i="76"/>
  <c r="D75"/>
  <c r="E74"/>
  <c r="D72"/>
  <c r="D21"/>
  <c r="D75" i="90"/>
  <c r="E74"/>
  <c r="E75" s="1"/>
  <c r="D72"/>
  <c r="D21"/>
  <c r="D75" i="92"/>
  <c r="E74"/>
  <c r="E75" s="1"/>
  <c r="D72"/>
  <c r="D21"/>
  <c r="D75" i="115"/>
  <c r="E74"/>
  <c r="E75" s="1"/>
  <c r="D72"/>
  <c r="D21"/>
  <c r="D75" i="161"/>
  <c r="E74"/>
  <c r="E75" s="1"/>
  <c r="D72"/>
  <c r="D21"/>
  <c r="D75" i="37"/>
  <c r="E74"/>
  <c r="E75" s="1"/>
  <c r="D72"/>
  <c r="D21"/>
  <c r="D75" i="51"/>
  <c r="E74"/>
  <c r="E75" s="1"/>
  <c r="D72"/>
  <c r="D21"/>
  <c r="D75" i="36"/>
  <c r="E74"/>
  <c r="E75" s="1"/>
  <c r="D72"/>
  <c r="D21"/>
  <c r="D75" i="77"/>
  <c r="E74"/>
  <c r="E75" s="1"/>
  <c r="D72"/>
  <c r="D21"/>
  <c r="E74" i="75"/>
  <c r="D72"/>
  <c r="D21"/>
  <c r="E74" i="74"/>
  <c r="D72"/>
  <c r="D21"/>
  <c r="E74" i="73"/>
  <c r="D72"/>
  <c r="D21"/>
  <c r="E74" i="72"/>
  <c r="D72"/>
  <c r="D21"/>
  <c r="E74" i="71"/>
  <c r="D72"/>
  <c r="D21"/>
  <c r="E74" i="70"/>
  <c r="D72"/>
  <c r="D21"/>
  <c r="E74" i="27"/>
  <c r="D72"/>
  <c r="D21"/>
  <c r="D75" i="47"/>
  <c r="E74"/>
  <c r="E75" s="1"/>
  <c r="D72"/>
  <c r="D21"/>
  <c r="D75" i="153"/>
  <c r="E74"/>
  <c r="E75" s="1"/>
  <c r="D72"/>
  <c r="D21"/>
  <c r="D75" i="35"/>
  <c r="E74"/>
  <c r="E75" s="1"/>
  <c r="D72"/>
  <c r="D21"/>
  <c r="E75" i="186"/>
  <c r="D75"/>
  <c r="E74"/>
  <c r="D72"/>
  <c r="D21"/>
  <c r="E74" i="148"/>
  <c r="D72"/>
  <c r="D21"/>
  <c r="E74" i="149"/>
  <c r="D72"/>
  <c r="D21"/>
  <c r="E74" i="24"/>
  <c r="D72"/>
  <c r="D21"/>
  <c r="E75" i="56"/>
  <c r="D75"/>
  <c r="E74"/>
  <c r="D72"/>
  <c r="D21"/>
  <c r="D11" i="189"/>
  <c r="D75"/>
  <c r="E74"/>
  <c r="E75" s="1"/>
  <c r="D72"/>
  <c r="D21"/>
  <c r="D75" i="43"/>
  <c r="E74"/>
  <c r="E75" s="1"/>
  <c r="D72"/>
  <c r="D21"/>
  <c r="D75" i="55"/>
  <c r="E74"/>
  <c r="E75" s="1"/>
  <c r="D72"/>
  <c r="D21"/>
  <c r="E75" i="57"/>
  <c r="D75"/>
  <c r="E74"/>
  <c r="D72"/>
  <c r="D21"/>
  <c r="D75" i="124"/>
  <c r="E74"/>
  <c r="E75" s="1"/>
  <c r="D72"/>
  <c r="D21"/>
  <c r="D75" i="34"/>
  <c r="E74"/>
  <c r="E75" s="1"/>
  <c r="D72"/>
  <c r="D21"/>
  <c r="D11" i="33"/>
  <c r="D21" s="1"/>
  <c r="D75"/>
  <c r="E74"/>
  <c r="E75" s="1"/>
  <c r="D72"/>
  <c r="D75" i="123"/>
  <c r="E74"/>
  <c r="E75" s="1"/>
  <c r="D72"/>
  <c r="D21"/>
  <c r="D75" i="106"/>
  <c r="E74"/>
  <c r="E75" s="1"/>
  <c r="D72"/>
  <c r="D21"/>
  <c r="E74" i="152"/>
  <c r="D72"/>
  <c r="D21"/>
  <c r="D11" i="107"/>
  <c r="E74"/>
  <c r="D72"/>
  <c r="D21"/>
  <c r="E74" i="151"/>
  <c r="D72"/>
  <c r="D21"/>
  <c r="D21" i="96"/>
  <c r="D21" i="98"/>
  <c r="E74" i="96"/>
  <c r="D72"/>
  <c r="D75" i="126"/>
  <c r="E74"/>
  <c r="E75" s="1"/>
  <c r="D72"/>
  <c r="D75" i="98"/>
  <c r="E74"/>
  <c r="E75" s="1"/>
  <c r="D72"/>
  <c r="D75" i="97"/>
  <c r="E74"/>
  <c r="E75" s="1"/>
  <c r="D72"/>
  <c r="D21"/>
  <c r="D75" i="112"/>
  <c r="E74"/>
  <c r="E75" s="1"/>
  <c r="D72"/>
  <c r="D21"/>
  <c r="D11" i="156"/>
  <c r="D75"/>
  <c r="E74"/>
  <c r="E75" s="1"/>
  <c r="D72"/>
  <c r="D21"/>
  <c r="D75" i="188"/>
  <c r="E74"/>
  <c r="E75" s="1"/>
  <c r="D72"/>
  <c r="D21"/>
  <c r="D75" i="42"/>
  <c r="E74"/>
  <c r="E75" s="1"/>
  <c r="D72"/>
  <c r="D21"/>
  <c r="D75" i="83"/>
  <c r="E74"/>
  <c r="E75" s="1"/>
  <c r="D72"/>
  <c r="D21"/>
  <c r="D75" i="48"/>
  <c r="E74"/>
  <c r="E75" s="1"/>
  <c r="D72"/>
  <c r="D21"/>
  <c r="E75" i="30"/>
  <c r="D75"/>
  <c r="E74"/>
  <c r="D72"/>
  <c r="D21"/>
  <c r="E75" i="29"/>
  <c r="D75"/>
  <c r="E74"/>
  <c r="D72"/>
  <c r="D21"/>
  <c r="D75" i="49"/>
  <c r="E74"/>
  <c r="E75" s="1"/>
  <c r="D72"/>
  <c r="D21"/>
  <c r="D75" i="22"/>
  <c r="E74"/>
  <c r="E75" s="1"/>
  <c r="D72"/>
  <c r="D21"/>
  <c r="D75" i="28"/>
  <c r="E74"/>
  <c r="E75" s="1"/>
  <c r="D72"/>
  <c r="D21"/>
  <c r="D75" i="14"/>
  <c r="E74"/>
  <c r="E75" s="1"/>
  <c r="D72"/>
  <c r="D21"/>
  <c r="E74" i="12"/>
  <c r="D72"/>
  <c r="D21"/>
  <c r="D72" i="59"/>
  <c r="D21"/>
  <c r="D75" i="84"/>
  <c r="E75"/>
  <c r="D72"/>
  <c r="D21"/>
  <c r="D75" i="60"/>
  <c r="E74"/>
  <c r="E75" s="1"/>
  <c r="D72"/>
  <c r="D21"/>
  <c r="D21" i="61"/>
  <c r="E74"/>
  <c r="E75" s="1"/>
  <c r="D72"/>
  <c r="D75" i="58"/>
  <c r="E74"/>
  <c r="E75" s="1"/>
  <c r="D72"/>
  <c r="D21"/>
  <c r="D75" i="13"/>
  <c r="E74"/>
  <c r="E75" s="1"/>
  <c r="D72"/>
  <c r="D74" s="1"/>
  <c r="D21"/>
  <c r="D21" i="9"/>
  <c r="D75"/>
  <c r="E74"/>
  <c r="E75" s="1"/>
  <c r="D72"/>
  <c r="E75" i="8"/>
  <c r="D72"/>
  <c r="D21"/>
  <c r="E75" i="7"/>
  <c r="D75"/>
  <c r="E74"/>
  <c r="D72"/>
  <c r="D21"/>
  <c r="D75" i="6"/>
  <c r="E74"/>
  <c r="E75" s="1"/>
  <c r="D72"/>
  <c r="D21"/>
  <c r="D75" i="95"/>
  <c r="E75"/>
  <c r="D72"/>
  <c r="D21"/>
  <c r="D75" i="93"/>
  <c r="E74"/>
  <c r="E75" s="1"/>
  <c r="D72"/>
  <c r="D21"/>
  <c r="D75" i="94"/>
  <c r="E74"/>
  <c r="E75" s="1"/>
  <c r="D72"/>
  <c r="D21"/>
  <c r="D12" i="53"/>
  <c r="D11" s="1"/>
  <c r="D21" s="1"/>
  <c r="D75"/>
  <c r="E74"/>
  <c r="E75" s="1"/>
  <c r="D72"/>
  <c r="D75" i="67"/>
  <c r="E74"/>
  <c r="E75" s="1"/>
  <c r="D72"/>
  <c r="D21"/>
  <c r="D75" i="69"/>
  <c r="E74"/>
  <c r="E75" s="1"/>
  <c r="D72"/>
  <c r="D21"/>
  <c r="D72" i="120"/>
  <c r="D21"/>
  <c r="E75" i="121"/>
  <c r="D75"/>
  <c r="E74"/>
  <c r="D21"/>
  <c r="D75" i="122"/>
  <c r="E74"/>
  <c r="E75" s="1"/>
  <c r="D21"/>
  <c r="E75" i="79"/>
  <c r="D75"/>
  <c r="E74"/>
  <c r="D21"/>
  <c r="D75" i="78"/>
  <c r="E74"/>
  <c r="E75" s="1"/>
  <c r="D21"/>
  <c r="D75" i="81"/>
  <c r="E74"/>
  <c r="E75" s="1"/>
  <c r="D21"/>
  <c r="D75" i="17"/>
  <c r="E74"/>
  <c r="E75" s="1"/>
  <c r="D21"/>
  <c r="D75" i="16"/>
  <c r="E74"/>
  <c r="E75" s="1"/>
  <c r="D21"/>
  <c r="D75" i="11"/>
  <c r="E74"/>
  <c r="E75" s="1"/>
  <c r="D21"/>
  <c r="D75" i="10"/>
  <c r="E74"/>
  <c r="E75" s="1"/>
  <c r="D21"/>
  <c r="D75" i="5"/>
  <c r="E74"/>
  <c r="E75" s="1"/>
  <c r="D21"/>
  <c r="D75" i="4"/>
  <c r="E74"/>
  <c r="E75" s="1"/>
  <c r="D72"/>
  <c r="D21"/>
  <c r="D75" i="194"/>
  <c r="E74"/>
  <c r="E75" s="1"/>
  <c r="D72"/>
  <c r="D21"/>
  <c r="D12" i="1"/>
  <c r="D11"/>
  <c r="E72" i="120" l="1"/>
  <c r="E74" s="1"/>
  <c r="E75" s="1"/>
  <c r="D74"/>
  <c r="D75" s="1"/>
  <c r="D18" i="80"/>
  <c r="E18"/>
  <c r="D23" l="1"/>
  <c r="D72" i="1"/>
  <c r="D75" l="1"/>
  <c r="E23" i="80"/>
  <c r="E74" i="1" l="1"/>
  <c r="E75" s="1"/>
</calcChain>
</file>

<file path=xl/sharedStrings.xml><?xml version="1.0" encoding="utf-8"?>
<sst xmlns="http://schemas.openxmlformats.org/spreadsheetml/2006/main" count="22267" uniqueCount="267">
  <si>
    <t>PÓŁROCZNE SPRAWOZDANIE UBEZPIECZENIOWEGO FUNDUSZU KAPITAŁOWEGO</t>
  </si>
  <si>
    <t>TOWARZYSTWO UBEZPIECZEŃ  ALLIANZ ŻYCIE POLSKA S.A.</t>
  </si>
  <si>
    <t>(w zł)</t>
  </si>
  <si>
    <t xml:space="preserve">I.  </t>
  </si>
  <si>
    <t>1.</t>
  </si>
  <si>
    <t>lokaty</t>
  </si>
  <si>
    <t>2.</t>
  </si>
  <si>
    <t>środki pieniężne</t>
  </si>
  <si>
    <t>3.</t>
  </si>
  <si>
    <t>4.</t>
  </si>
  <si>
    <t>należności</t>
  </si>
  <si>
    <t>z tytułu transakcji zawartych na rynku finansowym</t>
  </si>
  <si>
    <t>pozostałe</t>
  </si>
  <si>
    <t xml:space="preserve">II.  </t>
  </si>
  <si>
    <t xml:space="preserve">pozostałe </t>
  </si>
  <si>
    <t>A.</t>
  </si>
  <si>
    <t>Aktywa netto funduszu na początek okresu sprawozdawczego</t>
  </si>
  <si>
    <t>B.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</si>
  <si>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</si>
  <si>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</si>
  <si>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</si>
  <si>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</si>
  <si>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</si>
  <si>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</si>
  <si>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</si>
  <si>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</si>
  <si>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</si>
  <si>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</si>
  <si>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</si>
  <si>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</si>
  <si>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</si>
  <si>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</si>
  <si>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</si>
  <si>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</si>
  <si>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</si>
  <si>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</si>
  <si>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</si>
  <si>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</si>
  <si>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</si>
  <si>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Pozycja</t>
  </si>
  <si>
    <t>na początek okresu sprawozdawczego</t>
  </si>
  <si>
    <t>na koniec okresu sprawozdawczego</t>
  </si>
  <si>
    <t xml:space="preserve">LOKATY 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</si>
  <si>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</si>
  <si>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</si>
  <si>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</si>
  <si>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</si>
  <si>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</si>
  <si>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</si>
  <si>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</si>
  <si>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</si>
  <si>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</si>
  <si>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</si>
  <si>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</si>
  <si>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</si>
  <si>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</si>
  <si>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</si>
  <si>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</si>
  <si>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</si>
  <si>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</si>
  <si>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III.</t>
  </si>
  <si>
    <t>Środki pieniężne</t>
  </si>
  <si>
    <t>IV.</t>
  </si>
  <si>
    <t>Należności</t>
  </si>
  <si>
    <t>V.</t>
  </si>
  <si>
    <t>Zobowiązania</t>
  </si>
  <si>
    <t>Aktywa netto (w tym)</t>
  </si>
  <si>
    <t>krajowe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</si>
  <si>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</si>
  <si>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</si>
  <si>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</si>
  <si>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</si>
  <si>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</si>
  <si>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</si>
  <si>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</si>
  <si>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</si>
  <si>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</si>
  <si>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</si>
  <si>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</si>
  <si>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</si>
  <si>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</si>
  <si>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</si>
  <si>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</si>
  <si>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</si>
  <si>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</si>
  <si>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</si>
  <si>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</si>
  <si>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</si>
  <si>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</si>
  <si>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</si>
  <si>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</si>
  <si>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</si>
  <si>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</si>
  <si>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</si>
  <si>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</si>
  <si>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</si>
  <si>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</si>
  <si>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</si>
  <si>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</si>
  <si>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</si>
  <si>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>Fundusz Pieniężny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</si>
  <si>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</si>
  <si>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</si>
  <si>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</si>
  <si>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</si>
  <si>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</si>
  <si>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</si>
  <si>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</si>
  <si>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Allianz FIO Akcji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</si>
  <si>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</si>
  <si>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</si>
  <si>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</si>
  <si>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</si>
  <si>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</si>
  <si>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Polskich Obligacji Skarbowych</t>
  </si>
  <si>
    <t>Altus FIO Absolutnej Stopy Zwrotu Dłużny C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</si>
  <si>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</si>
  <si>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</si>
  <si>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</si>
  <si>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</si>
  <si>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SFIO Gold Otwarty</t>
  </si>
  <si>
    <t xml:space="preserve"> Investor FIO TOP 25 Małych Spółek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</si>
  <si>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</si>
  <si>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</si>
  <si>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</si>
  <si>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</si>
  <si>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</si>
  <si>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</si>
  <si>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</si>
  <si>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</si>
  <si>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</si>
  <si>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</si>
  <si>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</si>
  <si>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</si>
  <si>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</si>
  <si>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</si>
  <si>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</si>
  <si>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</si>
  <si>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</si>
  <si>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</si>
  <si>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</si>
  <si>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</si>
  <si>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</si>
  <si>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</si>
  <si>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</si>
  <si>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</si>
  <si>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</si>
  <si>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</si>
  <si>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</si>
  <si>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</si>
  <si>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</si>
  <si>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</si>
  <si>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</si>
  <si>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</si>
  <si>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</si>
  <si>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</si>
  <si>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</si>
  <si>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</si>
  <si>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</si>
  <si>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</si>
  <si>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</si>
  <si>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</si>
  <si>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</si>
  <si>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</si>
  <si>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</si>
  <si>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</si>
  <si>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</si>
  <si>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</si>
  <si>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</si>
  <si>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</si>
  <si>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</si>
  <si>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</si>
  <si>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</si>
  <si>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</si>
  <si>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</si>
  <si>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</si>
  <si>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</si>
  <si>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</si>
  <si>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</si>
  <si>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</si>
  <si>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</si>
  <si>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</si>
  <si>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</si>
  <si>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</si>
  <si>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</si>
  <si>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</si>
  <si>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 xml:space="preserve"> Aviva Investors FIO Małych Spółek</t>
  </si>
  <si>
    <t>NN FIO Subfundusz Akcji Środkowoeuropejskich</t>
  </si>
  <si>
    <t>NN FIO Subfundusz Średnich i Małych Spółek</t>
  </si>
  <si>
    <t>NN SFIO Subfundusz Stabilny Globalnej Alokacji (L)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</si>
  <si>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</si>
  <si>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</si>
  <si>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</si>
  <si>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</si>
  <si>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</si>
  <si>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</si>
  <si>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</si>
  <si>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</si>
  <si>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</si>
  <si>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</si>
  <si>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</si>
  <si>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</si>
  <si>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</si>
  <si>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</si>
  <si>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</si>
  <si>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</si>
  <si>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</si>
  <si>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NN FIO Akcji</t>
  </si>
  <si>
    <t>NN FIO Obligacji</t>
  </si>
  <si>
    <t>NN FIO Selektywny</t>
  </si>
  <si>
    <t>NN SFIO (L) Spółek Dywidendowych USA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</si>
  <si>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</si>
  <si>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</si>
  <si>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</si>
  <si>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</si>
  <si>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</si>
  <si>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</si>
  <si>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>31-12-2015</t>
  </si>
  <si>
    <t>Allianz FIO Akcji Globalnych</t>
  </si>
  <si>
    <t xml:space="preserve"> Investor SFIO Gotówkowy</t>
  </si>
  <si>
    <t xml:space="preserve"> Pioneer FIO Subf. Pioneer Akcji - Aktywna Selekcja</t>
  </si>
  <si>
    <t>UniFundusze SFIO Subf. UniObligacje Zamienne</t>
  </si>
  <si>
    <t>SPORZĄDZONE NA DZIEŃ 30-06-2016</t>
  </si>
  <si>
    <t>WARTOŚĆ AKTYWÓW NETTO FUNDUSZU</t>
  </si>
  <si>
    <t xml:space="preserve">II. </t>
  </si>
  <si>
    <t>ZMIANY WARTOŚCI AKTYWÓW NETTO FUNDUSZU</t>
  </si>
  <si>
    <t>3.1.</t>
  </si>
  <si>
    <t>3.2.</t>
  </si>
  <si>
    <t>wobec ubezpieczających, ubezpieczonych lub uprawnionych z umów ubezpieczenia</t>
  </si>
  <si>
    <t>Aktywa</t>
  </si>
  <si>
    <t>III.  Aktywa netto (I-II)</t>
  </si>
  <si>
    <t>30-06-2016</t>
  </si>
  <si>
    <t>Wynik netto z działalności operacyjnej (I-II)</t>
  </si>
  <si>
    <t>Liczba jednostek uczestnictwa funduszu:</t>
  </si>
  <si>
    <t>Wartość jednostki uczestnictwa funduszu:</t>
  </si>
  <si>
    <t>minimalna wartość jednostki uczestnictwa funduszu w okresie sprawozdawczym</t>
  </si>
  <si>
    <t>maksymalna wartość jednostki uczestnictwa funduszu w okresie sprawozdawczym</t>
  </si>
  <si>
    <t xml:space="preserve">     ZESTAWIENIE AKTYWÓW NETTO FUNDUSZU</t>
  </si>
  <si>
    <t>Udział w aktywach       netto funduszu (w %)</t>
  </si>
  <si>
    <t>instrumenty pochodne</t>
  </si>
  <si>
    <t>zagraniczne - państwa UE</t>
  </si>
  <si>
    <t>zagraniczne - państwa poza UE</t>
  </si>
  <si>
    <t>30-06-2015</t>
  </si>
  <si>
    <t>Portfel Aktywnej Alokacji</t>
  </si>
  <si>
    <t>Portfel Dynamiczny</t>
  </si>
  <si>
    <t>Allianz Pieniężny</t>
  </si>
  <si>
    <t>NA DZIEŃ 30-06-2016</t>
  </si>
  <si>
    <t xml:space="preserve"> -      </t>
  </si>
  <si>
    <t xml:space="preserve">Skarbiec FIO Kasa </t>
  </si>
  <si>
    <t>Allianz FIO Surowców i Energii</t>
  </si>
  <si>
    <t>Allianz Akcji Azjatyckich SFIO</t>
  </si>
  <si>
    <t>Allianz Dynamiczna Multistrategia SFIO</t>
  </si>
  <si>
    <t>Allianz Globalny Stabilnego Dochodu SFIO</t>
  </si>
  <si>
    <t>Allianz FIO Subfundusz Allianz Obligacji Globalnych</t>
  </si>
  <si>
    <t>Altus FIO Absolutnej Stopy Zwrotu Rynku Polskiego C</t>
  </si>
  <si>
    <t>PZU Akcji Krakowiak</t>
  </si>
  <si>
    <t xml:space="preserve"> Investor FIO Akcji Dużych Spółek Dywidendowych</t>
  </si>
  <si>
    <t xml:space="preserve"> PKO Parasolowy FIO Subf. Stabilnego Wzrostu </t>
  </si>
  <si>
    <t>PKO Parasolowy FIO Subf. Zrównoważony</t>
  </si>
  <si>
    <t xml:space="preserve"> Investor SFIO Akcji Spółek Wzrostowych</t>
  </si>
  <si>
    <t xml:space="preserve"> Investor FIO Płynna Lokata</t>
  </si>
  <si>
    <t xml:space="preserve"> Investor FIO Zabezpieczenia Emerytalnego</t>
  </si>
  <si>
    <t xml:space="preserve"> PZU FIO Papierów Dłużnych Polonez FIO Parasolowy</t>
  </si>
  <si>
    <t xml:space="preserve"> PZU FIO Parasolowy PZU Sejf+</t>
  </si>
  <si>
    <t xml:space="preserve"> Ipopema SFIO Akcji kat. B</t>
  </si>
  <si>
    <t>LICZBA I WARTOŚĆ JEDNOSTEK ROZRACHUNKOWYCH uczestnictwa funduszu</t>
  </si>
  <si>
    <t>Wartość bilansowa (w zł)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</si>
</sst>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#,##0.0000"/>
    <numFmt numFmtId="165" formatCode="0.0000"/>
    <numFmt numFmtId="166" formatCode="_-* #,##0.0000\ _z_ł_-;\-* #,##0.0000\ _z_ł_-;_-* &quot;-&quot;????\ _z_ł_-;_-@_-"/>
  </numFmts>
  <fonts count="52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20" borderId="1" applyNumberFormat="0" applyAlignment="0" applyProtection="0"/>
    <xf numFmtId="9" fontId="1" fillId="0" borderId="0" applyFon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23" borderId="9" applyNumberFormat="0" applyFont="0" applyAlignment="0" applyProtection="0"/>
    <xf numFmtId="0" fontId="25" fillId="3" borderId="0" applyNumberFormat="0" applyBorder="0" applyAlignment="0" applyProtection="0"/>
    <xf numFmtId="0" fontId="31" fillId="0" borderId="0"/>
    <xf numFmtId="0" fontId="19" fillId="23" borderId="66" applyNumberFormat="0" applyFont="0" applyAlignment="0" applyProtection="0"/>
    <xf numFmtId="0" fontId="21" fillId="0" borderId="65" applyNumberFormat="0" applyFill="0" applyAlignment="0" applyProtection="0"/>
    <xf numFmtId="0" fontId="20" fillId="20" borderId="63" applyNumberFormat="0" applyAlignment="0" applyProtection="0"/>
    <xf numFmtId="0" fontId="11" fillId="20" borderId="64" applyNumberFormat="0" applyAlignment="0" applyProtection="0"/>
    <xf numFmtId="0" fontId="10" fillId="7" borderId="63" applyNumberFormat="0" applyAlignment="0" applyProtection="0"/>
    <xf numFmtId="0" fontId="1" fillId="0" borderId="0"/>
    <xf numFmtId="0" fontId="19" fillId="23" borderId="70" applyNumberFormat="0" applyFont="0" applyAlignment="0" applyProtection="0"/>
    <xf numFmtId="0" fontId="21" fillId="0" borderId="69" applyNumberFormat="0" applyFill="0" applyAlignment="0" applyProtection="0"/>
    <xf numFmtId="0" fontId="20" fillId="20" borderId="67" applyNumberFormat="0" applyAlignment="0" applyProtection="0"/>
    <xf numFmtId="0" fontId="11" fillId="20" borderId="68" applyNumberFormat="0" applyAlignment="0" applyProtection="0"/>
    <xf numFmtId="0" fontId="10" fillId="7" borderId="67" applyNumberFormat="0" applyAlignment="0" applyProtection="0"/>
    <xf numFmtId="0" fontId="33" fillId="0" borderId="0"/>
    <xf numFmtId="0" fontId="34" fillId="33" borderId="0" applyNumberFormat="0" applyBorder="0" applyAlignment="0" applyProtection="0"/>
    <xf numFmtId="0" fontId="34" fillId="37" borderId="0" applyNumberFormat="0" applyBorder="0" applyAlignment="0" applyProtection="0"/>
    <xf numFmtId="0" fontId="34" fillId="41" borderId="0" applyNumberFormat="0" applyBorder="0" applyAlignment="0" applyProtection="0"/>
    <xf numFmtId="0" fontId="34" fillId="45" borderId="0" applyNumberFormat="0" applyBorder="0" applyAlignment="0" applyProtection="0"/>
    <xf numFmtId="0" fontId="34" fillId="49" borderId="0" applyNumberFormat="0" applyBorder="0" applyAlignment="0" applyProtection="0"/>
    <xf numFmtId="0" fontId="34" fillId="53" borderId="0" applyNumberFormat="0" applyBorder="0" applyAlignment="0" applyProtection="0"/>
    <xf numFmtId="0" fontId="34" fillId="34" borderId="0" applyNumberFormat="0" applyBorder="0" applyAlignment="0" applyProtection="0"/>
    <xf numFmtId="0" fontId="34" fillId="38" borderId="0" applyNumberFormat="0" applyBorder="0" applyAlignment="0" applyProtection="0"/>
    <xf numFmtId="0" fontId="34" fillId="42" borderId="0" applyNumberFormat="0" applyBorder="0" applyAlignment="0" applyProtection="0"/>
    <xf numFmtId="0" fontId="34" fillId="46" borderId="0" applyNumberFormat="0" applyBorder="0" applyAlignment="0" applyProtection="0"/>
    <xf numFmtId="0" fontId="34" fillId="50" borderId="0" applyNumberFormat="0" applyBorder="0" applyAlignment="0" applyProtection="0"/>
    <xf numFmtId="0" fontId="34" fillId="54" borderId="0" applyNumberFormat="0" applyBorder="0" applyAlignment="0" applyProtection="0"/>
    <xf numFmtId="0" fontId="35" fillId="35" borderId="0" applyNumberFormat="0" applyBorder="0" applyAlignment="0" applyProtection="0"/>
    <xf numFmtId="0" fontId="35" fillId="39" borderId="0" applyNumberFormat="0" applyBorder="0" applyAlignment="0" applyProtection="0"/>
    <xf numFmtId="0" fontId="35" fillId="43" borderId="0" applyNumberFormat="0" applyBorder="0" applyAlignment="0" applyProtection="0"/>
    <xf numFmtId="0" fontId="35" fillId="47" borderId="0" applyNumberFormat="0" applyBorder="0" applyAlignment="0" applyProtection="0"/>
    <xf numFmtId="0" fontId="35" fillId="51" borderId="0" applyNumberFormat="0" applyBorder="0" applyAlignment="0" applyProtection="0"/>
    <xf numFmtId="0" fontId="35" fillId="55" borderId="0" applyNumberFormat="0" applyBorder="0" applyAlignment="0" applyProtection="0"/>
    <xf numFmtId="0" fontId="35" fillId="32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4" borderId="0" applyNumberFormat="0" applyBorder="0" applyAlignment="0" applyProtection="0"/>
    <xf numFmtId="0" fontId="35" fillId="48" borderId="0" applyNumberFormat="0" applyBorder="0" applyAlignment="0" applyProtection="0"/>
    <xf numFmtId="0" fontId="35" fillId="52" borderId="0" applyNumberFormat="0" applyBorder="0" applyAlignment="0" applyProtection="0"/>
    <xf numFmtId="0" fontId="36" fillId="26" borderId="0" applyNumberFormat="0" applyBorder="0" applyAlignment="0" applyProtection="0"/>
    <xf numFmtId="0" fontId="37" fillId="29" borderId="74" applyNumberFormat="0" applyAlignment="0" applyProtection="0"/>
    <xf numFmtId="0" fontId="38" fillId="30" borderId="77" applyNumberFormat="0" applyAlignment="0" applyProtection="0"/>
    <xf numFmtId="0" fontId="39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1" fillId="0" borderId="71" applyNumberFormat="0" applyFill="0" applyAlignment="0" applyProtection="0"/>
    <xf numFmtId="0" fontId="42" fillId="0" borderId="72" applyNumberFormat="0" applyFill="0" applyAlignment="0" applyProtection="0"/>
    <xf numFmtId="0" fontId="43" fillId="0" borderId="73" applyNumberFormat="0" applyFill="0" applyAlignment="0" applyProtection="0"/>
    <xf numFmtId="0" fontId="43" fillId="0" borderId="0" applyNumberFormat="0" applyFill="0" applyBorder="0" applyAlignment="0" applyProtection="0"/>
    <xf numFmtId="0" fontId="44" fillId="28" borderId="74" applyNumberFormat="0" applyAlignment="0" applyProtection="0"/>
    <xf numFmtId="0" fontId="45" fillId="0" borderId="76" applyNumberFormat="0" applyFill="0" applyAlignment="0" applyProtection="0"/>
    <xf numFmtId="0" fontId="46" fillId="27" borderId="0" applyNumberFormat="0" applyBorder="0" applyAlignment="0" applyProtection="0"/>
    <xf numFmtId="0" fontId="33" fillId="31" borderId="78" applyNumberFormat="0" applyFont="0" applyAlignment="0" applyProtection="0"/>
    <xf numFmtId="0" fontId="47" fillId="29" borderId="75" applyNumberFormat="0" applyAlignment="0" applyProtection="0"/>
    <xf numFmtId="0" fontId="48" fillId="0" borderId="0" applyNumberFormat="0" applyFill="0" applyBorder="0" applyAlignment="0" applyProtection="0"/>
    <xf numFmtId="0" fontId="49" fillId="0" borderId="79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1" fillId="31" borderId="78" applyNumberFormat="0" applyFont="0" applyAlignment="0" applyProtection="0"/>
    <xf numFmtId="0" fontId="1" fillId="31" borderId="78" applyNumberFormat="0" applyFont="0" applyAlignment="0" applyProtection="0"/>
  </cellStyleXfs>
  <cellXfs count="309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5" fillId="24" borderId="10" xfId="0" applyFont="1" applyFill="1" applyBorder="1" applyAlignment="1">
      <alignment wrapText="1"/>
    </xf>
    <xf numFmtId="0" fontId="6" fillId="24" borderId="13" xfId="0" applyFont="1" applyFill="1" applyBorder="1" applyAlignment="1">
      <alignment horizontal="center"/>
    </xf>
    <xf numFmtId="0" fontId="6" fillId="24" borderId="18" xfId="0" applyFont="1" applyFill="1" applyBorder="1" applyAlignment="1">
      <alignment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5" fillId="24" borderId="24" xfId="0" applyNumberFormat="1" applyFont="1" applyFill="1" applyBorder="1" applyAlignment="1">
      <alignment horizontal="right" wrapText="1"/>
    </xf>
    <xf numFmtId="0" fontId="5" fillId="24" borderId="17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horizontal="left" wrapText="1"/>
    </xf>
    <xf numFmtId="0" fontId="5" fillId="24" borderId="18" xfId="0" applyFont="1" applyFill="1" applyBorder="1" applyAlignment="1">
      <alignment wrapText="1"/>
    </xf>
    <xf numFmtId="0" fontId="6" fillId="24" borderId="27" xfId="0" applyFont="1" applyFill="1" applyBorder="1" applyAlignment="1">
      <alignment wrapText="1"/>
    </xf>
    <xf numFmtId="0" fontId="5" fillId="24" borderId="22" xfId="0" applyFont="1" applyFill="1" applyBorder="1"/>
    <xf numFmtId="0" fontId="6" fillId="24" borderId="17" xfId="0" applyFont="1" applyFill="1" applyBorder="1" applyAlignment="1">
      <alignment horizontal="center"/>
    </xf>
    <xf numFmtId="0" fontId="6" fillId="24" borderId="18" xfId="0" applyNumberFormat="1" applyFont="1" applyFill="1" applyBorder="1" applyAlignment="1">
      <alignment wrapText="1"/>
    </xf>
    <xf numFmtId="0" fontId="6" fillId="24" borderId="20" xfId="0" applyFont="1" applyFill="1" applyBorder="1" applyAlignment="1">
      <alignment horizontal="center"/>
    </xf>
    <xf numFmtId="0" fontId="6" fillId="24" borderId="19" xfId="0" applyNumberFormat="1" applyFont="1" applyFill="1" applyBorder="1" applyAlignment="1">
      <alignment wrapText="1"/>
    </xf>
    <xf numFmtId="4" fontId="2" fillId="24" borderId="27" xfId="0" applyNumberFormat="1" applyFont="1" applyFill="1" applyBorder="1" applyAlignment="1">
      <alignment horizontal="center" wrapText="1"/>
    </xf>
    <xf numFmtId="4" fontId="2" fillId="24" borderId="28" xfId="0" applyNumberFormat="1" applyFont="1" applyFill="1" applyBorder="1" applyAlignment="1">
      <alignment horizontal="center" wrapText="1"/>
    </xf>
    <xf numFmtId="0" fontId="5" fillId="24" borderId="29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center"/>
    </xf>
    <xf numFmtId="0" fontId="6" fillId="24" borderId="27" xfId="0" applyNumberFormat="1" applyFont="1" applyFill="1" applyBorder="1" applyAlignment="1">
      <alignment wrapText="1"/>
    </xf>
    <xf numFmtId="0" fontId="5" fillId="24" borderId="32" xfId="0" applyFont="1" applyFill="1" applyBorder="1"/>
    <xf numFmtId="0" fontId="5" fillId="24" borderId="33" xfId="0" applyNumberFormat="1" applyFont="1" applyFill="1" applyBorder="1" applyAlignment="1">
      <alignment wrapText="1"/>
    </xf>
    <xf numFmtId="4" fontId="5" fillId="24" borderId="33" xfId="0" applyNumberFormat="1" applyFont="1" applyFill="1" applyBorder="1"/>
    <xf numFmtId="10" fontId="5" fillId="24" borderId="34" xfId="37" applyNumberFormat="1" applyFont="1" applyFill="1" applyBorder="1"/>
    <xf numFmtId="0" fontId="0" fillId="24" borderId="0" xfId="0" applyFill="1"/>
    <xf numFmtId="4" fontId="5" fillId="24" borderId="24" xfId="0" applyNumberFormat="1" applyFont="1" applyFill="1" applyBorder="1"/>
    <xf numFmtId="4" fontId="5" fillId="24" borderId="37" xfId="0" applyNumberFormat="1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/>
    </xf>
    <xf numFmtId="0" fontId="5" fillId="24" borderId="38" xfId="0" applyNumberFormat="1" applyFont="1" applyFill="1" applyBorder="1" applyAlignment="1">
      <alignment wrapText="1"/>
    </xf>
    <xf numFmtId="10" fontId="5" fillId="24" borderId="15" xfId="37" applyNumberFormat="1" applyFont="1" applyFill="1" applyBorder="1"/>
    <xf numFmtId="0" fontId="19" fillId="0" borderId="0" xfId="35"/>
    <xf numFmtId="0" fontId="26" fillId="0" borderId="0" xfId="35" applyFont="1"/>
    <xf numFmtId="43" fontId="26" fillId="0" borderId="0" xfId="35" applyNumberFormat="1" applyFont="1"/>
    <xf numFmtId="0" fontId="27" fillId="0" borderId="29" xfId="35" applyFont="1" applyBorder="1"/>
    <xf numFmtId="0" fontId="27" fillId="0" borderId="41" xfId="35" applyFont="1" applyBorder="1"/>
    <xf numFmtId="43" fontId="27" fillId="0" borderId="42" xfId="35" applyNumberFormat="1" applyFont="1" applyBorder="1"/>
    <xf numFmtId="43" fontId="27" fillId="0" borderId="37" xfId="35" applyNumberFormat="1" applyFont="1" applyBorder="1"/>
    <xf numFmtId="43" fontId="27" fillId="0" borderId="0" xfId="35" applyNumberFormat="1" applyFont="1"/>
    <xf numFmtId="0" fontId="27" fillId="0" borderId="0" xfId="35" applyFont="1"/>
    <xf numFmtId="0" fontId="27" fillId="0" borderId="43" xfId="35" applyFont="1" applyBorder="1"/>
    <xf numFmtId="0" fontId="27" fillId="0" borderId="0" xfId="35" applyFont="1" applyBorder="1"/>
    <xf numFmtId="43" fontId="28" fillId="0" borderId="44" xfId="35" applyNumberFormat="1" applyFont="1" applyBorder="1" applyAlignment="1">
      <alignment horizontal="center"/>
    </xf>
    <xf numFmtId="43" fontId="28" fillId="0" borderId="45" xfId="35" applyNumberFormat="1" applyFont="1" applyBorder="1" applyAlignment="1">
      <alignment horizontal="center"/>
    </xf>
    <xf numFmtId="0" fontId="27" fillId="0" borderId="46" xfId="35" applyFont="1" applyBorder="1"/>
    <xf numFmtId="0" fontId="27" fillId="0" borderId="47" xfId="35" applyFont="1" applyBorder="1"/>
    <xf numFmtId="43" fontId="28" fillId="0" borderId="48" xfId="35" applyNumberFormat="1" applyFont="1" applyBorder="1" applyAlignment="1">
      <alignment horizontal="center"/>
    </xf>
    <xf numFmtId="43" fontId="28" fillId="0" borderId="49" xfId="35" applyNumberFormat="1" applyFont="1" applyBorder="1" applyAlignment="1">
      <alignment horizontal="center"/>
    </xf>
    <xf numFmtId="43" fontId="27" fillId="0" borderId="44" xfId="35" applyNumberFormat="1" applyFont="1" applyBorder="1"/>
    <xf numFmtId="43" fontId="27" fillId="0" borderId="45" xfId="35" applyNumberFormat="1" applyFont="1" applyBorder="1"/>
    <xf numFmtId="0" fontId="28" fillId="0" borderId="43" xfId="35" applyFont="1" applyBorder="1"/>
    <xf numFmtId="0" fontId="28" fillId="0" borderId="0" xfId="35" applyFont="1" applyBorder="1"/>
    <xf numFmtId="43" fontId="28" fillId="0" borderId="44" xfId="35" applyNumberFormat="1" applyFont="1" applyFill="1" applyBorder="1"/>
    <xf numFmtId="43" fontId="28" fillId="0" borderId="45" xfId="35" applyNumberFormat="1" applyFont="1" applyFill="1" applyBorder="1"/>
    <xf numFmtId="43" fontId="28" fillId="0" borderId="44" xfId="35" applyNumberFormat="1" applyFont="1" applyBorder="1"/>
    <xf numFmtId="43" fontId="28" fillId="0" borderId="45" xfId="35" applyNumberFormat="1" applyFont="1" applyBorder="1"/>
    <xf numFmtId="4" fontId="27" fillId="0" borderId="0" xfId="35" applyNumberFormat="1" applyFont="1"/>
    <xf numFmtId="0" fontId="28" fillId="0" borderId="29" xfId="35" applyFont="1" applyBorder="1"/>
    <xf numFmtId="0" fontId="28" fillId="0" borderId="41" xfId="35" applyFont="1" applyBorder="1"/>
    <xf numFmtId="43" fontId="28" fillId="0" borderId="42" xfId="35" applyNumberFormat="1" applyFont="1" applyBorder="1"/>
    <xf numFmtId="43" fontId="28" fillId="0" borderId="37" xfId="35" applyNumberFormat="1" applyFont="1" applyBorder="1"/>
    <xf numFmtId="0" fontId="28" fillId="0" borderId="46" xfId="35" applyFont="1" applyBorder="1"/>
    <xf numFmtId="0" fontId="28" fillId="0" borderId="47" xfId="35" applyFont="1" applyBorder="1"/>
    <xf numFmtId="43" fontId="28" fillId="0" borderId="48" xfId="35" applyNumberFormat="1" applyFont="1" applyBorder="1"/>
    <xf numFmtId="43" fontId="28" fillId="0" borderId="49" xfId="35" applyNumberFormat="1" applyFont="1" applyBorder="1"/>
    <xf numFmtId="43" fontId="27" fillId="0" borderId="48" xfId="35" applyNumberFormat="1" applyFont="1" applyBorder="1"/>
    <xf numFmtId="43" fontId="27" fillId="0" borderId="49" xfId="35" applyNumberFormat="1" applyFont="1" applyBorder="1"/>
    <xf numFmtId="10" fontId="5" fillId="24" borderId="31" xfId="37" applyNumberFormat="1" applyFont="1" applyFill="1" applyBorder="1"/>
    <xf numFmtId="43" fontId="0" fillId="0" borderId="0" xfId="0" applyNumberFormat="1"/>
    <xf numFmtId="0" fontId="6" fillId="24" borderId="39" xfId="0" applyFont="1" applyFill="1" applyBorder="1" applyAlignment="1">
      <alignment wrapText="1"/>
    </xf>
    <xf numFmtId="0" fontId="6" fillId="24" borderId="40" xfId="0" applyFont="1" applyFill="1" applyBorder="1" applyAlignment="1">
      <alignment wrapText="1"/>
    </xf>
    <xf numFmtId="43" fontId="5" fillId="24" borderId="23" xfId="0" applyNumberFormat="1" applyFont="1" applyFill="1" applyBorder="1" applyAlignment="1">
      <alignment horizontal="right" wrapText="1"/>
    </xf>
    <xf numFmtId="4" fontId="5" fillId="24" borderId="14" xfId="0" applyNumberFormat="1" applyFont="1" applyFill="1" applyBorder="1" applyAlignment="1">
      <alignment horizontal="center" wrapText="1"/>
    </xf>
    <xf numFmtId="43" fontId="19" fillId="0" borderId="0" xfId="35" applyNumberFormat="1"/>
    <xf numFmtId="4" fontId="19" fillId="0" borderId="0" xfId="35" applyNumberFormat="1"/>
    <xf numFmtId="0" fontId="19" fillId="0" borderId="0" xfId="35" quotePrefix="1"/>
    <xf numFmtId="4" fontId="0" fillId="0" borderId="0" xfId="0" applyNumberFormat="1"/>
    <xf numFmtId="43" fontId="19" fillId="0" borderId="0" xfId="35" applyNumberFormat="1" applyAlignment="1">
      <alignment horizontal="right"/>
    </xf>
    <xf numFmtId="4" fontId="5" fillId="24" borderId="53" xfId="0" applyNumberFormat="1" applyFont="1" applyFill="1" applyBorder="1" applyAlignment="1">
      <alignment horizontal="center" wrapText="1"/>
    </xf>
    <xf numFmtId="43" fontId="5" fillId="0" borderId="25" xfId="0" applyNumberFormat="1" applyFont="1" applyFill="1" applyBorder="1" applyAlignment="1">
      <alignment horizontal="right" wrapText="1"/>
    </xf>
    <xf numFmtId="43" fontId="29" fillId="0" borderId="44" xfId="35" applyNumberFormat="1" applyFont="1" applyFill="1" applyBorder="1"/>
    <xf numFmtId="43" fontId="29" fillId="0" borderId="45" xfId="35" applyNumberFormat="1" applyFont="1" applyFill="1" applyBorder="1"/>
    <xf numFmtId="164" fontId="1" fillId="24" borderId="25" xfId="0" applyNumberFormat="1" applyFont="1" applyFill="1" applyBorder="1"/>
    <xf numFmtId="4" fontId="5" fillId="0" borderId="0" xfId="0" applyNumberFormat="1" applyFont="1"/>
    <xf numFmtId="165" fontId="1" fillId="24" borderId="25" xfId="0" applyNumberFormat="1" applyFont="1" applyFill="1" applyBorder="1"/>
    <xf numFmtId="165" fontId="1" fillId="0" borderId="25" xfId="0" applyNumberFormat="1" applyFont="1" applyFill="1" applyBorder="1"/>
    <xf numFmtId="165" fontId="1" fillId="24" borderId="36" xfId="0" applyNumberFormat="1" applyFont="1" applyFill="1" applyBorder="1"/>
    <xf numFmtId="164" fontId="1" fillId="24" borderId="50" xfId="0" applyNumberFormat="1" applyFont="1" applyFill="1" applyBorder="1"/>
    <xf numFmtId="0" fontId="6" fillId="24" borderId="11" xfId="0" applyFont="1" applyFill="1" applyBorder="1" applyAlignment="1">
      <alignment horizontal="center"/>
    </xf>
    <xf numFmtId="4" fontId="30" fillId="0" borderId="0" xfId="0" applyNumberFormat="1" applyFont="1"/>
    <xf numFmtId="43" fontId="1" fillId="24" borderId="18" xfId="0" applyNumberFormat="1" applyFont="1" applyFill="1" applyBorder="1" applyAlignment="1">
      <alignment horizontal="right" wrapText="1"/>
    </xf>
    <xf numFmtId="43" fontId="1" fillId="24" borderId="27" xfId="0" applyNumberFormat="1" applyFont="1" applyFill="1" applyBorder="1" applyAlignment="1">
      <alignment horizontal="right" wrapText="1"/>
    </xf>
    <xf numFmtId="43" fontId="1" fillId="24" borderId="19" xfId="0" applyNumberFormat="1" applyFont="1" applyFill="1" applyBorder="1" applyAlignment="1">
      <alignment horizontal="right" wrapText="1"/>
    </xf>
    <xf numFmtId="43" fontId="5" fillId="24" borderId="21" xfId="0" applyNumberFormat="1" applyFont="1" applyFill="1" applyBorder="1" applyAlignment="1">
      <alignment horizontal="right" wrapText="1"/>
    </xf>
    <xf numFmtId="43" fontId="5" fillId="24" borderId="51" xfId="0" applyNumberFormat="1" applyFont="1" applyFill="1" applyBorder="1" applyAlignment="1">
      <alignment horizontal="right" wrapText="1"/>
    </xf>
    <xf numFmtId="43" fontId="1" fillId="24" borderId="51" xfId="0" applyNumberFormat="1" applyFont="1" applyFill="1" applyBorder="1" applyAlignment="1">
      <alignment horizontal="right" wrapText="1"/>
    </xf>
    <xf numFmtId="164" fontId="1" fillId="24" borderId="51" xfId="0" applyNumberFormat="1" applyFont="1" applyFill="1" applyBorder="1"/>
    <xf numFmtId="0" fontId="1" fillId="24" borderId="51" xfId="0" applyNumberFormat="1" applyFont="1" applyFill="1" applyBorder="1"/>
    <xf numFmtId="165" fontId="1" fillId="24" borderId="52" xfId="0" applyNumberFormat="1" applyFont="1" applyFill="1" applyBorder="1"/>
    <xf numFmtId="4" fontId="1" fillId="24" borderId="18" xfId="0" applyNumberFormat="1" applyFont="1" applyFill="1" applyBorder="1"/>
    <xf numFmtId="10" fontId="1" fillId="24" borderId="31" xfId="37" applyNumberFormat="1" applyFont="1" applyFill="1" applyBorder="1"/>
    <xf numFmtId="4" fontId="1" fillId="24" borderId="27" xfId="0" applyNumberFormat="1" applyFont="1" applyFill="1" applyBorder="1"/>
    <xf numFmtId="10" fontId="1" fillId="24" borderId="28" xfId="37" applyNumberFormat="1" applyFont="1" applyFill="1" applyBorder="1"/>
    <xf numFmtId="4" fontId="1" fillId="24" borderId="19" xfId="0" applyNumberFormat="1" applyFont="1" applyFill="1" applyBorder="1"/>
    <xf numFmtId="10" fontId="1" fillId="24" borderId="35" xfId="37" applyNumberFormat="1" applyFont="1" applyFill="1" applyBorder="1"/>
    <xf numFmtId="0" fontId="1" fillId="24" borderId="0" xfId="0" applyFont="1" applyFill="1"/>
    <xf numFmtId="43" fontId="1" fillId="24" borderId="55" xfId="0" applyNumberFormat="1" applyFont="1" applyFill="1" applyBorder="1" applyAlignment="1">
      <alignment horizontal="right" wrapText="1"/>
    </xf>
    <xf numFmtId="43" fontId="1" fillId="24" borderId="50" xfId="0" applyNumberFormat="1" applyFont="1" applyFill="1" applyBorder="1" applyAlignment="1">
      <alignment horizontal="right" wrapText="1"/>
    </xf>
    <xf numFmtId="43" fontId="1" fillId="24" borderId="36" xfId="0" applyNumberFormat="1" applyFont="1" applyFill="1" applyBorder="1" applyAlignment="1">
      <alignment horizontal="right" wrapText="1"/>
    </xf>
    <xf numFmtId="43" fontId="5" fillId="24" borderId="12" xfId="0" applyNumberFormat="1" applyFont="1" applyFill="1" applyBorder="1" applyAlignment="1">
      <alignment horizontal="right" wrapText="1"/>
    </xf>
    <xf numFmtId="43" fontId="1" fillId="0" borderId="25" xfId="0" applyNumberFormat="1" applyFont="1" applyFill="1" applyBorder="1" applyAlignment="1">
      <alignment horizontal="right" wrapText="1"/>
    </xf>
    <xf numFmtId="43" fontId="1" fillId="0" borderId="50" xfId="0" applyNumberFormat="1" applyFont="1" applyFill="1" applyBorder="1" applyAlignment="1">
      <alignment horizontal="right" wrapText="1"/>
    </xf>
    <xf numFmtId="0" fontId="5" fillId="0" borderId="0" xfId="0" applyFont="1"/>
    <xf numFmtId="43" fontId="5" fillId="0" borderId="55" xfId="0" applyNumberFormat="1" applyFont="1" applyFill="1" applyBorder="1" applyAlignment="1">
      <alignment horizontal="right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22" xfId="0" applyFont="1" applyFill="1" applyBorder="1" applyAlignment="1">
      <alignment wrapText="1"/>
    </xf>
    <xf numFmtId="0" fontId="6" fillId="24" borderId="57" xfId="0" applyFont="1" applyFill="1" applyBorder="1" applyAlignment="1">
      <alignment wrapText="1"/>
    </xf>
    <xf numFmtId="0" fontId="5" fillId="24" borderId="17" xfId="0" applyFont="1" applyFill="1" applyBorder="1" applyAlignment="1">
      <alignment wrapText="1"/>
    </xf>
    <xf numFmtId="43" fontId="5" fillId="24" borderId="55" xfId="0" applyNumberFormat="1" applyFont="1" applyFill="1" applyBorder="1" applyAlignment="1">
      <alignment horizontal="right" wrapText="1"/>
    </xf>
    <xf numFmtId="0" fontId="5" fillId="24" borderId="0" xfId="0" applyFont="1" applyFill="1" applyBorder="1" applyAlignment="1">
      <alignment horizontal="left" wrapText="1"/>
    </xf>
    <xf numFmtId="43" fontId="5" fillId="24" borderId="0" xfId="0" applyNumberFormat="1" applyFont="1" applyFill="1" applyBorder="1" applyAlignment="1">
      <alignment horizontal="right" wrapText="1"/>
    </xf>
    <xf numFmtId="0" fontId="5" fillId="24" borderId="30" xfId="0" applyFont="1" applyFill="1" applyBorder="1" applyAlignment="1">
      <alignment horizontal="left" wrapText="1"/>
    </xf>
    <xf numFmtId="0" fontId="5" fillId="24" borderId="14" xfId="0" applyFont="1" applyFill="1" applyBorder="1" applyAlignment="1">
      <alignment horizontal="left" wrapText="1"/>
    </xf>
    <xf numFmtId="43" fontId="5" fillId="24" borderId="53" xfId="0" applyNumberFormat="1" applyFont="1" applyFill="1" applyBorder="1" applyAlignment="1">
      <alignment horizontal="right" wrapText="1"/>
    </xf>
    <xf numFmtId="43" fontId="5" fillId="24" borderId="37" xfId="0" applyNumberFormat="1" applyFont="1" applyFill="1" applyBorder="1" applyAlignment="1">
      <alignment horizontal="right" wrapText="1"/>
    </xf>
    <xf numFmtId="43" fontId="1" fillId="24" borderId="59" xfId="0" applyNumberFormat="1" applyFont="1" applyFill="1" applyBorder="1" applyAlignment="1">
      <alignment horizontal="right" wrapText="1"/>
    </xf>
    <xf numFmtId="0" fontId="5" fillId="24" borderId="26" xfId="0" applyFont="1" applyFill="1" applyBorder="1" applyAlignment="1">
      <alignment horizontal="left" wrapText="1"/>
    </xf>
    <xf numFmtId="0" fontId="5" fillId="24" borderId="27" xfId="0" applyFont="1" applyFill="1" applyBorder="1" applyAlignment="1">
      <alignment horizontal="left" wrapText="1"/>
    </xf>
    <xf numFmtId="43" fontId="5" fillId="24" borderId="59" xfId="0" applyNumberFormat="1" applyFont="1" applyFill="1" applyBorder="1" applyAlignment="1">
      <alignment horizontal="right" wrapText="1"/>
    </xf>
    <xf numFmtId="43" fontId="5" fillId="24" borderId="50" xfId="0" applyNumberFormat="1" applyFont="1" applyFill="1" applyBorder="1" applyAlignment="1">
      <alignment horizontal="right" wrapText="1"/>
    </xf>
    <xf numFmtId="0" fontId="5" fillId="24" borderId="54" xfId="0" applyFont="1" applyFill="1" applyBorder="1" applyAlignment="1">
      <alignment horizontal="left" wrapText="1"/>
    </xf>
    <xf numFmtId="0" fontId="5" fillId="24" borderId="21" xfId="0" applyFont="1" applyFill="1" applyBorder="1" applyAlignment="1">
      <alignment horizontal="left" wrapText="1"/>
    </xf>
    <xf numFmtId="43" fontId="5" fillId="24" borderId="13" xfId="0" applyNumberFormat="1" applyFont="1" applyFill="1" applyBorder="1" applyAlignment="1">
      <alignment horizontal="right" wrapText="1"/>
    </xf>
    <xf numFmtId="4" fontId="5" fillId="24" borderId="16" xfId="0" applyNumberFormat="1" applyFont="1" applyFill="1" applyBorder="1"/>
    <xf numFmtId="0" fontId="6" fillId="24" borderId="17" xfId="0" applyFont="1" applyFill="1" applyBorder="1" applyAlignment="1">
      <alignment horizontal="left"/>
    </xf>
    <xf numFmtId="0" fontId="6" fillId="24" borderId="20" xfId="0" applyFont="1" applyFill="1" applyBorder="1" applyAlignment="1">
      <alignment horizontal="left"/>
    </xf>
    <xf numFmtId="0" fontId="6" fillId="24" borderId="17" xfId="0" applyFont="1" applyFill="1" applyBorder="1" applyAlignment="1">
      <alignment wrapText="1"/>
    </xf>
    <xf numFmtId="0" fontId="6" fillId="24" borderId="26" xfId="0" applyFont="1" applyFill="1" applyBorder="1" applyAlignment="1">
      <alignment wrapText="1"/>
    </xf>
    <xf numFmtId="0" fontId="6" fillId="24" borderId="17" xfId="0" applyFont="1" applyFill="1" applyBorder="1" applyAlignment="1">
      <alignment horizontal="left" wrapText="1"/>
    </xf>
    <xf numFmtId="0" fontId="6" fillId="24" borderId="26" xfId="0" applyFont="1" applyFill="1" applyBorder="1" applyAlignment="1">
      <alignment horizontal="left" wrapText="1"/>
    </xf>
    <xf numFmtId="0" fontId="6" fillId="24" borderId="20" xfId="0" applyFont="1" applyFill="1" applyBorder="1" applyAlignment="1">
      <alignment horizontal="left" wrapText="1"/>
    </xf>
    <xf numFmtId="0" fontId="6" fillId="24" borderId="0" xfId="0" applyFont="1" applyFill="1" applyBorder="1" applyAlignment="1">
      <alignment horizontal="left"/>
    </xf>
    <xf numFmtId="0" fontId="6" fillId="24" borderId="0" xfId="0" applyNumberFormat="1" applyFont="1" applyFill="1" applyBorder="1" applyAlignment="1">
      <alignment wrapText="1"/>
    </xf>
    <xf numFmtId="165" fontId="1" fillId="24" borderId="0" xfId="0" applyNumberFormat="1" applyFont="1" applyFill="1" applyBorder="1"/>
    <xf numFmtId="0" fontId="6" fillId="24" borderId="32" xfId="0" applyFont="1" applyFill="1" applyBorder="1" applyAlignment="1">
      <alignment horizontal="center"/>
    </xf>
    <xf numFmtId="0" fontId="6" fillId="24" borderId="33" xfId="0" applyNumberFormat="1" applyFont="1" applyFill="1" applyBorder="1" applyAlignment="1">
      <alignment wrapText="1"/>
    </xf>
    <xf numFmtId="4" fontId="1" fillId="24" borderId="33" xfId="0" applyNumberFormat="1" applyFont="1" applyFill="1" applyBorder="1"/>
    <xf numFmtId="10" fontId="1" fillId="24" borderId="34" xfId="37" applyNumberFormat="1" applyFont="1" applyFill="1" applyBorder="1"/>
    <xf numFmtId="0" fontId="5" fillId="24" borderId="60" xfId="0" applyFont="1" applyFill="1" applyBorder="1"/>
    <xf numFmtId="0" fontId="5" fillId="24" borderId="61" xfId="0" applyNumberFormat="1" applyFont="1" applyFill="1" applyBorder="1" applyAlignment="1">
      <alignment wrapText="1"/>
    </xf>
    <xf numFmtId="4" fontId="5" fillId="24" borderId="61" xfId="0" applyNumberFormat="1" applyFont="1" applyFill="1" applyBorder="1"/>
    <xf numFmtId="10" fontId="5" fillId="24" borderId="62" xfId="37" applyNumberFormat="1" applyFont="1" applyFill="1" applyBorder="1"/>
    <xf numFmtId="0" fontId="5" fillId="24" borderId="17" xfId="0" applyFont="1" applyFill="1" applyBorder="1"/>
    <xf numFmtId="0" fontId="5" fillId="24" borderId="18" xfId="0" applyNumberFormat="1" applyFont="1" applyFill="1" applyBorder="1" applyAlignment="1">
      <alignment wrapText="1"/>
    </xf>
    <xf numFmtId="4" fontId="5" fillId="24" borderId="18" xfId="0" applyNumberFormat="1" applyFont="1" applyFill="1" applyBorder="1"/>
    <xf numFmtId="0" fontId="6" fillId="24" borderId="26" xfId="0" applyFont="1" applyFill="1" applyBorder="1" applyAlignment="1">
      <alignment horizontal="left"/>
    </xf>
    <xf numFmtId="164" fontId="1" fillId="24" borderId="59" xfId="0" applyNumberFormat="1" applyFont="1" applyFill="1" applyBorder="1"/>
    <xf numFmtId="0" fontId="5" fillId="24" borderId="39" xfId="0" applyNumberFormat="1" applyFont="1" applyFill="1" applyBorder="1" applyAlignment="1">
      <alignment wrapText="1"/>
    </xf>
    <xf numFmtId="4" fontId="1" fillId="24" borderId="58" xfId="0" applyNumberFormat="1" applyFont="1" applyFill="1" applyBorder="1"/>
    <xf numFmtId="4" fontId="1" fillId="24" borderId="55" xfId="0" applyNumberFormat="1" applyFont="1" applyFill="1" applyBorder="1"/>
    <xf numFmtId="0" fontId="5" fillId="24" borderId="14" xfId="0" applyNumberFormat="1" applyFont="1" applyFill="1" applyBorder="1" applyAlignment="1">
      <alignment wrapText="1"/>
    </xf>
    <xf numFmtId="4" fontId="5" fillId="24" borderId="14" xfId="0" applyNumberFormat="1" applyFont="1" applyFill="1" applyBorder="1" applyAlignment="1">
      <alignment horizontal="right" wrapText="1"/>
    </xf>
    <xf numFmtId="0" fontId="5" fillId="24" borderId="23" xfId="0" applyFont="1" applyFill="1" applyBorder="1" applyAlignment="1">
      <alignment wrapText="1"/>
    </xf>
    <xf numFmtId="43" fontId="5" fillId="24" borderId="27" xfId="0" applyNumberFormat="1" applyFont="1" applyFill="1" applyBorder="1" applyAlignment="1">
      <alignment horizontal="right" wrapText="1"/>
    </xf>
    <xf numFmtId="0" fontId="6" fillId="24" borderId="32" xfId="0" applyFont="1" applyFill="1" applyBorder="1" applyAlignment="1">
      <alignment horizontal="left"/>
    </xf>
    <xf numFmtId="0" fontId="5" fillId="24" borderId="17" xfId="0" applyFont="1" applyFill="1" applyBorder="1" applyAlignment="1">
      <alignment horizontal="left"/>
    </xf>
    <xf numFmtId="0" fontId="5" fillId="24" borderId="60" xfId="0" applyFont="1" applyFill="1" applyBorder="1" applyAlignment="1">
      <alignment horizontal="left"/>
    </xf>
    <xf numFmtId="0" fontId="5" fillId="24" borderId="32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4" fillId="24" borderId="0" xfId="0" applyFont="1" applyFill="1" applyBorder="1" applyAlignment="1">
      <alignment horizontal="center"/>
    </xf>
    <xf numFmtId="0" fontId="5" fillId="24" borderId="10" xfId="0" applyFont="1" applyFill="1" applyBorder="1" applyAlignment="1">
      <alignment wrapText="1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0" fontId="4" fillId="24" borderId="0" xfId="0" applyFont="1" applyFill="1" applyBorder="1" applyAlignment="1">
      <alignment horizontal="center"/>
    </xf>
    <xf numFmtId="43" fontId="5" fillId="0" borderId="55" xfId="0" applyNumberFormat="1" applyFont="1" applyFill="1" applyBorder="1" applyAlignment="1">
      <alignment horizontal="right" wrapText="1"/>
    </xf>
    <xf numFmtId="165" fontId="1" fillId="24" borderId="36" xfId="0" applyNumberFormat="1" applyFont="1" applyFill="1" applyBorder="1"/>
    <xf numFmtId="164" fontId="1" fillId="24" borderId="50" xfId="0" applyNumberFormat="1" applyFont="1" applyFill="1" applyBorder="1"/>
    <xf numFmtId="43" fontId="5" fillId="24" borderId="12" xfId="0" applyNumberFormat="1" applyFont="1" applyFill="1" applyBorder="1" applyAlignment="1">
      <alignment horizontal="right" wrapText="1"/>
    </xf>
    <xf numFmtId="43" fontId="5" fillId="24" borderId="51" xfId="0" applyNumberFormat="1" applyFont="1" applyFill="1" applyBorder="1" applyAlignment="1">
      <alignment horizontal="right" wrapText="1"/>
    </xf>
    <xf numFmtId="43" fontId="1" fillId="24" borderId="51" xfId="0" applyNumberFormat="1" applyFont="1" applyFill="1" applyBorder="1" applyAlignment="1">
      <alignment horizontal="right" wrapText="1"/>
    </xf>
    <xf numFmtId="164" fontId="1" fillId="24" borderId="51" xfId="0" applyNumberFormat="1" applyFont="1" applyFill="1" applyBorder="1"/>
    <xf numFmtId="0" fontId="1" fillId="24" borderId="51" xfId="0" applyNumberFormat="1" applyFont="1" applyFill="1" applyBorder="1"/>
    <xf numFmtId="165" fontId="1" fillId="24" borderId="52" xfId="0" applyNumberFormat="1" applyFont="1" applyFill="1" applyBorder="1"/>
    <xf numFmtId="43" fontId="1" fillId="0" borderId="50" xfId="0" applyNumberFormat="1" applyFont="1" applyFill="1" applyBorder="1" applyAlignment="1">
      <alignment horizontal="right" wrapText="1"/>
    </xf>
    <xf numFmtId="164" fontId="1" fillId="24" borderId="50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5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24" borderId="35" xfId="0" applyNumberFormat="1" applyFont="1" applyFill="1" applyBorder="1"/>
    <xf numFmtId="165" fontId="1" fillId="24" borderId="36" xfId="0" applyNumberFormat="1" applyFont="1" applyFill="1" applyBorder="1"/>
    <xf numFmtId="164" fontId="1" fillId="24" borderId="36" xfId="0" applyNumberFormat="1" applyFont="1" applyFill="1" applyBorder="1"/>
    <xf numFmtId="165" fontId="1" fillId="24" borderId="36" xfId="0" applyNumberFormat="1" applyFont="1" applyFill="1" applyBorder="1"/>
    <xf numFmtId="165" fontId="1" fillId="0" borderId="36" xfId="0" applyNumberFormat="1" applyFont="1" applyFill="1" applyBorder="1"/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5" fillId="24" borderId="14" xfId="0" applyNumberFormat="1" applyFont="1" applyFill="1" applyBorder="1" applyAlignment="1">
      <alignment horizontal="right" wrapText="1"/>
    </xf>
    <xf numFmtId="43" fontId="5" fillId="0" borderId="80" xfId="0" applyNumberFormat="1" applyFont="1" applyFill="1" applyBorder="1" applyAlignment="1">
      <alignment horizontal="right" wrapText="1"/>
    </xf>
    <xf numFmtId="43" fontId="1" fillId="0" borderId="80" xfId="0" applyNumberFormat="1" applyFont="1" applyFill="1" applyBorder="1" applyAlignment="1">
      <alignment horizontal="right" wrapText="1"/>
    </xf>
    <xf numFmtId="43" fontId="1" fillId="0" borderId="81" xfId="0" applyNumberFormat="1" applyFont="1" applyFill="1" applyBorder="1" applyAlignment="1">
      <alignment horizontal="right" wrapText="1"/>
    </xf>
    <xf numFmtId="43" fontId="5" fillId="24" borderId="81" xfId="0" applyNumberFormat="1" applyFont="1" applyFill="1" applyBorder="1" applyAlignment="1">
      <alignment horizontal="right" wrapText="1"/>
    </xf>
    <xf numFmtId="164" fontId="1" fillId="24" borderId="82" xfId="0" applyNumberFormat="1" applyFont="1" applyFill="1" applyBorder="1"/>
    <xf numFmtId="164" fontId="1" fillId="24" borderId="83" xfId="0" applyNumberFormat="1" applyFont="1" applyFill="1" applyBorder="1"/>
    <xf numFmtId="165" fontId="1" fillId="24" borderId="82" xfId="0" applyNumberFormat="1" applyFont="1" applyFill="1" applyBorder="1"/>
    <xf numFmtId="165" fontId="1" fillId="0" borderId="82" xfId="0" applyNumberFormat="1" applyFont="1" applyFill="1" applyBorder="1"/>
    <xf numFmtId="4" fontId="1" fillId="24" borderId="84" xfId="0" applyNumberFormat="1" applyFont="1" applyFill="1" applyBorder="1"/>
    <xf numFmtId="43" fontId="5" fillId="0" borderId="24" xfId="0" applyNumberFormat="1" applyFont="1" applyFill="1" applyBorder="1" applyAlignment="1">
      <alignment horizontal="right" wrapText="1"/>
    </xf>
    <xf numFmtId="43" fontId="1" fillId="0" borderId="55" xfId="0" applyNumberFormat="1" applyFont="1" applyFill="1" applyBorder="1" applyAlignment="1">
      <alignment horizontal="right" wrapText="1"/>
    </xf>
    <xf numFmtId="43" fontId="1" fillId="0" borderId="36" xfId="0" applyNumberFormat="1" applyFont="1" applyFill="1" applyBorder="1" applyAlignment="1">
      <alignment horizontal="right" wrapText="1"/>
    </xf>
    <xf numFmtId="43" fontId="5" fillId="0" borderId="12" xfId="0" applyNumberFormat="1" applyFont="1" applyFill="1" applyBorder="1" applyAlignment="1">
      <alignment horizontal="right" wrapText="1"/>
    </xf>
    <xf numFmtId="166" fontId="0" fillId="0" borderId="0" xfId="0" applyNumberFormat="1"/>
    <xf numFmtId="4" fontId="1" fillId="0" borderId="0" xfId="0" applyNumberFormat="1" applyFont="1"/>
    <xf numFmtId="0" fontId="0" fillId="0" borderId="0" xfId="0" applyAlignment="1">
      <alignment vertical="top"/>
    </xf>
    <xf numFmtId="0" fontId="32" fillId="24" borderId="0" xfId="0" applyFont="1" applyFill="1" applyBorder="1" applyAlignment="1">
      <alignment horizontal="left" vertical="center" wrapText="1"/>
    </xf>
    <xf numFmtId="0" fontId="5" fillId="24" borderId="10" xfId="0" applyFont="1" applyFill="1" applyBorder="1" applyAlignment="1">
      <alignment wrapText="1"/>
    </xf>
    <xf numFmtId="43" fontId="1" fillId="24" borderId="35" xfId="0" applyNumberFormat="1" applyFont="1" applyFill="1" applyBorder="1" applyAlignment="1">
      <alignment horizontal="right" wrapText="1"/>
    </xf>
    <xf numFmtId="165" fontId="1" fillId="24" borderId="31" xfId="0" applyNumberFormat="1" applyFont="1" applyFill="1" applyBorder="1"/>
    <xf numFmtId="164" fontId="1" fillId="24" borderId="85" xfId="0" applyNumberFormat="1" applyFont="1" applyFill="1" applyBorder="1"/>
    <xf numFmtId="4" fontId="1" fillId="24" borderId="86" xfId="0" applyNumberFormat="1" applyFont="1" applyFill="1" applyBorder="1"/>
    <xf numFmtId="165" fontId="1" fillId="24" borderId="86" xfId="0" applyNumberFormat="1" applyFont="1" applyFill="1" applyBorder="1"/>
    <xf numFmtId="0" fontId="27" fillId="0" borderId="0" xfId="35" applyNumberFormat="1" applyFont="1"/>
    <xf numFmtId="4" fontId="1" fillId="0" borderId="0" xfId="35" applyNumberFormat="1" applyFont="1"/>
    <xf numFmtId="164" fontId="0" fillId="0" borderId="0" xfId="0" applyNumberFormat="1"/>
    <xf numFmtId="43" fontId="5" fillId="0" borderId="53" xfId="0" applyNumberFormat="1" applyFont="1" applyFill="1" applyBorder="1" applyAlignment="1">
      <alignment horizontal="right" wrapText="1"/>
    </xf>
    <xf numFmtId="43" fontId="5" fillId="0" borderId="37" xfId="0" applyNumberFormat="1" applyFont="1" applyFill="1" applyBorder="1" applyAlignment="1">
      <alignment horizontal="right" wrapText="1"/>
    </xf>
    <xf numFmtId="0" fontId="0" fillId="0" borderId="0" xfId="0" applyFill="1"/>
    <xf numFmtId="0" fontId="5" fillId="0" borderId="0" xfId="0" applyFont="1" applyFill="1"/>
    <xf numFmtId="43" fontId="5" fillId="0" borderId="51" xfId="0" applyNumberFormat="1" applyFont="1" applyFill="1" applyBorder="1" applyAlignment="1">
      <alignment horizontal="right" wrapText="1"/>
    </xf>
    <xf numFmtId="4" fontId="0" fillId="0" borderId="0" xfId="0" applyNumberFormat="1" applyFill="1"/>
    <xf numFmtId="4" fontId="5" fillId="0" borderId="0" xfId="0" applyNumberFormat="1" applyFont="1" applyFill="1"/>
    <xf numFmtId="43" fontId="1" fillId="0" borderId="51" xfId="0" applyNumberFormat="1" applyFont="1" applyFill="1" applyBorder="1" applyAlignment="1">
      <alignment horizontal="right" wrapText="1"/>
    </xf>
    <xf numFmtId="0" fontId="0" fillId="0" borderId="0" xfId="0" applyNumberFormat="1" applyFill="1"/>
    <xf numFmtId="43" fontId="1" fillId="0" borderId="59" xfId="0" applyNumberFormat="1" applyFont="1" applyFill="1" applyBorder="1" applyAlignment="1">
      <alignment horizontal="right" wrapText="1"/>
    </xf>
    <xf numFmtId="43" fontId="5" fillId="0" borderId="59" xfId="0" applyNumberFormat="1" applyFont="1" applyFill="1" applyBorder="1" applyAlignment="1">
      <alignment horizontal="right" wrapText="1"/>
    </xf>
    <xf numFmtId="43" fontId="5" fillId="0" borderId="50" xfId="0" applyNumberFormat="1" applyFont="1" applyFill="1" applyBorder="1" applyAlignment="1">
      <alignment horizontal="right" wrapText="1"/>
    </xf>
    <xf numFmtId="43" fontId="5" fillId="0" borderId="13" xfId="0" applyNumberFormat="1" applyFont="1" applyFill="1" applyBorder="1" applyAlignment="1">
      <alignment horizontal="right" wrapText="1"/>
    </xf>
    <xf numFmtId="4" fontId="30" fillId="0" borderId="0" xfId="0" applyNumberFormat="1" applyFont="1" applyFill="1"/>
    <xf numFmtId="43" fontId="0" fillId="0" borderId="0" xfId="0" applyNumberFormat="1" applyFill="1"/>
    <xf numFmtId="4" fontId="5" fillId="0" borderId="16" xfId="0" applyNumberFormat="1" applyFont="1" applyFill="1" applyBorder="1"/>
    <xf numFmtId="4" fontId="5" fillId="0" borderId="24" xfId="0" applyNumberFormat="1" applyFont="1" applyFill="1" applyBorder="1"/>
    <xf numFmtId="164" fontId="1" fillId="0" borderId="51" xfId="0" applyNumberFormat="1" applyFont="1" applyFill="1" applyBorder="1"/>
    <xf numFmtId="164" fontId="1" fillId="0" borderId="25" xfId="0" applyNumberFormat="1" applyFont="1" applyFill="1" applyBorder="1"/>
    <xf numFmtId="164" fontId="1" fillId="0" borderId="59" xfId="0" applyNumberFormat="1" applyFont="1" applyFill="1" applyBorder="1"/>
    <xf numFmtId="164" fontId="1" fillId="0" borderId="50" xfId="0" applyNumberFormat="1" applyFont="1" applyFill="1" applyBorder="1"/>
    <xf numFmtId="4" fontId="1" fillId="0" borderId="58" xfId="0" applyNumberFormat="1" applyFont="1" applyFill="1" applyBorder="1"/>
    <xf numFmtId="4" fontId="1" fillId="0" borderId="55" xfId="0" applyNumberFormat="1" applyFont="1" applyFill="1" applyBorder="1"/>
    <xf numFmtId="0" fontId="1" fillId="0" borderId="51" xfId="0" applyNumberFormat="1" applyFont="1" applyFill="1" applyBorder="1"/>
    <xf numFmtId="165" fontId="1" fillId="0" borderId="52" xfId="0" applyNumberFormat="1" applyFont="1" applyFill="1" applyBorder="1"/>
    <xf numFmtId="4" fontId="1" fillId="0" borderId="31" xfId="50" applyNumberFormat="1" applyBorder="1" applyAlignment="1">
      <alignment horizontal="right" vertical="top"/>
    </xf>
    <xf numFmtId="165" fontId="1" fillId="24" borderId="51" xfId="0" applyNumberFormat="1" applyFont="1" applyFill="1" applyBorder="1"/>
    <xf numFmtId="43" fontId="30" fillId="0" borderId="0" xfId="0" applyNumberFormat="1" applyFont="1"/>
    <xf numFmtId="2" fontId="30" fillId="0" borderId="0" xfId="0" applyNumberFormat="1" applyFont="1"/>
    <xf numFmtId="43" fontId="5" fillId="0" borderId="0" xfId="0" applyNumberFormat="1" applyFont="1" applyFill="1" applyBorder="1" applyAlignment="1">
      <alignment horizontal="right" wrapText="1"/>
    </xf>
    <xf numFmtId="0" fontId="5" fillId="24" borderId="29" xfId="0" applyFont="1" applyFill="1" applyBorder="1" applyAlignment="1">
      <alignment horizontal="center" wrapText="1"/>
    </xf>
    <xf numFmtId="0" fontId="5" fillId="24" borderId="53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/>
    </xf>
    <xf numFmtId="0" fontId="32" fillId="24" borderId="0" xfId="0" applyFont="1" applyFill="1" applyBorder="1" applyAlignment="1">
      <alignment horizontal="left"/>
    </xf>
    <xf numFmtId="0" fontId="32" fillId="24" borderId="0" xfId="0" applyFont="1" applyFill="1" applyBorder="1" applyAlignment="1">
      <alignment horizontal="left" vertical="center" wrapText="1"/>
    </xf>
    <xf numFmtId="0" fontId="3" fillId="24" borderId="47" xfId="0" applyFont="1" applyFill="1" applyBorder="1" applyAlignment="1">
      <alignment horizontal="center" wrapText="1"/>
    </xf>
    <xf numFmtId="0" fontId="3" fillId="24" borderId="0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47" xfId="0" applyBorder="1" applyAlignment="1">
      <alignment wrapText="1"/>
    </xf>
    <xf numFmtId="0" fontId="3" fillId="24" borderId="0" xfId="0" applyFont="1" applyFill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5" fillId="24" borderId="54" xfId="0" applyFont="1" applyFill="1" applyBorder="1" applyAlignment="1">
      <alignment wrapText="1"/>
    </xf>
    <xf numFmtId="0" fontId="5" fillId="24" borderId="56" xfId="0" applyFont="1" applyFill="1" applyBorder="1" applyAlignment="1">
      <alignment wrapText="1"/>
    </xf>
    <xf numFmtId="0" fontId="5" fillId="24" borderId="10" xfId="0" applyFont="1" applyFill="1" applyBorder="1" applyAlignment="1">
      <alignment horizontal="center" wrapText="1"/>
    </xf>
    <xf numFmtId="0" fontId="5" fillId="24" borderId="13" xfId="0" applyFont="1" applyFill="1" applyBorder="1" applyAlignment="1">
      <alignment horizontal="center" wrapText="1"/>
    </xf>
    <xf numFmtId="0" fontId="5" fillId="24" borderId="10" xfId="0" applyFont="1" applyFill="1" applyBorder="1" applyAlignment="1">
      <alignment wrapText="1"/>
    </xf>
    <xf numFmtId="0" fontId="5" fillId="24" borderId="13" xfId="0" applyFont="1" applyFill="1" applyBorder="1" applyAlignment="1">
      <alignment wrapText="1"/>
    </xf>
  </cellXfs>
  <cellStyles count="101">
    <cellStyle name="20% - Accent1" xfId="57"/>
    <cellStyle name="20% - Accent2" xfId="58"/>
    <cellStyle name="20% - Accent3" xfId="59"/>
    <cellStyle name="20% - Accent4" xfId="60"/>
    <cellStyle name="20% - Accent5" xfId="61"/>
    <cellStyle name="20% - Accent6" xfId="62"/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ccent1" xfId="63"/>
    <cellStyle name="40% - Accent2" xfId="64"/>
    <cellStyle name="40% - Accent3" xfId="65"/>
    <cellStyle name="40% - Accent4" xfId="66"/>
    <cellStyle name="40% - Accent5" xfId="67"/>
    <cellStyle name="40% - Accent6" xfId="68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ccent1" xfId="75"/>
    <cellStyle name="Accent2" xfId="76"/>
    <cellStyle name="Accent3" xfId="77"/>
    <cellStyle name="Accent4" xfId="78"/>
    <cellStyle name="Accent5" xfId="79"/>
    <cellStyle name="Accent6" xfId="80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Bad" xfId="81"/>
    <cellStyle name="Calculation" xfId="82"/>
    <cellStyle name="Check Cell" xfId="83"/>
    <cellStyle name="Dane wejściowe" xfId="25" builtinId="20" customBuiltin="1"/>
    <cellStyle name="Dane wejściowe 2" xfId="49"/>
    <cellStyle name="Dane wejściowe 2 2" xfId="55"/>
    <cellStyle name="Dane wyjściowe" xfId="26" builtinId="21" customBuiltin="1"/>
    <cellStyle name="Dane wyjściowe 2" xfId="48"/>
    <cellStyle name="Dane wyjściowe 2 2" xfId="54"/>
    <cellStyle name="Dobre" xfId="27" builtinId="26" customBuiltin="1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Komórka połączona" xfId="28" builtinId="24" customBuiltin="1"/>
    <cellStyle name="Komórka zaznaczona" xfId="29" builtinId="23" customBuiltin="1"/>
    <cellStyle name="Linked Cell" xfId="9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" xfId="92"/>
    <cellStyle name="Neutralne" xfId="34" builtinId="28" customBuiltin="1"/>
    <cellStyle name="Normalny" xfId="0" builtinId="0"/>
    <cellStyle name="Normalny 2" xfId="44"/>
    <cellStyle name="Normalny 3" xfId="50"/>
    <cellStyle name="Normalny 4" xfId="56"/>
    <cellStyle name="Normalny 5" xfId="98"/>
    <cellStyle name="Normalny_Arkusz1" xfId="35"/>
    <cellStyle name="Note" xfId="93"/>
    <cellStyle name="Note 2" xfId="99"/>
    <cellStyle name="Note 3" xfId="100"/>
    <cellStyle name="Obliczenia" xfId="36" builtinId="22" customBuiltin="1"/>
    <cellStyle name="Obliczenia 2" xfId="47"/>
    <cellStyle name="Obliczenia 2 2" xfId="53"/>
    <cellStyle name="Output" xfId="94"/>
    <cellStyle name="Procentowy" xfId="37" builtinId="5"/>
    <cellStyle name="Suma" xfId="38" builtinId="25" customBuiltin="1"/>
    <cellStyle name="Suma 2" xfId="46"/>
    <cellStyle name="Suma 2 2" xfId="52"/>
    <cellStyle name="Tekst objaśnienia" xfId="39" builtinId="53" customBuiltin="1"/>
    <cellStyle name="Tekst ostrzeżenia" xfId="40" builtinId="11" customBuiltin="1"/>
    <cellStyle name="Title" xfId="95"/>
    <cellStyle name="Total" xfId="96"/>
    <cellStyle name="Tytuł" xfId="41" builtinId="15" customBuiltin="1"/>
    <cellStyle name="Uwaga" xfId="42" builtinId="10" customBuiltin="1"/>
    <cellStyle name="Uwaga 2" xfId="45"/>
    <cellStyle name="Uwaga 2 2" xfId="51"/>
    <cellStyle name="Warning Text" xfId="97"/>
    <cellStyle name="Złe" xfId="43" builtinId="27" customBuiltin="1"/>
  </cellStyles>
  <dxfs count="0"/>
  <tableStyles count="0" defaultTableStyle="TableStyleMedium9" defaultPivotStyle="PivotStyleLight16"/>
  <colors>
    <mruColors>
      <color rgb="FF0000CC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70" Type="http://schemas.openxmlformats.org/officeDocument/2006/relationships/theme" Target="theme/theme1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styles" Target="style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worksheet" Target="worksheets/sheet164.xml"/><Relationship Id="rId16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72" Type="http://schemas.openxmlformats.org/officeDocument/2006/relationships/sharedStrings" Target="sharedStrings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glajnych/AppData/Local/Microsoft/Windows/Temporary%20Internet%20Files/Content.Outlook/GDDUFD4U/TPM12_30.06.2016_PL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0602_32016"/>
      <sheetName val="S0602_62016"/>
      <sheetName val="CFM_32016_UL"/>
      <sheetName val="CFM_32016_OC"/>
      <sheetName val="CFM_62016_UL"/>
      <sheetName val="CFM_62016_OC"/>
    </sheetNames>
    <sheetDataSet>
      <sheetData sheetId="0"/>
      <sheetData sheetId="1"/>
      <sheetData sheetId="2"/>
      <sheetData sheetId="3"/>
      <sheetData sheetId="4">
        <row r="12">
          <cell r="E12">
            <v>124.5</v>
          </cell>
          <cell r="F12">
            <v>127.4002</v>
          </cell>
          <cell r="H12">
            <v>15861.32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28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14.25">
      <c r="B5" s="294" t="s">
        <v>1</v>
      </c>
      <c r="C5" s="294"/>
      <c r="D5" s="294"/>
      <c r="E5" s="294"/>
    </row>
    <row r="6" spans="2:5" ht="14.25">
      <c r="B6" s="295" t="s">
        <v>84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2.75" customHeight="1">
      <c r="B8" s="297" t="s">
        <v>18</v>
      </c>
      <c r="C8" s="298"/>
      <c r="D8" s="298"/>
      <c r="E8" s="298"/>
    </row>
    <row r="9" spans="2:5" ht="15.75" customHeight="1" thickBot="1">
      <c r="B9" s="296" t="s">
        <v>223</v>
      </c>
      <c r="C9" s="296"/>
      <c r="D9" s="296"/>
      <c r="E9" s="296"/>
    </row>
    <row r="10" spans="2:5" ht="13.5" thickBot="1">
      <c r="B10" s="4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f>D12+D13+D14+D15</f>
        <v>307387061.02999997</v>
      </c>
      <c r="E11" s="9">
        <f>E12+E14</f>
        <v>283192101.73000002</v>
      </c>
    </row>
    <row r="12" spans="2:5">
      <c r="B12" s="145" t="s">
        <v>4</v>
      </c>
      <c r="C12" s="6" t="s">
        <v>5</v>
      </c>
      <c r="D12" s="93">
        <f>306785100+601961.03</f>
        <v>307387061.02999997</v>
      </c>
      <c r="E12" s="245">
        <f>280556300+266752.16+2349365</f>
        <v>283172417.16000003</v>
      </c>
    </row>
    <row r="13" spans="2:5" ht="12.75" customHeight="1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>
        <f>E15</f>
        <v>19684.57</v>
      </c>
    </row>
    <row r="15" spans="2:5">
      <c r="B15" s="145" t="s">
        <v>226</v>
      </c>
      <c r="C15" s="72" t="s">
        <v>11</v>
      </c>
      <c r="D15" s="93"/>
      <c r="E15" s="109">
        <v>19684.57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655263.30000000005</v>
      </c>
      <c r="E17" s="125">
        <f>E18</f>
        <v>460393.83</v>
      </c>
    </row>
    <row r="18" spans="2:10">
      <c r="B18" s="145" t="s">
        <v>4</v>
      </c>
      <c r="C18" s="6" t="s">
        <v>11</v>
      </c>
      <c r="D18" s="93">
        <v>655263.30000000005</v>
      </c>
      <c r="E18" s="110">
        <v>460393.83</v>
      </c>
    </row>
    <row r="19" spans="2:10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306731797.72999996</v>
      </c>
      <c r="E21" s="112">
        <f>E11-E17</f>
        <v>282731707.90000004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4.25" customHeight="1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4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261">
        <v>321972846.5</v>
      </c>
      <c r="E26" s="262">
        <v>306731797.72999996</v>
      </c>
      <c r="F26" s="263"/>
      <c r="G26" s="290"/>
    </row>
    <row r="27" spans="2:10">
      <c r="B27" s="10" t="s">
        <v>17</v>
      </c>
      <c r="C27" s="11" t="s">
        <v>232</v>
      </c>
      <c r="D27" s="265">
        <v>-2824569.41</v>
      </c>
      <c r="E27" s="190">
        <v>-23553626.210000001</v>
      </c>
      <c r="F27" s="266"/>
      <c r="G27" s="267"/>
      <c r="H27" s="79"/>
      <c r="I27" s="79"/>
      <c r="J27" s="86"/>
    </row>
    <row r="28" spans="2:10">
      <c r="B28" s="10" t="s">
        <v>18</v>
      </c>
      <c r="C28" s="11" t="s">
        <v>19</v>
      </c>
      <c r="D28" s="265">
        <v>25347739.370000001</v>
      </c>
      <c r="E28" s="82">
        <v>3950527.56</v>
      </c>
      <c r="F28" s="266"/>
      <c r="G28" s="267"/>
      <c r="H28" s="79"/>
      <c r="I28" s="79"/>
      <c r="J28" s="86"/>
    </row>
    <row r="29" spans="2:10">
      <c r="B29" s="143" t="s">
        <v>4</v>
      </c>
      <c r="C29" s="6" t="s">
        <v>20</v>
      </c>
      <c r="D29" s="268">
        <v>22731659.52</v>
      </c>
      <c r="E29" s="113">
        <v>3612081.67</v>
      </c>
      <c r="F29" s="266"/>
      <c r="G29" s="266"/>
      <c r="H29" s="79"/>
      <c r="I29" s="79"/>
      <c r="J29" s="86"/>
    </row>
    <row r="30" spans="2:10">
      <c r="B30" s="143" t="s">
        <v>6</v>
      </c>
      <c r="C30" s="6" t="s">
        <v>21</v>
      </c>
      <c r="D30" s="268"/>
      <c r="E30" s="113"/>
      <c r="F30" s="266"/>
      <c r="G30" s="266"/>
      <c r="H30" s="79"/>
      <c r="I30" s="79"/>
      <c r="J30" s="86"/>
    </row>
    <row r="31" spans="2:10">
      <c r="B31" s="143" t="s">
        <v>8</v>
      </c>
      <c r="C31" s="6" t="s">
        <v>22</v>
      </c>
      <c r="D31" s="268">
        <v>2616079.85</v>
      </c>
      <c r="E31" s="113">
        <v>338445.89</v>
      </c>
      <c r="F31" s="266"/>
      <c r="G31" s="266"/>
      <c r="H31" s="79"/>
      <c r="I31" s="79"/>
      <c r="J31" s="86"/>
    </row>
    <row r="32" spans="2:10">
      <c r="B32" s="124" t="s">
        <v>23</v>
      </c>
      <c r="C32" s="12" t="s">
        <v>24</v>
      </c>
      <c r="D32" s="265">
        <v>28172308.780000001</v>
      </c>
      <c r="E32" s="82">
        <v>27504153.77</v>
      </c>
      <c r="F32" s="266"/>
      <c r="G32" s="267"/>
      <c r="H32" s="79"/>
      <c r="I32" s="79"/>
      <c r="J32" s="86"/>
    </row>
    <row r="33" spans="2:10">
      <c r="B33" s="143" t="s">
        <v>4</v>
      </c>
      <c r="C33" s="6" t="s">
        <v>25</v>
      </c>
      <c r="D33" s="268">
        <v>22275918.739999998</v>
      </c>
      <c r="E33" s="113">
        <v>23595754.919999998</v>
      </c>
      <c r="F33" s="266"/>
      <c r="G33" s="266"/>
      <c r="H33" s="79"/>
      <c r="I33" s="79"/>
      <c r="J33" s="86"/>
    </row>
    <row r="34" spans="2:10">
      <c r="B34" s="143" t="s">
        <v>6</v>
      </c>
      <c r="C34" s="6" t="s">
        <v>26</v>
      </c>
      <c r="D34" s="268"/>
      <c r="E34" s="113"/>
      <c r="F34" s="266"/>
      <c r="G34" s="266"/>
      <c r="H34" s="79"/>
      <c r="I34" s="79"/>
      <c r="J34" s="86"/>
    </row>
    <row r="35" spans="2:10">
      <c r="B35" s="143" t="s">
        <v>8</v>
      </c>
      <c r="C35" s="6" t="s">
        <v>27</v>
      </c>
      <c r="D35" s="268">
        <v>2506060.92</v>
      </c>
      <c r="E35" s="113">
        <v>1916067.82</v>
      </c>
      <c r="F35" s="266"/>
      <c r="G35" s="266"/>
      <c r="H35" s="79"/>
      <c r="I35" s="79"/>
      <c r="J35" s="86"/>
    </row>
    <row r="36" spans="2:10">
      <c r="B36" s="143" t="s">
        <v>9</v>
      </c>
      <c r="C36" s="6" t="s">
        <v>28</v>
      </c>
      <c r="D36" s="268"/>
      <c r="E36" s="113"/>
      <c r="F36" s="266"/>
      <c r="G36" s="266"/>
      <c r="H36" s="79"/>
      <c r="I36" s="79"/>
      <c r="J36" s="86"/>
    </row>
    <row r="37" spans="2:10" ht="25.5">
      <c r="B37" s="143" t="s">
        <v>29</v>
      </c>
      <c r="C37" s="6" t="s">
        <v>30</v>
      </c>
      <c r="D37" s="268"/>
      <c r="E37" s="113"/>
      <c r="F37" s="266"/>
      <c r="G37" s="269"/>
      <c r="H37" s="79"/>
      <c r="I37" s="79"/>
      <c r="J37" s="86"/>
    </row>
    <row r="38" spans="2:10">
      <c r="B38" s="143" t="s">
        <v>31</v>
      </c>
      <c r="C38" s="6" t="s">
        <v>32</v>
      </c>
      <c r="D38" s="268"/>
      <c r="E38" s="113"/>
      <c r="F38" s="266"/>
      <c r="G38" s="269"/>
      <c r="H38" s="79"/>
      <c r="I38" s="79"/>
      <c r="J38" s="86"/>
    </row>
    <row r="39" spans="2:10">
      <c r="B39" s="144" t="s">
        <v>33</v>
      </c>
      <c r="C39" s="13" t="s">
        <v>34</v>
      </c>
      <c r="D39" s="270">
        <v>3390329.12</v>
      </c>
      <c r="E39" s="199">
        <v>1992331.03</v>
      </c>
      <c r="F39" s="266"/>
      <c r="G39" s="26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271">
        <v>205833.26</v>
      </c>
      <c r="E40" s="272">
        <v>-446463.62</v>
      </c>
      <c r="F40" s="263"/>
      <c r="G40" s="264"/>
      <c r="H40" s="79"/>
    </row>
    <row r="41" spans="2:10" ht="13.5" thickBot="1">
      <c r="B41" s="137" t="s">
        <v>37</v>
      </c>
      <c r="C41" s="138" t="s">
        <v>38</v>
      </c>
      <c r="D41" s="273">
        <v>319354110.35000002</v>
      </c>
      <c r="E41" s="247">
        <v>282731707.89999998</v>
      </c>
      <c r="F41" s="274"/>
      <c r="G41" s="275"/>
    </row>
    <row r="42" spans="2:10" ht="13.5" customHeight="1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9.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4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276"/>
      <c r="E46" s="277"/>
      <c r="G46" s="79"/>
    </row>
    <row r="47" spans="2:10">
      <c r="B47" s="141" t="s">
        <v>4</v>
      </c>
      <c r="C47" s="16" t="s">
        <v>40</v>
      </c>
      <c r="D47" s="278">
        <v>14393933.256100001</v>
      </c>
      <c r="E47" s="279">
        <v>13681525.652100001</v>
      </c>
      <c r="G47" s="79"/>
    </row>
    <row r="48" spans="2:10">
      <c r="B48" s="162" t="s">
        <v>6</v>
      </c>
      <c r="C48" s="23" t="s">
        <v>41</v>
      </c>
      <c r="D48" s="280">
        <v>14269428.7763</v>
      </c>
      <c r="E48" s="281">
        <v>12635576.6545</v>
      </c>
      <c r="G48" s="79"/>
    </row>
    <row r="49" spans="2:5">
      <c r="B49" s="159" t="s">
        <v>23</v>
      </c>
      <c r="C49" s="164" t="s">
        <v>234</v>
      </c>
      <c r="D49" s="282"/>
      <c r="E49" s="283"/>
    </row>
    <row r="50" spans="2:5">
      <c r="B50" s="141" t="s">
        <v>4</v>
      </c>
      <c r="C50" s="16" t="s">
        <v>40</v>
      </c>
      <c r="D50" s="278">
        <v>22.368600000000001</v>
      </c>
      <c r="E50" s="88">
        <v>22.4194</v>
      </c>
    </row>
    <row r="51" spans="2:5">
      <c r="B51" s="141" t="s">
        <v>6</v>
      </c>
      <c r="C51" s="16" t="s">
        <v>235</v>
      </c>
      <c r="D51" s="284">
        <v>22.2423</v>
      </c>
      <c r="E51" s="88">
        <v>22.246099999999998</v>
      </c>
    </row>
    <row r="52" spans="2:5">
      <c r="B52" s="141" t="s">
        <v>8</v>
      </c>
      <c r="C52" s="16" t="s">
        <v>236</v>
      </c>
      <c r="D52" s="284">
        <v>22.380299999999998</v>
      </c>
      <c r="E52" s="88">
        <v>22.375800000000002</v>
      </c>
    </row>
    <row r="53" spans="2:5" ht="13.5" thickBot="1">
      <c r="B53" s="142" t="s">
        <v>9</v>
      </c>
      <c r="C53" s="18" t="s">
        <v>41</v>
      </c>
      <c r="D53" s="285">
        <v>22.380299999999998</v>
      </c>
      <c r="E53" s="231">
        <v>22.375845252722101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D59+D69</f>
        <v>283172417.16000003</v>
      </c>
      <c r="E58" s="33">
        <f>D58/E21</f>
        <v>1.0015587542807751</v>
      </c>
    </row>
    <row r="59" spans="2:5" ht="25.5">
      <c r="B59" s="162" t="s">
        <v>4</v>
      </c>
      <c r="C59" s="23" t="s">
        <v>44</v>
      </c>
      <c r="D59" s="104">
        <v>282905665</v>
      </c>
      <c r="E59" s="105">
        <f>D59/E21</f>
        <v>1.0006152726954187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0</v>
      </c>
      <c r="E64" s="105">
        <v>0</v>
      </c>
    </row>
    <row r="65" spans="2:5" ht="13.5" customHeight="1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266752.15999999997</v>
      </c>
      <c r="E69" s="103">
        <f>D69/E21</f>
        <v>9.4348158535634817E-4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19684.57</v>
      </c>
      <c r="E72" s="158">
        <f>D72/E21</f>
        <v>6.9622788848862593E-5</v>
      </c>
    </row>
    <row r="73" spans="2:5">
      <c r="B73" s="174" t="s">
        <v>62</v>
      </c>
      <c r="C73" s="25" t="s">
        <v>65</v>
      </c>
      <c r="D73" s="26">
        <f>E17</f>
        <v>460393.83</v>
      </c>
      <c r="E73" s="27">
        <f>D73/E21</f>
        <v>1.6283770696240325E-3</v>
      </c>
    </row>
    <row r="74" spans="2:5">
      <c r="B74" s="172" t="s">
        <v>64</v>
      </c>
      <c r="C74" s="160" t="s">
        <v>66</v>
      </c>
      <c r="D74" s="161">
        <f>D58+D72-D73</f>
        <v>282731707.90000004</v>
      </c>
      <c r="E74" s="70">
        <f>E58+E72-E73</f>
        <v>0.99999999999999989</v>
      </c>
    </row>
    <row r="75" spans="2:5">
      <c r="B75" s="141" t="s">
        <v>4</v>
      </c>
      <c r="C75" s="16" t="s">
        <v>67</v>
      </c>
      <c r="D75" s="102">
        <f>D74</f>
        <v>282731707.90000004</v>
      </c>
      <c r="E75" s="103">
        <f>E74</f>
        <v>0.99999999999999989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7:C57"/>
    <mergeCell ref="B2:E2"/>
    <mergeCell ref="B3:E3"/>
    <mergeCell ref="B5:E5"/>
    <mergeCell ref="B6:E6"/>
    <mergeCell ref="B9:E9"/>
    <mergeCell ref="B8:E8"/>
    <mergeCell ref="B23:E23"/>
    <mergeCell ref="B24:E24"/>
    <mergeCell ref="B43:E43"/>
    <mergeCell ref="B44:E44"/>
    <mergeCell ref="B55:E55"/>
    <mergeCell ref="B56:E56"/>
    <mergeCell ref="B21:C21"/>
  </mergeCells>
  <phoneticPr fontId="7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90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16497289.250000002</v>
      </c>
      <c r="E11" s="9">
        <f>E12+E13+E14</f>
        <v>15615720.410000002</v>
      </c>
    </row>
    <row r="12" spans="2:5">
      <c r="B12" s="145" t="s">
        <v>4</v>
      </c>
      <c r="C12" s="6" t="s">
        <v>5</v>
      </c>
      <c r="D12" s="93">
        <v>16450128.130000001</v>
      </c>
      <c r="E12" s="109">
        <f>15427730.13+132999.4</f>
        <v>15560729.530000001</v>
      </c>
    </row>
    <row r="13" spans="2:5">
      <c r="B13" s="145" t="s">
        <v>6</v>
      </c>
      <c r="C13" s="72" t="s">
        <v>7</v>
      </c>
      <c r="D13" s="93">
        <v>1.4</v>
      </c>
      <c r="E13" s="109"/>
    </row>
    <row r="14" spans="2:5">
      <c r="B14" s="145" t="s">
        <v>8</v>
      </c>
      <c r="C14" s="72" t="s">
        <v>10</v>
      </c>
      <c r="D14" s="93">
        <v>47159.72</v>
      </c>
      <c r="E14" s="109">
        <f>E15</f>
        <v>54990.880000000005</v>
      </c>
    </row>
    <row r="15" spans="2:5">
      <c r="B15" s="145" t="s">
        <v>226</v>
      </c>
      <c r="C15" s="72" t="s">
        <v>11</v>
      </c>
      <c r="D15" s="93">
        <v>47159.72</v>
      </c>
      <c r="E15" s="109">
        <f>13574.83+41416.05</f>
        <v>54990.880000000005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55511.08</v>
      </c>
      <c r="E17" s="125">
        <f>E18</f>
        <v>36532.769999999997</v>
      </c>
    </row>
    <row r="18" spans="2:10">
      <c r="B18" s="145" t="s">
        <v>4</v>
      </c>
      <c r="C18" s="6" t="s">
        <v>11</v>
      </c>
      <c r="D18" s="93">
        <v>55511.08</v>
      </c>
      <c r="E18" s="110">
        <v>36532.769999999997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16441778.170000002</v>
      </c>
      <c r="E21" s="112">
        <f>E11-E17</f>
        <v>15579187.640000002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8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14801750.68</v>
      </c>
      <c r="E26" s="131">
        <v>16441778.170000002</v>
      </c>
      <c r="G26" s="86"/>
    </row>
    <row r="27" spans="2:10">
      <c r="B27" s="10" t="s">
        <v>17</v>
      </c>
      <c r="C27" s="11" t="s">
        <v>232</v>
      </c>
      <c r="D27" s="194">
        <v>573874.54</v>
      </c>
      <c r="E27" s="116">
        <v>-39669.350000000093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2851464.62</v>
      </c>
      <c r="E28" s="82">
        <v>2322397.0099999998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2194647.65</v>
      </c>
      <c r="E29" s="113">
        <v>2040182.65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656816.97</v>
      </c>
      <c r="E31" s="113">
        <v>282214.36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2277590.08</v>
      </c>
      <c r="E32" s="82">
        <v>2362066.36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1492310.6</v>
      </c>
      <c r="E33" s="113">
        <v>1308703.7799999998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333628.40000000002</v>
      </c>
      <c r="E35" s="113">
        <v>316496.62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451651.08</v>
      </c>
      <c r="E39" s="114">
        <v>736865.96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907317.48</v>
      </c>
      <c r="E40" s="136">
        <v>-822921.18</v>
      </c>
      <c r="G40" s="86"/>
    </row>
    <row r="41" spans="2:10" ht="13.5" thickBot="1">
      <c r="B41" s="137" t="s">
        <v>37</v>
      </c>
      <c r="C41" s="138" t="s">
        <v>38</v>
      </c>
      <c r="D41" s="139">
        <v>16282942.699999999</v>
      </c>
      <c r="E41" s="112">
        <v>15579187.640000002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7.2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1473220.0870999999</v>
      </c>
      <c r="E47" s="85">
        <v>1715620.8659999999</v>
      </c>
      <c r="G47" s="79"/>
    </row>
    <row r="48" spans="2:10">
      <c r="B48" s="162" t="s">
        <v>6</v>
      </c>
      <c r="C48" s="23" t="s">
        <v>41</v>
      </c>
      <c r="D48" s="163">
        <v>1525327.2937</v>
      </c>
      <c r="E48" s="85">
        <v>1707899.3884999999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10.0472</v>
      </c>
      <c r="E50" s="85">
        <v>9.5835732100497797</v>
      </c>
    </row>
    <row r="51" spans="2:5">
      <c r="B51" s="141" t="s">
        <v>6</v>
      </c>
      <c r="C51" s="16" t="s">
        <v>235</v>
      </c>
      <c r="D51" s="197">
        <v>9.9099000000000004</v>
      </c>
      <c r="E51" s="87">
        <v>8.7256999999999998</v>
      </c>
    </row>
    <row r="52" spans="2:5" ht="12.75" customHeight="1">
      <c r="B52" s="141" t="s">
        <v>8</v>
      </c>
      <c r="C52" s="16" t="s">
        <v>236</v>
      </c>
      <c r="D52" s="197">
        <v>11.4016</v>
      </c>
      <c r="E52" s="87">
        <v>9.845600000000001</v>
      </c>
    </row>
    <row r="53" spans="2:5" ht="13.5" thickBot="1">
      <c r="B53" s="142" t="s">
        <v>9</v>
      </c>
      <c r="C53" s="18" t="s">
        <v>41</v>
      </c>
      <c r="D53" s="198">
        <v>10.675000000000001</v>
      </c>
      <c r="E53" s="209">
        <v>9.1218415703531406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15560729.530000001</v>
      </c>
      <c r="E58" s="33">
        <f>D58/E21</f>
        <v>0.99881520715800298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15427730.130000001</v>
      </c>
      <c r="E64" s="105">
        <f>D64/E21</f>
        <v>0.99027821517399728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132999.4</v>
      </c>
      <c r="E69" s="103">
        <f>D69/E21</f>
        <v>8.5369919840056555E-3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54990.880000000005</v>
      </c>
      <c r="E72" s="158">
        <f>D72/E21</f>
        <v>3.5297655609981471E-3</v>
      </c>
    </row>
    <row r="73" spans="2:5">
      <c r="B73" s="24" t="s">
        <v>62</v>
      </c>
      <c r="C73" s="25" t="s">
        <v>65</v>
      </c>
      <c r="D73" s="26">
        <f>E17</f>
        <v>36532.769999999997</v>
      </c>
      <c r="E73" s="27">
        <f>D73/E21</f>
        <v>2.3449727190011553E-3</v>
      </c>
    </row>
    <row r="74" spans="2:5">
      <c r="B74" s="159" t="s">
        <v>64</v>
      </c>
      <c r="C74" s="160" t="s">
        <v>66</v>
      </c>
      <c r="D74" s="161">
        <f>D58+D71+D72-D73</f>
        <v>15579187.640000002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102">
        <f>D74</f>
        <v>15579187.640000002</v>
      </c>
      <c r="E75" s="103">
        <f>E74</f>
        <v>0.99999999999999989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179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5058.6400000000003</v>
      </c>
      <c r="E11" s="9">
        <f>E12</f>
        <v>11038.53</v>
      </c>
    </row>
    <row r="12" spans="2:7">
      <c r="B12" s="145" t="s">
        <v>4</v>
      </c>
      <c r="C12" s="6" t="s">
        <v>5</v>
      </c>
      <c r="D12" s="93">
        <v>5058.6400000000003</v>
      </c>
      <c r="E12" s="109">
        <v>11038.53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5058.6400000000003</v>
      </c>
      <c r="E21" s="112">
        <f>E11</f>
        <v>11038.53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1747.64</v>
      </c>
      <c r="E26" s="131">
        <v>5058.6400000000003</v>
      </c>
      <c r="G26" s="86"/>
    </row>
    <row r="27" spans="2:10">
      <c r="B27" s="10" t="s">
        <v>17</v>
      </c>
      <c r="C27" s="11" t="s">
        <v>232</v>
      </c>
      <c r="D27" s="194">
        <v>8831.17</v>
      </c>
      <c r="E27" s="116">
        <v>6041.71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9867.92</v>
      </c>
      <c r="E28" s="82">
        <v>6249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7663.77</v>
      </c>
      <c r="E29" s="113">
        <v>1301.1400000000001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2204.15</v>
      </c>
      <c r="E31" s="113">
        <v>4947.8599999999997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1036.75</v>
      </c>
      <c r="E32" s="82">
        <v>207.29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88.98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121.51</v>
      </c>
      <c r="E35" s="113">
        <v>154.41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31.85</v>
      </c>
      <c r="E37" s="113">
        <v>52.88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794.41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-130.15</v>
      </c>
      <c r="E40" s="136">
        <v>-61.82</v>
      </c>
      <c r="G40" s="86"/>
    </row>
    <row r="41" spans="2:10" ht="13.5" thickBot="1">
      <c r="B41" s="137" t="s">
        <v>37</v>
      </c>
      <c r="C41" s="138" t="s">
        <v>38</v>
      </c>
      <c r="D41" s="139">
        <v>10448.66</v>
      </c>
      <c r="E41" s="112">
        <v>11038.53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257.00599999999997</v>
      </c>
      <c r="E47" s="200">
        <v>841.70299999999997</v>
      </c>
      <c r="G47" s="79"/>
    </row>
    <row r="48" spans="2:10">
      <c r="B48" s="162" t="s">
        <v>6</v>
      </c>
      <c r="C48" s="23" t="s">
        <v>41</v>
      </c>
      <c r="D48" s="163">
        <v>1441.194</v>
      </c>
      <c r="E48" s="200">
        <v>1842.826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6.8</v>
      </c>
      <c r="E50" s="200">
        <v>6.01</v>
      </c>
    </row>
    <row r="51" spans="2:5">
      <c r="B51" s="141" t="s">
        <v>6</v>
      </c>
      <c r="C51" s="16" t="s">
        <v>235</v>
      </c>
      <c r="D51" s="287">
        <v>6.62</v>
      </c>
      <c r="E51" s="87">
        <v>5.18</v>
      </c>
    </row>
    <row r="52" spans="2:5">
      <c r="B52" s="141" t="s">
        <v>8</v>
      </c>
      <c r="C52" s="16" t="s">
        <v>236</v>
      </c>
      <c r="D52" s="287">
        <v>7.77</v>
      </c>
      <c r="E52" s="87">
        <v>6.3100000000000005</v>
      </c>
    </row>
    <row r="53" spans="2:5" ht="13.5" customHeight="1" thickBot="1">
      <c r="B53" s="142" t="s">
        <v>9</v>
      </c>
      <c r="C53" s="18" t="s">
        <v>41</v>
      </c>
      <c r="D53" s="198">
        <v>7.25</v>
      </c>
      <c r="E53" s="230">
        <v>5.99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11038.53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11038.53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11038.53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11038.53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193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51003.22</v>
      </c>
      <c r="E11" s="9">
        <f>E12</f>
        <v>50894.97</v>
      </c>
    </row>
    <row r="12" spans="2:7">
      <c r="B12" s="145" t="s">
        <v>4</v>
      </c>
      <c r="C12" s="6" t="s">
        <v>5</v>
      </c>
      <c r="D12" s="93">
        <v>51003.22</v>
      </c>
      <c r="E12" s="109">
        <v>50894.97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51003.22</v>
      </c>
      <c r="E21" s="112">
        <f>E11</f>
        <v>50894.97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f>D21</f>
        <v>51003.22</v>
      </c>
      <c r="G26" s="86"/>
    </row>
    <row r="27" spans="2:10">
      <c r="B27" s="10" t="s">
        <v>17</v>
      </c>
      <c r="C27" s="11" t="s">
        <v>232</v>
      </c>
      <c r="D27" s="194">
        <v>23578.45</v>
      </c>
      <c r="E27" s="116">
        <v>-524.04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23620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23620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41.55</v>
      </c>
      <c r="E32" s="82">
        <v>524.04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23.7</v>
      </c>
      <c r="E35" s="113">
        <v>165.67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17.850000000000001</v>
      </c>
      <c r="E37" s="113">
        <v>358.37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-425.38</v>
      </c>
      <c r="E40" s="136">
        <v>415.79</v>
      </c>
      <c r="G40" s="86"/>
    </row>
    <row r="41" spans="2:10" ht="13.5" thickBot="1">
      <c r="B41" s="137" t="s">
        <v>37</v>
      </c>
      <c r="C41" s="138" t="s">
        <v>38</v>
      </c>
      <c r="D41" s="139">
        <v>23153.07</v>
      </c>
      <c r="E41" s="112">
        <f>E26+E27+E40</f>
        <v>50894.97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5296.2849999999999</v>
      </c>
      <c r="G47" s="79"/>
    </row>
    <row r="48" spans="2:10">
      <c r="B48" s="162" t="s">
        <v>6</v>
      </c>
      <c r="C48" s="23" t="s">
        <v>41</v>
      </c>
      <c r="D48" s="163">
        <v>2360.15</v>
      </c>
      <c r="E48" s="200">
        <v>5241.5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9.6300000000000008</v>
      </c>
    </row>
    <row r="51" spans="2:5">
      <c r="B51" s="141" t="s">
        <v>6</v>
      </c>
      <c r="C51" s="16" t="s">
        <v>235</v>
      </c>
      <c r="D51" s="287">
        <v>9.81</v>
      </c>
      <c r="E51" s="200">
        <v>9.01</v>
      </c>
    </row>
    <row r="52" spans="2:5">
      <c r="B52" s="141" t="s">
        <v>8</v>
      </c>
      <c r="C52" s="16" t="s">
        <v>236</v>
      </c>
      <c r="D52" s="287">
        <v>10.1</v>
      </c>
      <c r="E52" s="87">
        <v>9.81</v>
      </c>
    </row>
    <row r="53" spans="2:5" ht="12.75" customHeight="1" thickBot="1">
      <c r="B53" s="142" t="s">
        <v>9</v>
      </c>
      <c r="C53" s="18" t="s">
        <v>41</v>
      </c>
      <c r="D53" s="198">
        <v>9.81</v>
      </c>
      <c r="E53" s="230">
        <v>9.7100000000000009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50894.97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50894.97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50894.97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50894.97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6689713.5300000003</v>
      </c>
      <c r="E11" s="9">
        <f>E12</f>
        <v>14208332.119999999</v>
      </c>
    </row>
    <row r="12" spans="2:7">
      <c r="B12" s="145" t="s">
        <v>4</v>
      </c>
      <c r="C12" s="6" t="s">
        <v>5</v>
      </c>
      <c r="D12" s="93">
        <v>6689713.5300000003</v>
      </c>
      <c r="E12" s="109">
        <v>14208332.119999999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6689713.5300000003</v>
      </c>
      <c r="E21" s="112">
        <f>E11</f>
        <v>14208332.119999999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3134440.18</v>
      </c>
      <c r="E26" s="131">
        <v>6689713.5300000003</v>
      </c>
      <c r="G26" s="86"/>
    </row>
    <row r="27" spans="2:10">
      <c r="B27" s="10" t="s">
        <v>17</v>
      </c>
      <c r="C27" s="11" t="s">
        <v>232</v>
      </c>
      <c r="D27" s="194">
        <v>1163409.97</v>
      </c>
      <c r="E27" s="116">
        <v>7309670.2000000002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1333362.6599999999</v>
      </c>
      <c r="E28" s="82">
        <v>7783237.25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1129913.75</v>
      </c>
      <c r="E29" s="113">
        <v>103149.98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203448.91</v>
      </c>
      <c r="E31" s="113">
        <v>7680087.2699999996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169952.69</v>
      </c>
      <c r="E32" s="82">
        <v>473567.05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326377.23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449.87</v>
      </c>
      <c r="E35" s="113">
        <v>5998.48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31705.05</v>
      </c>
      <c r="E37" s="113">
        <v>65539.960000000006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137797.76999999999</v>
      </c>
      <c r="E39" s="114">
        <v>75651.38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84468.89</v>
      </c>
      <c r="E40" s="136">
        <v>208948.39</v>
      </c>
      <c r="G40" s="86"/>
    </row>
    <row r="41" spans="2:10" ht="13.5" thickBot="1">
      <c r="B41" s="137" t="s">
        <v>37</v>
      </c>
      <c r="C41" s="138" t="s">
        <v>38</v>
      </c>
      <c r="D41" s="139">
        <v>4382319.04</v>
      </c>
      <c r="E41" s="112">
        <v>14208332.120000001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183946.02</v>
      </c>
      <c r="E47" s="200">
        <v>394440.65600000002</v>
      </c>
      <c r="G47" s="79"/>
    </row>
    <row r="48" spans="2:10">
      <c r="B48" s="162" t="s">
        <v>6</v>
      </c>
      <c r="C48" s="23" t="s">
        <v>41</v>
      </c>
      <c r="D48" s="163">
        <v>251568.25700000001</v>
      </c>
      <c r="E48" s="200">
        <v>814231.06700000004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17.04</v>
      </c>
      <c r="E50" s="200">
        <v>16.96</v>
      </c>
    </row>
    <row r="51" spans="2:5">
      <c r="B51" s="141" t="s">
        <v>6</v>
      </c>
      <c r="C51" s="16" t="s">
        <v>235</v>
      </c>
      <c r="D51" s="287">
        <v>17.02</v>
      </c>
      <c r="E51" s="200">
        <v>16.510000000000002</v>
      </c>
    </row>
    <row r="52" spans="2:5">
      <c r="B52" s="141" t="s">
        <v>8</v>
      </c>
      <c r="C52" s="16" t="s">
        <v>236</v>
      </c>
      <c r="D52" s="287">
        <v>17.600000000000001</v>
      </c>
      <c r="E52" s="87">
        <v>17.55</v>
      </c>
    </row>
    <row r="53" spans="2:5" ht="12.75" customHeight="1" thickBot="1">
      <c r="B53" s="142" t="s">
        <v>9</v>
      </c>
      <c r="C53" s="18" t="s">
        <v>41</v>
      </c>
      <c r="D53" s="198">
        <v>17.420000000000002</v>
      </c>
      <c r="E53" s="230">
        <v>17.45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14208332.119999999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14208332.119999999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14208332.119999999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14208332.119999999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194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529616.92000000004</v>
      </c>
      <c r="E11" s="9">
        <f>E12</f>
        <v>535221.82999999996</v>
      </c>
    </row>
    <row r="12" spans="2:7">
      <c r="B12" s="145" t="s">
        <v>4</v>
      </c>
      <c r="C12" s="6" t="s">
        <v>5</v>
      </c>
      <c r="D12" s="93">
        <v>529616.92000000004</v>
      </c>
      <c r="E12" s="109">
        <v>535221.82999999996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529616.92000000004</v>
      </c>
      <c r="E21" s="112">
        <f>E11</f>
        <v>535221.82999999996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f>D21</f>
        <v>529616.92000000004</v>
      </c>
      <c r="G26" s="86"/>
    </row>
    <row r="27" spans="2:10">
      <c r="B27" s="10" t="s">
        <v>17</v>
      </c>
      <c r="C27" s="11" t="s">
        <v>232</v>
      </c>
      <c r="D27" s="194">
        <v>79911.240000000005</v>
      </c>
      <c r="E27" s="116">
        <v>2491.9699999999993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79950.009999999995</v>
      </c>
      <c r="E28" s="82">
        <v>14625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79950.009999999995</v>
      </c>
      <c r="E29" s="113">
        <v>14625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38.770000000000003</v>
      </c>
      <c r="E32" s="82">
        <v>12133.03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7224.83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17.52</v>
      </c>
      <c r="E35" s="113">
        <v>1211.21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21.25</v>
      </c>
      <c r="E37" s="113">
        <v>3696.99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15.59</v>
      </c>
      <c r="E40" s="136">
        <v>3112.94</v>
      </c>
      <c r="G40" s="86"/>
    </row>
    <row r="41" spans="2:10" ht="13.5" thickBot="1">
      <c r="B41" s="137" t="s">
        <v>37</v>
      </c>
      <c r="C41" s="138" t="s">
        <v>38</v>
      </c>
      <c r="D41" s="139">
        <v>79926.83</v>
      </c>
      <c r="E41" s="112">
        <f>E26+E27+E40</f>
        <v>535221.82999999996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44356.525999999998</v>
      </c>
      <c r="G47" s="79"/>
    </row>
    <row r="48" spans="2:10">
      <c r="B48" s="162" t="s">
        <v>6</v>
      </c>
      <c r="C48" s="23" t="s">
        <v>41</v>
      </c>
      <c r="D48" s="163">
        <v>6727.848</v>
      </c>
      <c r="E48" s="200">
        <v>44564.682000000001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11.94</v>
      </c>
    </row>
    <row r="51" spans="2:5">
      <c r="B51" s="141" t="s">
        <v>6</v>
      </c>
      <c r="C51" s="16" t="s">
        <v>235</v>
      </c>
      <c r="D51" s="287">
        <v>11.84</v>
      </c>
      <c r="E51" s="200">
        <v>11.94</v>
      </c>
    </row>
    <row r="52" spans="2:5">
      <c r="B52" s="141" t="s">
        <v>8</v>
      </c>
      <c r="C52" s="16" t="s">
        <v>236</v>
      </c>
      <c r="D52" s="287">
        <v>11.88</v>
      </c>
      <c r="E52" s="87">
        <v>12.01</v>
      </c>
    </row>
    <row r="53" spans="2:5" ht="13.5" customHeight="1" thickBot="1">
      <c r="B53" s="142" t="s">
        <v>9</v>
      </c>
      <c r="C53" s="18" t="s">
        <v>41</v>
      </c>
      <c r="D53" s="198">
        <v>11.88</v>
      </c>
      <c r="E53" s="230">
        <v>12.01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535221.82999999996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535221.82999999996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535221.82999999996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535221.82999999996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195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4036994.82</v>
      </c>
      <c r="E11" s="9">
        <f>E12</f>
        <v>1184521.78</v>
      </c>
    </row>
    <row r="12" spans="2:7">
      <c r="B12" s="145" t="s">
        <v>4</v>
      </c>
      <c r="C12" s="6" t="s">
        <v>5</v>
      </c>
      <c r="D12" s="93">
        <v>4036994.82</v>
      </c>
      <c r="E12" s="109">
        <v>1184521.78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4036994.82</v>
      </c>
      <c r="E21" s="112">
        <f>E11</f>
        <v>1184521.78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4036994.82</v>
      </c>
      <c r="G26" s="86"/>
    </row>
    <row r="27" spans="2:10">
      <c r="B27" s="10" t="s">
        <v>17</v>
      </c>
      <c r="C27" s="11" t="s">
        <v>232</v>
      </c>
      <c r="D27" s="194">
        <v>4549138.57</v>
      </c>
      <c r="E27" s="116">
        <v>-2742636.8899999997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4567193.55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4116920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450273.55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18054.98</v>
      </c>
      <c r="E32" s="82">
        <v>2742636.8899999997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128793.89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67.150000000000006</v>
      </c>
      <c r="E35" s="113">
        <v>1609.46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17987.830000000002</v>
      </c>
      <c r="E37" s="113">
        <v>26923.57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2585309.9699999997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4956.26</v>
      </c>
      <c r="E40" s="136">
        <v>-109836.15</v>
      </c>
      <c r="G40" s="86"/>
    </row>
    <row r="41" spans="2:10" ht="13.5" thickBot="1">
      <c r="B41" s="137" t="s">
        <v>37</v>
      </c>
      <c r="C41" s="138" t="s">
        <v>38</v>
      </c>
      <c r="D41" s="139">
        <v>4554094.83</v>
      </c>
      <c r="E41" s="112">
        <v>1184521.7800000003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363693.22700000001</v>
      </c>
      <c r="G47" s="79"/>
    </row>
    <row r="48" spans="2:10">
      <c r="B48" s="162" t="s">
        <v>6</v>
      </c>
      <c r="C48" s="23" t="s">
        <v>41</v>
      </c>
      <c r="D48" s="163">
        <v>403017.24200000003</v>
      </c>
      <c r="E48" s="200">
        <v>111536.891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11.1</v>
      </c>
    </row>
    <row r="51" spans="2:5">
      <c r="B51" s="141" t="s">
        <v>6</v>
      </c>
      <c r="C51" s="16" t="s">
        <v>235</v>
      </c>
      <c r="D51" s="287">
        <v>10.36</v>
      </c>
      <c r="E51" s="200">
        <v>9.9700000000000006</v>
      </c>
    </row>
    <row r="52" spans="2:5">
      <c r="B52" s="141" t="s">
        <v>8</v>
      </c>
      <c r="C52" s="16" t="s">
        <v>236</v>
      </c>
      <c r="D52" s="287">
        <v>11.67</v>
      </c>
      <c r="E52" s="87">
        <v>11.1</v>
      </c>
    </row>
    <row r="53" spans="2:5" ht="13.5" customHeight="1" thickBot="1">
      <c r="B53" s="142" t="s">
        <v>9</v>
      </c>
      <c r="C53" s="18" t="s">
        <v>41</v>
      </c>
      <c r="D53" s="198">
        <v>11.3</v>
      </c>
      <c r="E53" s="230">
        <v>10.62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1184521.78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1184521.78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1184521.78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1184521.78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177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83818.22</v>
      </c>
      <c r="E11" s="9">
        <f>E12</f>
        <v>144124.45000000001</v>
      </c>
    </row>
    <row r="12" spans="2:7">
      <c r="B12" s="145" t="s">
        <v>4</v>
      </c>
      <c r="C12" s="6" t="s">
        <v>5</v>
      </c>
      <c r="D12" s="93">
        <v>83818.22</v>
      </c>
      <c r="E12" s="109">
        <v>144124.45000000001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83818.22</v>
      </c>
      <c r="E21" s="112">
        <f>E11</f>
        <v>144124.45000000001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30899.23</v>
      </c>
      <c r="E26" s="131">
        <v>83818.22</v>
      </c>
      <c r="G26" s="86"/>
    </row>
    <row r="27" spans="2:10">
      <c r="B27" s="10" t="s">
        <v>17</v>
      </c>
      <c r="C27" s="11" t="s">
        <v>232</v>
      </c>
      <c r="D27" s="194">
        <v>23555.85</v>
      </c>
      <c r="E27" s="116">
        <v>47252.530000000006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27216.58</v>
      </c>
      <c r="E28" s="82">
        <v>84128.81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27216.58</v>
      </c>
      <c r="E29" s="113">
        <v>1131.17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82997.64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3660.73</v>
      </c>
      <c r="E32" s="82">
        <v>36876.279999999992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33891.769999999997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77.95</v>
      </c>
      <c r="E35" s="113">
        <v>179.89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244.36</v>
      </c>
      <c r="E37" s="113">
        <v>552.77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3338.42</v>
      </c>
      <c r="E39" s="114">
        <v>2251.85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-1633.43</v>
      </c>
      <c r="E40" s="136">
        <v>13053.7</v>
      </c>
      <c r="G40" s="86"/>
    </row>
    <row r="41" spans="2:10" ht="13.5" thickBot="1">
      <c r="B41" s="137" t="s">
        <v>37</v>
      </c>
      <c r="C41" s="138" t="s">
        <v>38</v>
      </c>
      <c r="D41" s="139">
        <v>52821.65</v>
      </c>
      <c r="E41" s="112">
        <v>144124.45000000001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4591.268</v>
      </c>
      <c r="E47" s="200">
        <v>15407.761</v>
      </c>
      <c r="G47" s="79"/>
    </row>
    <row r="48" spans="2:10">
      <c r="B48" s="162" t="s">
        <v>6</v>
      </c>
      <c r="C48" s="23" t="s">
        <v>41</v>
      </c>
      <c r="D48" s="163">
        <v>7991.1719999999996</v>
      </c>
      <c r="E48" s="200">
        <v>23208.446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6.73</v>
      </c>
      <c r="E50" s="200">
        <v>5.44</v>
      </c>
    </row>
    <row r="51" spans="2:5">
      <c r="B51" s="141" t="s">
        <v>6</v>
      </c>
      <c r="C51" s="16" t="s">
        <v>235</v>
      </c>
      <c r="D51" s="287">
        <v>6.55</v>
      </c>
      <c r="E51" s="200">
        <v>5.04</v>
      </c>
    </row>
    <row r="52" spans="2:5">
      <c r="B52" s="141" t="s">
        <v>8</v>
      </c>
      <c r="C52" s="16" t="s">
        <v>236</v>
      </c>
      <c r="D52" s="287">
        <v>6.96</v>
      </c>
      <c r="E52" s="200">
        <v>6.21</v>
      </c>
    </row>
    <row r="53" spans="2:5" ht="13.5" customHeight="1" thickBot="1">
      <c r="B53" s="142" t="s">
        <v>9</v>
      </c>
      <c r="C53" s="18" t="s">
        <v>41</v>
      </c>
      <c r="D53" s="198">
        <v>6.61</v>
      </c>
      <c r="E53" s="230">
        <v>6.21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144124.45000000001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144124.45000000001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144124.45000000001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144124.45000000001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132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16394.59</v>
      </c>
      <c r="E11" s="9">
        <f>E12</f>
        <v>1614.58</v>
      </c>
    </row>
    <row r="12" spans="2:7">
      <c r="B12" s="145" t="s">
        <v>4</v>
      </c>
      <c r="C12" s="6" t="s">
        <v>5</v>
      </c>
      <c r="D12" s="93">
        <v>16394.59</v>
      </c>
      <c r="E12" s="109">
        <v>1614.58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16394.59</v>
      </c>
      <c r="E21" s="112">
        <f>E11</f>
        <v>1614.58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19552.240000000002</v>
      </c>
      <c r="E26" s="131">
        <f>D21</f>
        <v>16394.59</v>
      </c>
      <c r="G26" s="86"/>
    </row>
    <row r="27" spans="2:10">
      <c r="B27" s="10" t="s">
        <v>17</v>
      </c>
      <c r="C27" s="11" t="s">
        <v>232</v>
      </c>
      <c r="D27" s="194">
        <v>1083.33</v>
      </c>
      <c r="E27" s="116">
        <v>-13854.74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1248.5</v>
      </c>
      <c r="E28" s="82">
        <v>1514.3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247.08</v>
      </c>
      <c r="E29" s="113">
        <v>471.83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1001.42</v>
      </c>
      <c r="E31" s="113">
        <v>1042.47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165.17</v>
      </c>
      <c r="E32" s="82">
        <v>15369.039999999999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 t="s">
        <v>247</v>
      </c>
      <c r="E33" s="113">
        <v>14272.57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7.09</v>
      </c>
      <c r="E35" s="113">
        <v>25.72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158.08000000000001</v>
      </c>
      <c r="E37" s="113">
        <v>60.69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1010.06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-142.38999999999999</v>
      </c>
      <c r="E40" s="136">
        <v>-925.27</v>
      </c>
      <c r="G40" s="86"/>
    </row>
    <row r="41" spans="2:10" ht="13.5" thickBot="1">
      <c r="B41" s="137" t="s">
        <v>37</v>
      </c>
      <c r="C41" s="138" t="s">
        <v>38</v>
      </c>
      <c r="D41" s="139">
        <v>20493.18</v>
      </c>
      <c r="E41" s="112">
        <f>E26+E27+E40</f>
        <v>1614.5800000000004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847.51800000000003</v>
      </c>
      <c r="E47" s="200">
        <v>845.08199999999999</v>
      </c>
      <c r="G47" s="79"/>
    </row>
    <row r="48" spans="2:10">
      <c r="B48" s="162" t="s">
        <v>6</v>
      </c>
      <c r="C48" s="23" t="s">
        <v>41</v>
      </c>
      <c r="D48" s="163">
        <v>892.94899999999996</v>
      </c>
      <c r="E48" s="200">
        <v>88.18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23.07</v>
      </c>
      <c r="E50" s="200">
        <v>19.399999999999999</v>
      </c>
    </row>
    <row r="51" spans="2:5">
      <c r="B51" s="141" t="s">
        <v>6</v>
      </c>
      <c r="C51" s="16" t="s">
        <v>235</v>
      </c>
      <c r="D51" s="287">
        <v>22.48</v>
      </c>
      <c r="E51" s="200">
        <v>17.62</v>
      </c>
    </row>
    <row r="52" spans="2:5">
      <c r="B52" s="141" t="s">
        <v>8</v>
      </c>
      <c r="C52" s="16" t="s">
        <v>236</v>
      </c>
      <c r="D52" s="287">
        <v>24.58</v>
      </c>
      <c r="E52" s="87">
        <v>19.900000000000002</v>
      </c>
    </row>
    <row r="53" spans="2:5" ht="14.25" customHeight="1" thickBot="1">
      <c r="B53" s="142" t="s">
        <v>9</v>
      </c>
      <c r="C53" s="18" t="s">
        <v>41</v>
      </c>
      <c r="D53" s="198">
        <v>22.95</v>
      </c>
      <c r="E53" s="230">
        <v>18.309999999999999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1614.58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1614.58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1614.58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1614.58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133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1413232.11</v>
      </c>
      <c r="E11" s="9">
        <f>E12</f>
        <v>754036.56</v>
      </c>
    </row>
    <row r="12" spans="2:7">
      <c r="B12" s="145" t="s">
        <v>4</v>
      </c>
      <c r="C12" s="6" t="s">
        <v>5</v>
      </c>
      <c r="D12" s="93">
        <v>1413232.11</v>
      </c>
      <c r="E12" s="109">
        <v>754036.56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1413232.11</v>
      </c>
      <c r="E21" s="112">
        <f>E11</f>
        <v>754036.56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47981.919999999998</v>
      </c>
      <c r="E26" s="131">
        <v>1413232.11</v>
      </c>
      <c r="G26" s="86"/>
    </row>
    <row r="27" spans="2:10">
      <c r="B27" s="10" t="s">
        <v>17</v>
      </c>
      <c r="C27" s="11" t="s">
        <v>232</v>
      </c>
      <c r="D27" s="194">
        <v>2182501.15</v>
      </c>
      <c r="E27" s="116">
        <v>-596658.87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2187597.86</v>
      </c>
      <c r="E28" s="82">
        <v>21560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1100129.29</v>
      </c>
      <c r="E29" s="113">
        <v>21560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1087468.57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5096.71</v>
      </c>
      <c r="E32" s="82">
        <v>618218.87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391101.31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26.68</v>
      </c>
      <c r="E35" s="113">
        <v>57.91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5070.03</v>
      </c>
      <c r="E37" s="113">
        <v>8973.01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218086.64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-58733.48</v>
      </c>
      <c r="E40" s="136">
        <v>-62536.68</v>
      </c>
      <c r="G40" s="86"/>
    </row>
    <row r="41" spans="2:10" ht="13.5" thickBot="1">
      <c r="B41" s="137" t="s">
        <v>37</v>
      </c>
      <c r="C41" s="138" t="s">
        <v>38</v>
      </c>
      <c r="D41" s="139">
        <v>2171749.59</v>
      </c>
      <c r="E41" s="112">
        <v>754036.56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2845.9029999999998</v>
      </c>
      <c r="E47" s="200">
        <v>79888.756999999998</v>
      </c>
      <c r="G47" s="79"/>
    </row>
    <row r="48" spans="2:10">
      <c r="B48" s="162" t="s">
        <v>6</v>
      </c>
      <c r="C48" s="23" t="s">
        <v>41</v>
      </c>
      <c r="D48" s="163">
        <v>117837.742</v>
      </c>
      <c r="E48" s="200">
        <v>45478.682999999997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16.86</v>
      </c>
      <c r="E50" s="200">
        <v>17.690000000000001</v>
      </c>
    </row>
    <row r="51" spans="2:5">
      <c r="B51" s="141" t="s">
        <v>6</v>
      </c>
      <c r="C51" s="16" t="s">
        <v>235</v>
      </c>
      <c r="D51" s="287">
        <v>16.73</v>
      </c>
      <c r="E51" s="200">
        <v>15.8</v>
      </c>
    </row>
    <row r="52" spans="2:5">
      <c r="B52" s="141" t="s">
        <v>8</v>
      </c>
      <c r="C52" s="16" t="s">
        <v>236</v>
      </c>
      <c r="D52" s="287">
        <v>19.53</v>
      </c>
      <c r="E52" s="87">
        <v>17.71</v>
      </c>
    </row>
    <row r="53" spans="2:5" ht="13.5" customHeight="1" thickBot="1">
      <c r="B53" s="142" t="s">
        <v>9</v>
      </c>
      <c r="C53" s="18" t="s">
        <v>41</v>
      </c>
      <c r="D53" s="198">
        <v>18.43</v>
      </c>
      <c r="E53" s="230">
        <v>16.579999999999998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754036.56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754036.56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754036.56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754036.56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134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17720.12</v>
      </c>
      <c r="E11" s="9">
        <f>E12</f>
        <v>20911.48</v>
      </c>
    </row>
    <row r="12" spans="2:7">
      <c r="B12" s="145" t="s">
        <v>4</v>
      </c>
      <c r="C12" s="6" t="s">
        <v>5</v>
      </c>
      <c r="D12" s="93">
        <v>17720.12</v>
      </c>
      <c r="E12" s="109">
        <v>20911.48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17720.12</v>
      </c>
      <c r="E21" s="112">
        <f>E11</f>
        <v>20911.48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13165.56</v>
      </c>
      <c r="E26" s="131">
        <v>17720.12</v>
      </c>
      <c r="G26" s="86"/>
    </row>
    <row r="27" spans="2:10">
      <c r="B27" s="10" t="s">
        <v>17</v>
      </c>
      <c r="C27" s="11" t="s">
        <v>232</v>
      </c>
      <c r="D27" s="194">
        <v>2027.36</v>
      </c>
      <c r="E27" s="116">
        <v>2944.9700000000003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14853.07</v>
      </c>
      <c r="E28" s="82">
        <v>3279.7400000000002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2317.87</v>
      </c>
      <c r="E29" s="113">
        <v>3160.17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12535.2</v>
      </c>
      <c r="E31" s="113">
        <v>119.57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12825.71</v>
      </c>
      <c r="E32" s="82">
        <v>334.77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117.85</v>
      </c>
      <c r="E35" s="113">
        <v>203.6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108.99</v>
      </c>
      <c r="E37" s="113">
        <v>131.16999999999999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12598.87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-92.42</v>
      </c>
      <c r="E40" s="136">
        <v>246.39</v>
      </c>
      <c r="G40" s="86"/>
    </row>
    <row r="41" spans="2:10" ht="13.5" thickBot="1">
      <c r="B41" s="137" t="s">
        <v>37</v>
      </c>
      <c r="C41" s="138" t="s">
        <v>38</v>
      </c>
      <c r="D41" s="139">
        <v>15100.5</v>
      </c>
      <c r="E41" s="112">
        <v>20911.48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238.37700000000001</v>
      </c>
      <c r="E47" s="200">
        <v>319.22399999999999</v>
      </c>
      <c r="G47" s="79"/>
    </row>
    <row r="48" spans="2:10">
      <c r="B48" s="162" t="s">
        <v>6</v>
      </c>
      <c r="C48" s="23" t="s">
        <v>41</v>
      </c>
      <c r="D48" s="163">
        <v>276.41399999999999</v>
      </c>
      <c r="E48" s="200">
        <v>371.95800000000003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55.23</v>
      </c>
      <c r="E50" s="200">
        <v>55.51</v>
      </c>
    </row>
    <row r="51" spans="2:5">
      <c r="B51" s="141" t="s">
        <v>6</v>
      </c>
      <c r="C51" s="16" t="s">
        <v>235</v>
      </c>
      <c r="D51" s="287">
        <v>54.51</v>
      </c>
      <c r="E51" s="200">
        <v>55.32</v>
      </c>
    </row>
    <row r="52" spans="2:5">
      <c r="B52" s="141" t="s">
        <v>8</v>
      </c>
      <c r="C52" s="16" t="s">
        <v>236</v>
      </c>
      <c r="D52" s="287">
        <v>55.93</v>
      </c>
      <c r="E52" s="87">
        <v>56.28</v>
      </c>
    </row>
    <row r="53" spans="2:5" ht="12.75" customHeight="1" thickBot="1">
      <c r="B53" s="142" t="s">
        <v>9</v>
      </c>
      <c r="C53" s="18" t="s">
        <v>41</v>
      </c>
      <c r="D53" s="198">
        <v>54.63</v>
      </c>
      <c r="E53" s="230">
        <v>56.22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20911.48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20911.48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20911.48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20911.48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135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6304696.0300000003</v>
      </c>
      <c r="E11" s="9">
        <f>E12</f>
        <v>7466092.6699999999</v>
      </c>
    </row>
    <row r="12" spans="2:7">
      <c r="B12" s="145" t="s">
        <v>4</v>
      </c>
      <c r="C12" s="6" t="s">
        <v>5</v>
      </c>
      <c r="D12" s="93">
        <v>6304696.0300000003</v>
      </c>
      <c r="E12" s="109">
        <v>7466092.6699999999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6304696.0300000003</v>
      </c>
      <c r="E21" s="112">
        <f>E11</f>
        <v>7466092.6699999999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2231448.67</v>
      </c>
      <c r="E26" s="131">
        <v>6304696.0300000003</v>
      </c>
      <c r="G26" s="86"/>
    </row>
    <row r="27" spans="2:10">
      <c r="B27" s="10" t="s">
        <v>17</v>
      </c>
      <c r="C27" s="11" t="s">
        <v>232</v>
      </c>
      <c r="D27" s="194">
        <v>268570.55</v>
      </c>
      <c r="E27" s="116">
        <v>1114469.8699999999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337500.09</v>
      </c>
      <c r="E28" s="82">
        <v>1600570.16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337500.09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1600570.16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68929.539999999994</v>
      </c>
      <c r="E32" s="82">
        <v>486100.29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431213.01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352.34</v>
      </c>
      <c r="E35" s="113">
        <v>2154.29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19167.59</v>
      </c>
      <c r="E37" s="113">
        <v>52732.99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49409.61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12564.91</v>
      </c>
      <c r="E40" s="136">
        <v>46926.77</v>
      </c>
      <c r="G40" s="86"/>
    </row>
    <row r="41" spans="2:10" ht="13.5" thickBot="1">
      <c r="B41" s="137" t="s">
        <v>37</v>
      </c>
      <c r="C41" s="138" t="s">
        <v>38</v>
      </c>
      <c r="D41" s="139">
        <v>2512584.13</v>
      </c>
      <c r="E41" s="112">
        <v>7466092.6699999999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12141.956</v>
      </c>
      <c r="E47" s="200">
        <v>33936.355000000003</v>
      </c>
      <c r="G47" s="79"/>
    </row>
    <row r="48" spans="2:10">
      <c r="B48" s="162" t="s">
        <v>6</v>
      </c>
      <c r="C48" s="23" t="s">
        <v>41</v>
      </c>
      <c r="D48" s="163">
        <v>13598.441999999999</v>
      </c>
      <c r="E48" s="200">
        <v>39912.822999999997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183.78</v>
      </c>
      <c r="E50" s="200">
        <v>185.78</v>
      </c>
    </row>
    <row r="51" spans="2:5">
      <c r="B51" s="141" t="s">
        <v>6</v>
      </c>
      <c r="C51" s="16" t="s">
        <v>235</v>
      </c>
      <c r="D51" s="287">
        <v>183.87</v>
      </c>
      <c r="E51" s="200">
        <v>185.59</v>
      </c>
    </row>
    <row r="52" spans="2:5">
      <c r="B52" s="141" t="s">
        <v>8</v>
      </c>
      <c r="C52" s="16" t="s">
        <v>236</v>
      </c>
      <c r="D52" s="287">
        <v>184.96</v>
      </c>
      <c r="E52" s="87">
        <v>187.06</v>
      </c>
    </row>
    <row r="53" spans="2:5" ht="12.75" customHeight="1" thickBot="1">
      <c r="B53" s="142" t="s">
        <v>9</v>
      </c>
      <c r="C53" s="18" t="s">
        <v>41</v>
      </c>
      <c r="D53" s="198">
        <v>184.77</v>
      </c>
      <c r="E53" s="230">
        <v>187.06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7466092.6699999999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7466092.6699999999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7466092.6699999999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7466092.6699999999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105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284340.92000000004</v>
      </c>
      <c r="E11" s="9">
        <f>E12+E13+E14</f>
        <v>279616.44</v>
      </c>
    </row>
    <row r="12" spans="2:5">
      <c r="B12" s="145" t="s">
        <v>4</v>
      </c>
      <c r="C12" s="6" t="s">
        <v>5</v>
      </c>
      <c r="D12" s="93">
        <v>284125.02</v>
      </c>
      <c r="E12" s="109">
        <f>227173.63+50698.36</f>
        <v>277871.99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>
        <v>215.9</v>
      </c>
      <c r="E14" s="109">
        <f>E15</f>
        <v>1744.45</v>
      </c>
    </row>
    <row r="15" spans="2:5">
      <c r="B15" s="145" t="s">
        <v>226</v>
      </c>
      <c r="C15" s="72" t="s">
        <v>11</v>
      </c>
      <c r="D15" s="93">
        <v>215.9</v>
      </c>
      <c r="E15" s="109">
        <f>1321.92+422.53</f>
        <v>1744.45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585.76</v>
      </c>
      <c r="E17" s="125">
        <f>E18</f>
        <v>553.49</v>
      </c>
    </row>
    <row r="18" spans="2:10">
      <c r="B18" s="145" t="s">
        <v>4</v>
      </c>
      <c r="C18" s="6" t="s">
        <v>11</v>
      </c>
      <c r="D18" s="93">
        <v>585.76</v>
      </c>
      <c r="E18" s="110">
        <v>553.49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283755.16000000003</v>
      </c>
      <c r="E21" s="112">
        <f>E11-E17</f>
        <v>279062.95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37736.379999999997</v>
      </c>
      <c r="E26" s="131">
        <v>283755.16000000003</v>
      </c>
      <c r="G26" s="86"/>
    </row>
    <row r="27" spans="2:10">
      <c r="B27" s="10" t="s">
        <v>17</v>
      </c>
      <c r="C27" s="11" t="s">
        <v>232</v>
      </c>
      <c r="D27" s="194">
        <v>108482.66</v>
      </c>
      <c r="E27" s="116">
        <v>-1553.0900000000111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155094.75</v>
      </c>
      <c r="E28" s="82">
        <v>93071.43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148445.35999999999</v>
      </c>
      <c r="E29" s="113">
        <v>75695.039999999994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6649.39</v>
      </c>
      <c r="E31" s="113">
        <v>17376.39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46612.09</v>
      </c>
      <c r="E32" s="82">
        <v>94624.52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31675.22</v>
      </c>
      <c r="E33" s="113">
        <v>14289.24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3043.79</v>
      </c>
      <c r="E35" s="113">
        <v>5885.34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11893.08</v>
      </c>
      <c r="E39" s="114">
        <v>74449.94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5272.21</v>
      </c>
      <c r="E40" s="136">
        <v>-3139.12</v>
      </c>
      <c r="G40" s="86"/>
    </row>
    <row r="41" spans="2:10" ht="13.5" thickBot="1">
      <c r="B41" s="137" t="s">
        <v>37</v>
      </c>
      <c r="C41" s="138" t="s">
        <v>38</v>
      </c>
      <c r="D41" s="139">
        <v>151491.25</v>
      </c>
      <c r="E41" s="112">
        <v>279062.95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6.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3673.7130000000002</v>
      </c>
      <c r="E47" s="85">
        <v>27892.066800000001</v>
      </c>
      <c r="G47" s="79"/>
    </row>
    <row r="48" spans="2:10">
      <c r="B48" s="162" t="s">
        <v>6</v>
      </c>
      <c r="C48" s="23" t="s">
        <v>41</v>
      </c>
      <c r="D48" s="163">
        <v>14414.0674</v>
      </c>
      <c r="E48" s="85">
        <v>27701.995900000002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10.272</v>
      </c>
      <c r="E50" s="85">
        <v>10.173328568107401</v>
      </c>
    </row>
    <row r="51" spans="2:5">
      <c r="B51" s="141" t="s">
        <v>6</v>
      </c>
      <c r="C51" s="16" t="s">
        <v>235</v>
      </c>
      <c r="D51" s="197">
        <v>10.176600000000001</v>
      </c>
      <c r="E51" s="87">
        <v>9.7194000000000003</v>
      </c>
    </row>
    <row r="52" spans="2:5">
      <c r="B52" s="141" t="s">
        <v>8</v>
      </c>
      <c r="C52" s="16" t="s">
        <v>236</v>
      </c>
      <c r="D52" s="197">
        <v>10.913</v>
      </c>
      <c r="E52" s="87">
        <v>10.347900000000001</v>
      </c>
    </row>
    <row r="53" spans="2:5" ht="13.5" thickBot="1">
      <c r="B53" s="142" t="s">
        <v>9</v>
      </c>
      <c r="C53" s="18" t="s">
        <v>41</v>
      </c>
      <c r="D53" s="198">
        <v>10.51</v>
      </c>
      <c r="E53" s="210">
        <v>10.0737488738131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277871.99</v>
      </c>
      <c r="E58" s="33">
        <f>D58/E21</f>
        <v>0.99573228907671185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227173.63</v>
      </c>
      <c r="E64" s="105">
        <f>D64/E21</f>
        <v>0.81405872760966658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50698.36</v>
      </c>
      <c r="E69" s="103">
        <f>D69/E21</f>
        <v>0.18167356146704533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1744.45</v>
      </c>
      <c r="E72" s="158">
        <f>D72/E21</f>
        <v>6.2510985424614769E-3</v>
      </c>
    </row>
    <row r="73" spans="2:5">
      <c r="B73" s="24" t="s">
        <v>62</v>
      </c>
      <c r="C73" s="25" t="s">
        <v>65</v>
      </c>
      <c r="D73" s="26">
        <f>E17</f>
        <v>553.49</v>
      </c>
      <c r="E73" s="27">
        <f>D73/E21</f>
        <v>1.9833876191733802E-3</v>
      </c>
    </row>
    <row r="74" spans="2:5">
      <c r="B74" s="159" t="s">
        <v>64</v>
      </c>
      <c r="C74" s="160" t="s">
        <v>66</v>
      </c>
      <c r="D74" s="161">
        <f>D58+D71+D72-D73</f>
        <v>279062.95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102">
        <f>D74</f>
        <v>279062.95</v>
      </c>
      <c r="E75" s="103">
        <f>E74</f>
        <v>0.99999999999999989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136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8191871.0899999999</v>
      </c>
      <c r="E11" s="9">
        <f>E12</f>
        <v>10066022.550000001</v>
      </c>
    </row>
    <row r="12" spans="2:7">
      <c r="B12" s="145" t="s">
        <v>4</v>
      </c>
      <c r="C12" s="6" t="s">
        <v>5</v>
      </c>
      <c r="D12" s="93">
        <v>8191871.0899999999</v>
      </c>
      <c r="E12" s="109">
        <v>10066022.550000001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8191871.0899999999</v>
      </c>
      <c r="E21" s="112">
        <f>E11</f>
        <v>10066022.550000001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5344133.6399999997</v>
      </c>
      <c r="E26" s="131">
        <v>8191871.0899999999</v>
      </c>
      <c r="G26" s="86"/>
    </row>
    <row r="27" spans="2:10">
      <c r="B27" s="10" t="s">
        <v>17</v>
      </c>
      <c r="C27" s="11" t="s">
        <v>232</v>
      </c>
      <c r="D27" s="194">
        <v>-560534.87</v>
      </c>
      <c r="E27" s="116">
        <v>1779771.0100000007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4147943.36</v>
      </c>
      <c r="E28" s="82">
        <v>7152033.6500000004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3438564.01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709379.35</v>
      </c>
      <c r="E31" s="113">
        <v>7152033.6500000004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4708478.2300000004</v>
      </c>
      <c r="E32" s="82">
        <v>5372262.6399999997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50095.61</v>
      </c>
      <c r="E33" s="113">
        <v>4541265.05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1183.8599999999999</v>
      </c>
      <c r="E35" s="113">
        <v>22956.560000000001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48558.31</v>
      </c>
      <c r="E37" s="113">
        <v>84045.46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4608640.45</v>
      </c>
      <c r="E39" s="114">
        <v>723995.57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36944.800000000003</v>
      </c>
      <c r="E40" s="136">
        <v>94380.45</v>
      </c>
      <c r="G40" s="86"/>
    </row>
    <row r="41" spans="2:10" ht="13.5" thickBot="1">
      <c r="B41" s="137" t="s">
        <v>37</v>
      </c>
      <c r="C41" s="138" t="s">
        <v>38</v>
      </c>
      <c r="D41" s="139">
        <v>4820543.57</v>
      </c>
      <c r="E41" s="112">
        <v>10066022.550000001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511890.19500000001</v>
      </c>
      <c r="E47" s="200">
        <v>772818.027</v>
      </c>
      <c r="G47" s="79"/>
    </row>
    <row r="48" spans="2:10">
      <c r="B48" s="162" t="s">
        <v>6</v>
      </c>
      <c r="C48" s="23" t="s">
        <v>41</v>
      </c>
      <c r="D48" s="163">
        <v>458662.56599999999</v>
      </c>
      <c r="E48" s="200">
        <v>941629.799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10.44</v>
      </c>
      <c r="E50" s="200">
        <v>10.6</v>
      </c>
    </row>
    <row r="51" spans="2:5">
      <c r="B51" s="141" t="s">
        <v>6</v>
      </c>
      <c r="C51" s="16" t="s">
        <v>235</v>
      </c>
      <c r="D51" s="287">
        <v>10.45</v>
      </c>
      <c r="E51" s="200">
        <v>10.59</v>
      </c>
    </row>
    <row r="52" spans="2:5">
      <c r="B52" s="141" t="s">
        <v>8</v>
      </c>
      <c r="C52" s="16" t="s">
        <v>236</v>
      </c>
      <c r="D52" s="287">
        <v>10.54</v>
      </c>
      <c r="E52" s="87">
        <v>10.69</v>
      </c>
    </row>
    <row r="53" spans="2:5" ht="12.75" customHeight="1" thickBot="1">
      <c r="B53" s="142" t="s">
        <v>9</v>
      </c>
      <c r="C53" s="18" t="s">
        <v>41</v>
      </c>
      <c r="D53" s="198">
        <v>10.51</v>
      </c>
      <c r="E53" s="230">
        <v>10.69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10066022.550000001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10066022.550000001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10066022.550000001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10066022.550000001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137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207127.74</v>
      </c>
      <c r="E11" s="9">
        <f>E12</f>
        <v>201818.9</v>
      </c>
    </row>
    <row r="12" spans="2:7">
      <c r="B12" s="145" t="s">
        <v>4</v>
      </c>
      <c r="C12" s="6" t="s">
        <v>5</v>
      </c>
      <c r="D12" s="93">
        <v>207127.74</v>
      </c>
      <c r="E12" s="109">
        <v>201818.9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207127.74</v>
      </c>
      <c r="E21" s="112">
        <f>E11</f>
        <v>201818.9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223753.73</v>
      </c>
      <c r="E26" s="131">
        <f>D21</f>
        <v>207127.74</v>
      </c>
      <c r="G26" s="86"/>
    </row>
    <row r="27" spans="2:10">
      <c r="B27" s="10" t="s">
        <v>17</v>
      </c>
      <c r="C27" s="11" t="s">
        <v>232</v>
      </c>
      <c r="D27" s="194">
        <v>-1816.92</v>
      </c>
      <c r="E27" s="116">
        <v>-1650.24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1816.92</v>
      </c>
      <c r="E32" s="82">
        <v>1650.24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1816.92</v>
      </c>
      <c r="E37" s="113">
        <v>1650.24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-2003.84</v>
      </c>
      <c r="E40" s="136">
        <v>-3658.6</v>
      </c>
      <c r="G40" s="86"/>
    </row>
    <row r="41" spans="2:10" ht="13.5" thickBot="1">
      <c r="B41" s="137" t="s">
        <v>37</v>
      </c>
      <c r="C41" s="138" t="s">
        <v>38</v>
      </c>
      <c r="D41" s="139">
        <v>219932.97</v>
      </c>
      <c r="E41" s="112">
        <f>E26+E27+E40</f>
        <v>201818.9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18708.506000000001</v>
      </c>
      <c r="E47" s="113">
        <v>18411.355</v>
      </c>
      <c r="G47" s="79"/>
    </row>
    <row r="48" spans="2:10">
      <c r="B48" s="162" t="s">
        <v>6</v>
      </c>
      <c r="C48" s="23" t="s">
        <v>41</v>
      </c>
      <c r="D48" s="163">
        <v>18559.743999999999</v>
      </c>
      <c r="E48" s="200">
        <v>18264.153999999999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11.96</v>
      </c>
      <c r="E50" s="87">
        <v>11.25</v>
      </c>
    </row>
    <row r="51" spans="2:5">
      <c r="B51" s="141" t="s">
        <v>6</v>
      </c>
      <c r="C51" s="16" t="s">
        <v>235</v>
      </c>
      <c r="D51" s="287">
        <v>11.84</v>
      </c>
      <c r="E51" s="87">
        <v>10.86</v>
      </c>
    </row>
    <row r="52" spans="2:5">
      <c r="B52" s="141" t="s">
        <v>8</v>
      </c>
      <c r="C52" s="16" t="s">
        <v>236</v>
      </c>
      <c r="D52" s="287">
        <v>12.5</v>
      </c>
      <c r="E52" s="87">
        <v>11.55</v>
      </c>
    </row>
    <row r="53" spans="2:5" ht="14.25" customHeight="1" thickBot="1">
      <c r="B53" s="142" t="s">
        <v>9</v>
      </c>
      <c r="C53" s="18" t="s">
        <v>41</v>
      </c>
      <c r="D53" s="198">
        <v>11.85</v>
      </c>
      <c r="E53" s="230">
        <v>11.05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201818.9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201818.9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201818.9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201818.9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196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502684.79</v>
      </c>
      <c r="E11" s="9">
        <f>E12</f>
        <v>714126.83</v>
      </c>
    </row>
    <row r="12" spans="2:7">
      <c r="B12" s="145" t="s">
        <v>4</v>
      </c>
      <c r="C12" s="6" t="s">
        <v>5</v>
      </c>
      <c r="D12" s="93">
        <v>502684.79</v>
      </c>
      <c r="E12" s="109">
        <v>714126.83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502684.79</v>
      </c>
      <c r="E21" s="112">
        <f>E11</f>
        <v>714126.83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f>D21</f>
        <v>502684.79</v>
      </c>
      <c r="G26" s="86"/>
    </row>
    <row r="27" spans="2:10">
      <c r="B27" s="10" t="s">
        <v>17</v>
      </c>
      <c r="C27" s="11" t="s">
        <v>232</v>
      </c>
      <c r="D27" s="194">
        <v>9257.5499999999993</v>
      </c>
      <c r="E27" s="116">
        <v>202281.5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9262.5</v>
      </c>
      <c r="E28" s="82">
        <v>210832.51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9262.5</v>
      </c>
      <c r="E29" s="113">
        <v>210832.51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4.95</v>
      </c>
      <c r="E32" s="82">
        <v>8551.01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1962.95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4.95</v>
      </c>
      <c r="E35" s="113">
        <v>1508.85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3904.21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1175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-22.22</v>
      </c>
      <c r="E40" s="136">
        <v>9160.5400000000009</v>
      </c>
      <c r="G40" s="86"/>
    </row>
    <row r="41" spans="2:10" ht="13.5" thickBot="1">
      <c r="B41" s="137" t="s">
        <v>37</v>
      </c>
      <c r="C41" s="138" t="s">
        <v>38</v>
      </c>
      <c r="D41" s="139">
        <v>9235.33</v>
      </c>
      <c r="E41" s="112">
        <f>E26+E27+E40</f>
        <v>714126.83000000007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43297.57</v>
      </c>
      <c r="G47" s="79"/>
    </row>
    <row r="48" spans="2:10">
      <c r="B48" s="162" t="s">
        <v>6</v>
      </c>
      <c r="C48" s="23" t="s">
        <v>41</v>
      </c>
      <c r="D48" s="163">
        <v>811.54</v>
      </c>
      <c r="E48" s="200">
        <v>60570.553999999996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11.61</v>
      </c>
    </row>
    <row r="51" spans="2:5">
      <c r="B51" s="141" t="s">
        <v>6</v>
      </c>
      <c r="C51" s="16" t="s">
        <v>235</v>
      </c>
      <c r="D51" s="287">
        <v>11.36</v>
      </c>
      <c r="E51" s="200">
        <v>11.58</v>
      </c>
    </row>
    <row r="52" spans="2:5">
      <c r="B52" s="141" t="s">
        <v>8</v>
      </c>
      <c r="C52" s="16" t="s">
        <v>236</v>
      </c>
      <c r="D52" s="287">
        <v>11.65</v>
      </c>
      <c r="E52" s="87">
        <v>11.81</v>
      </c>
    </row>
    <row r="53" spans="2:5" ht="13.5" customHeight="1" thickBot="1">
      <c r="B53" s="142" t="s">
        <v>9</v>
      </c>
      <c r="C53" s="18" t="s">
        <v>41</v>
      </c>
      <c r="D53" s="198">
        <v>11.38</v>
      </c>
      <c r="E53" s="230">
        <v>11.79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714126.83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714126.83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714126.83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714126.83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220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930.31</v>
      </c>
      <c r="E11" s="9">
        <f>E12</f>
        <v>876.26</v>
      </c>
    </row>
    <row r="12" spans="2:7">
      <c r="B12" s="145" t="s">
        <v>4</v>
      </c>
      <c r="C12" s="6" t="s">
        <v>5</v>
      </c>
      <c r="D12" s="93">
        <v>930.31</v>
      </c>
      <c r="E12" s="109">
        <v>876.26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930.31</v>
      </c>
      <c r="E21" s="112">
        <f>E11</f>
        <v>876.26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930.31</v>
      </c>
      <c r="G26" s="86"/>
    </row>
    <row r="27" spans="2:10">
      <c r="B27" s="10" t="s">
        <v>17</v>
      </c>
      <c r="C27" s="11" t="s">
        <v>232</v>
      </c>
      <c r="D27" s="97"/>
      <c r="E27" s="116"/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97"/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98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98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98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97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98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98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98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98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98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98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-54.05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f>E26+E27+E40</f>
        <v>876.26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103.94499999999999</v>
      </c>
      <c r="G47" s="79"/>
    </row>
    <row r="48" spans="2:10">
      <c r="B48" s="162" t="s">
        <v>6</v>
      </c>
      <c r="C48" s="23" t="s">
        <v>41</v>
      </c>
      <c r="D48" s="163"/>
      <c r="E48" s="200">
        <v>103.94499999999999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99"/>
      <c r="E50" s="200">
        <v>8.9499999999999993</v>
      </c>
    </row>
    <row r="51" spans="2:5">
      <c r="B51" s="141" t="s">
        <v>6</v>
      </c>
      <c r="C51" s="16" t="s">
        <v>235</v>
      </c>
      <c r="D51" s="287"/>
      <c r="E51" s="200">
        <v>8.08</v>
      </c>
    </row>
    <row r="52" spans="2:5">
      <c r="B52" s="141" t="s">
        <v>8</v>
      </c>
      <c r="C52" s="16" t="s">
        <v>236</v>
      </c>
      <c r="D52" s="287"/>
      <c r="E52" s="87">
        <v>9.32</v>
      </c>
    </row>
    <row r="53" spans="2:5" ht="12.75" customHeight="1" thickBot="1">
      <c r="B53" s="142" t="s">
        <v>9</v>
      </c>
      <c r="C53" s="18" t="s">
        <v>41</v>
      </c>
      <c r="D53" s="101"/>
      <c r="E53" s="230">
        <v>8.43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876.26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876.26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876.26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876.26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191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48103</v>
      </c>
      <c r="E11" s="9">
        <f>E12</f>
        <v>0</v>
      </c>
    </row>
    <row r="12" spans="2:7">
      <c r="B12" s="145" t="s">
        <v>4</v>
      </c>
      <c r="C12" s="6" t="s">
        <v>5</v>
      </c>
      <c r="D12" s="93">
        <v>48103</v>
      </c>
      <c r="E12" s="109"/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48103</v>
      </c>
      <c r="E21" s="112">
        <f>E11</f>
        <v>0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48103</v>
      </c>
      <c r="G26" s="86"/>
    </row>
    <row r="27" spans="2:10">
      <c r="B27" s="10" t="s">
        <v>17</v>
      </c>
      <c r="C27" s="11" t="s">
        <v>232</v>
      </c>
      <c r="D27" s="194">
        <v>251856.47</v>
      </c>
      <c r="E27" s="116">
        <v>-47449.99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261207.6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203999.98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57207.62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9351.1299999999992</v>
      </c>
      <c r="E32" s="82">
        <v>47449.99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3.33</v>
      </c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1349.6</v>
      </c>
      <c r="E37" s="113">
        <v>71.23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7998.2</v>
      </c>
      <c r="E39" s="114">
        <v>47378.759999999995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-2700.53</v>
      </c>
      <c r="E40" s="136">
        <v>-653.01</v>
      </c>
      <c r="G40" s="86"/>
    </row>
    <row r="41" spans="2:10" ht="13.5" thickBot="1">
      <c r="B41" s="137" t="s">
        <v>37</v>
      </c>
      <c r="C41" s="138" t="s">
        <v>38</v>
      </c>
      <c r="D41" s="139">
        <v>249155.94</v>
      </c>
      <c r="E41" s="112">
        <v>0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469.71</v>
      </c>
      <c r="G47" s="79"/>
    </row>
    <row r="48" spans="2:10">
      <c r="B48" s="162" t="s">
        <v>6</v>
      </c>
      <c r="C48" s="23" t="s">
        <v>41</v>
      </c>
      <c r="D48" s="163">
        <v>2409.8649999999998</v>
      </c>
      <c r="E48" s="90"/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102.41</v>
      </c>
    </row>
    <row r="51" spans="2:5">
      <c r="B51" s="141" t="s">
        <v>6</v>
      </c>
      <c r="C51" s="16" t="s">
        <v>235</v>
      </c>
      <c r="D51" s="287">
        <v>98.29</v>
      </c>
      <c r="E51" s="87">
        <v>91.74</v>
      </c>
    </row>
    <row r="52" spans="2:5">
      <c r="B52" s="141" t="s">
        <v>8</v>
      </c>
      <c r="C52" s="16" t="s">
        <v>236</v>
      </c>
      <c r="D52" s="287">
        <v>110.11</v>
      </c>
      <c r="E52" s="87">
        <v>103.77</v>
      </c>
    </row>
    <row r="53" spans="2:5" ht="13.5" customHeight="1" thickBot="1">
      <c r="B53" s="142" t="s">
        <v>9</v>
      </c>
      <c r="C53" s="18" t="s">
        <v>41</v>
      </c>
      <c r="D53" s="198">
        <v>103.39</v>
      </c>
      <c r="E53" s="89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0</v>
      </c>
      <c r="E58" s="33">
        <v>0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0</v>
      </c>
      <c r="E64" s="105">
        <v>0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0</v>
      </c>
      <c r="E74" s="70">
        <v>0</v>
      </c>
    </row>
    <row r="75" spans="2:5">
      <c r="B75" s="141" t="s">
        <v>4</v>
      </c>
      <c r="C75" s="16" t="s">
        <v>67</v>
      </c>
      <c r="D75" s="102">
        <f>D74</f>
        <v>0</v>
      </c>
      <c r="E75" s="103">
        <f>E74</f>
        <v>0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192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236694.04</v>
      </c>
      <c r="E11" s="9">
        <f>E12</f>
        <v>215986.98</v>
      </c>
    </row>
    <row r="12" spans="2:7">
      <c r="B12" s="145" t="s">
        <v>4</v>
      </c>
      <c r="C12" s="6" t="s">
        <v>5</v>
      </c>
      <c r="D12" s="93">
        <v>236694.04</v>
      </c>
      <c r="E12" s="109">
        <v>215986.98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236694.04</v>
      </c>
      <c r="E21" s="112">
        <f>E11</f>
        <v>215986.98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236694.04</v>
      </c>
      <c r="G26" s="86"/>
    </row>
    <row r="27" spans="2:10">
      <c r="B27" s="10" t="s">
        <v>17</v>
      </c>
      <c r="C27" s="11" t="s">
        <v>232</v>
      </c>
      <c r="D27" s="194">
        <v>104330.44</v>
      </c>
      <c r="E27" s="116">
        <v>-1976.87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104949.57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100000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4949.57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619.13</v>
      </c>
      <c r="E32" s="82">
        <v>1976.87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0.62</v>
      </c>
      <c r="E35" s="113">
        <v>210.36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618.51</v>
      </c>
      <c r="E37" s="113">
        <v>1766.51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5958.38</v>
      </c>
      <c r="E40" s="136">
        <v>-18730.189999999999</v>
      </c>
      <c r="G40" s="86"/>
    </row>
    <row r="41" spans="2:10" ht="13.5" thickBot="1">
      <c r="B41" s="137" t="s">
        <v>37</v>
      </c>
      <c r="C41" s="138" t="s">
        <v>38</v>
      </c>
      <c r="D41" s="139">
        <v>110288.82</v>
      </c>
      <c r="E41" s="112">
        <v>215986.98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4785.5649999999996</v>
      </c>
      <c r="G47" s="79"/>
    </row>
    <row r="48" spans="2:10">
      <c r="B48" s="162" t="s">
        <v>6</v>
      </c>
      <c r="C48" s="23" t="s">
        <v>41</v>
      </c>
      <c r="D48" s="163">
        <v>2162.9499999999998</v>
      </c>
      <c r="E48" s="200">
        <v>4742.7969999999996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49.46</v>
      </c>
    </row>
    <row r="51" spans="2:5">
      <c r="B51" s="141" t="s">
        <v>6</v>
      </c>
      <c r="C51" s="16" t="s">
        <v>235</v>
      </c>
      <c r="D51" s="287">
        <v>44.57</v>
      </c>
      <c r="E51" s="200">
        <v>42.6</v>
      </c>
    </row>
    <row r="52" spans="2:5">
      <c r="B52" s="141" t="s">
        <v>8</v>
      </c>
      <c r="C52" s="16" t="s">
        <v>236</v>
      </c>
      <c r="D52" s="287">
        <v>53.47</v>
      </c>
      <c r="E52" s="87">
        <v>49.46</v>
      </c>
    </row>
    <row r="53" spans="2:5" ht="13.5" customHeight="1" thickBot="1">
      <c r="B53" s="142" t="s">
        <v>9</v>
      </c>
      <c r="C53" s="18" t="s">
        <v>41</v>
      </c>
      <c r="D53" s="198">
        <v>50.99</v>
      </c>
      <c r="E53" s="230">
        <v>45.54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215986.98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215986.98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215986.98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215986.98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197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273004.78999999998</v>
      </c>
      <c r="E11" s="9">
        <f>E12</f>
        <v>267892.76</v>
      </c>
    </row>
    <row r="12" spans="2:7">
      <c r="B12" s="145" t="s">
        <v>4</v>
      </c>
      <c r="C12" s="6" t="s">
        <v>5</v>
      </c>
      <c r="D12" s="93">
        <v>273004.78999999998</v>
      </c>
      <c r="E12" s="109">
        <v>267892.76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273004.78999999998</v>
      </c>
      <c r="E21" s="112">
        <f>E11</f>
        <v>267892.76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f>D21</f>
        <v>273004.78999999998</v>
      </c>
      <c r="G26" s="86"/>
    </row>
    <row r="27" spans="2:10">
      <c r="B27" s="10" t="s">
        <v>17</v>
      </c>
      <c r="C27" s="11" t="s">
        <v>232</v>
      </c>
      <c r="D27" s="194">
        <v>34100.89</v>
      </c>
      <c r="E27" s="116">
        <v>-2478.98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34144.980000000003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34144.980000000003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44.09</v>
      </c>
      <c r="E32" s="82">
        <v>2478.98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23.7</v>
      </c>
      <c r="E35" s="113">
        <v>635.74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20.39</v>
      </c>
      <c r="E37" s="113">
        <v>1843.24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-703.37</v>
      </c>
      <c r="E40" s="136">
        <v>-2633.05</v>
      </c>
      <c r="G40" s="86"/>
    </row>
    <row r="41" spans="2:10" ht="13.5" thickBot="1">
      <c r="B41" s="137" t="s">
        <v>37</v>
      </c>
      <c r="C41" s="138" t="s">
        <v>38</v>
      </c>
      <c r="D41" s="139">
        <v>33397.519999999997</v>
      </c>
      <c r="E41" s="112">
        <f>E26+E27+E40</f>
        <v>267892.76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15251.664000000001</v>
      </c>
      <c r="G47" s="79"/>
    </row>
    <row r="48" spans="2:10">
      <c r="B48" s="162" t="s">
        <v>6</v>
      </c>
      <c r="C48" s="23" t="s">
        <v>41</v>
      </c>
      <c r="D48" s="163">
        <v>1840.0840000000001</v>
      </c>
      <c r="E48" s="200">
        <v>15109.575000000001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17.899999999999999</v>
      </c>
    </row>
    <row r="51" spans="2:5">
      <c r="B51" s="141" t="s">
        <v>6</v>
      </c>
      <c r="C51" s="16" t="s">
        <v>235</v>
      </c>
      <c r="D51" s="287">
        <v>18.149999999999999</v>
      </c>
      <c r="E51" s="87">
        <v>16.580000000000002</v>
      </c>
    </row>
    <row r="52" spans="2:5">
      <c r="B52" s="141" t="s">
        <v>8</v>
      </c>
      <c r="C52" s="16" t="s">
        <v>236</v>
      </c>
      <c r="D52" s="287">
        <v>19.02</v>
      </c>
      <c r="E52" s="87">
        <v>17.900000000000002</v>
      </c>
    </row>
    <row r="53" spans="2:5" ht="12.75" customHeight="1" thickBot="1">
      <c r="B53" s="142" t="s">
        <v>9</v>
      </c>
      <c r="C53" s="18" t="s">
        <v>41</v>
      </c>
      <c r="D53" s="198">
        <v>18.149999999999999</v>
      </c>
      <c r="E53" s="230">
        <v>17.73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267892.76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267892.76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267892.76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267892.76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22427.919999999998</v>
      </c>
      <c r="E11" s="9">
        <f>E12</f>
        <v>30676.35</v>
      </c>
    </row>
    <row r="12" spans="2:7">
      <c r="B12" s="145" t="s">
        <v>4</v>
      </c>
      <c r="C12" s="6" t="s">
        <v>5</v>
      </c>
      <c r="D12" s="93">
        <v>22427.919999999998</v>
      </c>
      <c r="E12" s="109">
        <v>30676.35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22427.919999999998</v>
      </c>
      <c r="E21" s="112">
        <f>E11</f>
        <v>30676.35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3212.68</v>
      </c>
      <c r="E26" s="131">
        <v>22427.919999999998</v>
      </c>
      <c r="G26" s="86"/>
    </row>
    <row r="27" spans="2:10">
      <c r="B27" s="10" t="s">
        <v>17</v>
      </c>
      <c r="C27" s="11" t="s">
        <v>232</v>
      </c>
      <c r="D27" s="194">
        <v>10661.57</v>
      </c>
      <c r="E27" s="116">
        <v>8671.0199999999968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10759.35</v>
      </c>
      <c r="E28" s="82">
        <v>43258.009999999995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10667.02</v>
      </c>
      <c r="E29" s="113">
        <v>1654.84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92.33</v>
      </c>
      <c r="E31" s="113">
        <v>41603.17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97.78</v>
      </c>
      <c r="E32" s="82">
        <v>34586.99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-0.4</v>
      </c>
      <c r="E33" s="113">
        <v>615.07000000000005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55.25</v>
      </c>
      <c r="E35" s="113">
        <v>149.84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42.93</v>
      </c>
      <c r="E37" s="113">
        <v>231.09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33590.99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21.06</v>
      </c>
      <c r="E40" s="136">
        <v>-422.59</v>
      </c>
      <c r="G40" s="86"/>
    </row>
    <row r="41" spans="2:10" ht="13.5" thickBot="1">
      <c r="B41" s="137" t="s">
        <v>37</v>
      </c>
      <c r="C41" s="138" t="s">
        <v>38</v>
      </c>
      <c r="D41" s="139">
        <v>13895.31</v>
      </c>
      <c r="E41" s="112">
        <v>30676.349999999995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34.011000000000003</v>
      </c>
      <c r="E47" s="200">
        <v>236.357</v>
      </c>
      <c r="G47" s="79"/>
    </row>
    <row r="48" spans="2:10">
      <c r="B48" s="162" t="s">
        <v>6</v>
      </c>
      <c r="C48" s="23" t="s">
        <v>41</v>
      </c>
      <c r="D48" s="163">
        <v>137.74100000000001</v>
      </c>
      <c r="E48" s="200">
        <v>309.48700000000002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94.46</v>
      </c>
      <c r="E50" s="200">
        <v>94.89</v>
      </c>
    </row>
    <row r="51" spans="2:5">
      <c r="B51" s="141" t="s">
        <v>6</v>
      </c>
      <c r="C51" s="16" t="s">
        <v>235</v>
      </c>
      <c r="D51" s="287">
        <v>94.41</v>
      </c>
      <c r="E51" s="200">
        <v>87.36</v>
      </c>
    </row>
    <row r="52" spans="2:5">
      <c r="B52" s="141" t="s">
        <v>8</v>
      </c>
      <c r="C52" s="16" t="s">
        <v>236</v>
      </c>
      <c r="D52" s="287">
        <v>105.16</v>
      </c>
      <c r="E52" s="87">
        <v>104.65</v>
      </c>
    </row>
    <row r="53" spans="2:5" ht="13.5" customHeight="1" thickBot="1">
      <c r="B53" s="142" t="s">
        <v>9</v>
      </c>
      <c r="C53" s="18" t="s">
        <v>41</v>
      </c>
      <c r="D53" s="198">
        <v>100.88</v>
      </c>
      <c r="E53" s="230">
        <v>99.12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30676.35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30676.35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30676.35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30676.35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139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259135.51</v>
      </c>
      <c r="E11" s="9">
        <f>E12</f>
        <v>332589.71000000002</v>
      </c>
    </row>
    <row r="12" spans="2:7">
      <c r="B12" s="145" t="s">
        <v>4</v>
      </c>
      <c r="C12" s="6" t="s">
        <v>5</v>
      </c>
      <c r="D12" s="93">
        <v>259135.51</v>
      </c>
      <c r="E12" s="109">
        <v>332589.71000000002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259135.51</v>
      </c>
      <c r="E21" s="112">
        <f>E11</f>
        <v>332589.71000000002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374886.7</v>
      </c>
      <c r="E26" s="131">
        <v>259135.51</v>
      </c>
      <c r="G26" s="86"/>
    </row>
    <row r="27" spans="2:10">
      <c r="B27" s="10" t="s">
        <v>17</v>
      </c>
      <c r="C27" s="11" t="s">
        <v>232</v>
      </c>
      <c r="D27" s="194">
        <v>-93826.53</v>
      </c>
      <c r="E27" s="116">
        <v>69004.34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37389.47</v>
      </c>
      <c r="E28" s="82">
        <v>100973.12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36445.85</v>
      </c>
      <c r="E29" s="113">
        <v>42404.08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943.62</v>
      </c>
      <c r="E31" s="113">
        <v>58569.04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131216</v>
      </c>
      <c r="E32" s="82">
        <v>31968.78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15894.23</v>
      </c>
      <c r="E33" s="113">
        <v>24690.25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831.53</v>
      </c>
      <c r="E35" s="113">
        <v>1628.18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3091.84</v>
      </c>
      <c r="E37" s="113">
        <v>2469.71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111398.39999999999</v>
      </c>
      <c r="E39" s="114">
        <v>3180.64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-5697.82</v>
      </c>
      <c r="E40" s="136">
        <v>4449.8599999999997</v>
      </c>
      <c r="G40" s="86"/>
    </row>
    <row r="41" spans="2:10" ht="13.5" thickBot="1">
      <c r="B41" s="137" t="s">
        <v>37</v>
      </c>
      <c r="C41" s="138" t="s">
        <v>38</v>
      </c>
      <c r="D41" s="139">
        <v>275362.34999999998</v>
      </c>
      <c r="E41" s="112">
        <v>332589.70999999996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1906.559</v>
      </c>
      <c r="E47" s="200">
        <v>1301.796</v>
      </c>
      <c r="G47" s="79"/>
    </row>
    <row r="48" spans="2:10">
      <c r="B48" s="162" t="s">
        <v>6</v>
      </c>
      <c r="C48" s="23" t="s">
        <v>41</v>
      </c>
      <c r="D48" s="163">
        <v>1426.674</v>
      </c>
      <c r="E48" s="200">
        <v>1647.5440000000001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196.63</v>
      </c>
      <c r="E50" s="200">
        <v>199.06</v>
      </c>
    </row>
    <row r="51" spans="2:5">
      <c r="B51" s="141" t="s">
        <v>6</v>
      </c>
      <c r="C51" s="16" t="s">
        <v>235</v>
      </c>
      <c r="D51" s="287">
        <v>192.39</v>
      </c>
      <c r="E51" s="200">
        <v>198.45000000000002</v>
      </c>
    </row>
    <row r="52" spans="2:5">
      <c r="B52" s="141" t="s">
        <v>8</v>
      </c>
      <c r="C52" s="16" t="s">
        <v>236</v>
      </c>
      <c r="D52" s="287">
        <v>199.83</v>
      </c>
      <c r="E52" s="87">
        <v>202.22</v>
      </c>
    </row>
    <row r="53" spans="2:5" ht="13.5" thickBot="1">
      <c r="B53" s="142" t="s">
        <v>9</v>
      </c>
      <c r="C53" s="18" t="s">
        <v>41</v>
      </c>
      <c r="D53" s="198">
        <v>193.01</v>
      </c>
      <c r="E53" s="230">
        <v>201.87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332589.71000000002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24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332589.71000000002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332589.71000000002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332589.71000000002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257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114819.84</v>
      </c>
      <c r="E11" s="9">
        <f>E12</f>
        <v>169978.33</v>
      </c>
    </row>
    <row r="12" spans="2:7">
      <c r="B12" s="145" t="s">
        <v>4</v>
      </c>
      <c r="C12" s="6" t="s">
        <v>5</v>
      </c>
      <c r="D12" s="93">
        <v>114819.84</v>
      </c>
      <c r="E12" s="109">
        <v>169978.33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114819.84</v>
      </c>
      <c r="E21" s="112">
        <f>E11</f>
        <v>169978.33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  <c r="I23" s="250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114819.84</v>
      </c>
      <c r="G26" s="86"/>
    </row>
    <row r="27" spans="2:10">
      <c r="B27" s="10" t="s">
        <v>17</v>
      </c>
      <c r="C27" s="11" t="s">
        <v>232</v>
      </c>
      <c r="D27" s="194">
        <v>14202.89</v>
      </c>
      <c r="E27" s="116">
        <v>56492.45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14202.89</v>
      </c>
      <c r="E28" s="82">
        <v>96685.19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20.62</v>
      </c>
      <c r="E29" s="113">
        <v>66095.490000000005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14182.27</v>
      </c>
      <c r="E31" s="113">
        <v>30589.7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40192.740000000005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11492.76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1716.91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561.16999999999996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26421.9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-104.22</v>
      </c>
      <c r="E40" s="136">
        <v>-1333.96</v>
      </c>
      <c r="G40" s="86"/>
    </row>
    <row r="41" spans="2:10" ht="13.5" thickBot="1">
      <c r="B41" s="137" t="s">
        <v>37</v>
      </c>
      <c r="C41" s="138" t="s">
        <v>38</v>
      </c>
      <c r="D41" s="139">
        <v>14098.67</v>
      </c>
      <c r="E41" s="112">
        <v>169978.33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55">
        <v>785.25400000000002</v>
      </c>
      <c r="G47" s="79"/>
    </row>
    <row r="48" spans="2:10">
      <c r="B48" s="162" t="s">
        <v>6</v>
      </c>
      <c r="C48" s="23" t="s">
        <v>41</v>
      </c>
      <c r="D48" s="163">
        <v>94.831999999999994</v>
      </c>
      <c r="E48" s="255">
        <v>1170.0050000000001</v>
      </c>
      <c r="G48" s="79"/>
    </row>
    <row r="49" spans="2:5">
      <c r="B49" s="159" t="s">
        <v>23</v>
      </c>
      <c r="C49" s="164" t="s">
        <v>234</v>
      </c>
      <c r="D49" s="165"/>
      <c r="E49" s="256"/>
    </row>
    <row r="50" spans="2:5">
      <c r="B50" s="141" t="s">
        <v>4</v>
      </c>
      <c r="C50" s="16" t="s">
        <v>40</v>
      </c>
      <c r="D50" s="196"/>
      <c r="E50" s="257">
        <v>146.22</v>
      </c>
    </row>
    <row r="51" spans="2:5">
      <c r="B51" s="141" t="s">
        <v>6</v>
      </c>
      <c r="C51" s="16" t="s">
        <v>235</v>
      </c>
      <c r="D51" s="287">
        <v>148.33000000000001</v>
      </c>
      <c r="E51" s="254">
        <v>141.65</v>
      </c>
    </row>
    <row r="52" spans="2:5">
      <c r="B52" s="141" t="s">
        <v>8</v>
      </c>
      <c r="C52" s="16" t="s">
        <v>236</v>
      </c>
      <c r="D52" s="287">
        <v>149.77000000000001</v>
      </c>
      <c r="E52" s="254">
        <v>148.4</v>
      </c>
    </row>
    <row r="53" spans="2:5" ht="13.5" customHeight="1" thickBot="1">
      <c r="B53" s="142" t="s">
        <v>9</v>
      </c>
      <c r="C53" s="18" t="s">
        <v>41</v>
      </c>
      <c r="D53" s="198">
        <v>148.66999999999999</v>
      </c>
      <c r="E53" s="89">
        <v>145.28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169978.33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4.2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169978.33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169978.33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169978.33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106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174046.62</v>
      </c>
      <c r="E11" s="9">
        <f>E12+E13+E14</f>
        <v>262536.08</v>
      </c>
    </row>
    <row r="12" spans="2:5">
      <c r="B12" s="145" t="s">
        <v>4</v>
      </c>
      <c r="C12" s="6" t="s">
        <v>5</v>
      </c>
      <c r="D12" s="93">
        <v>173981.72999999998</v>
      </c>
      <c r="E12" s="109">
        <f>183092.6+74685.7</f>
        <v>257778.3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>
        <v>64.89</v>
      </c>
      <c r="E14" s="109">
        <f>E15</f>
        <v>4757.78</v>
      </c>
    </row>
    <row r="15" spans="2:5">
      <c r="B15" s="145" t="s">
        <v>226</v>
      </c>
      <c r="C15" s="72" t="s">
        <v>11</v>
      </c>
      <c r="D15" s="93">
        <v>64.89</v>
      </c>
      <c r="E15" s="109">
        <f>4612.49+145.29</f>
        <v>4757.78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176.22</v>
      </c>
      <c r="E17" s="125">
        <f>E18</f>
        <v>238.29</v>
      </c>
    </row>
    <row r="18" spans="2:10">
      <c r="B18" s="145" t="s">
        <v>4</v>
      </c>
      <c r="C18" s="6" t="s">
        <v>11</v>
      </c>
      <c r="D18" s="93">
        <v>176.22</v>
      </c>
      <c r="E18" s="110">
        <v>238.29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173870.4</v>
      </c>
      <c r="E21" s="112">
        <f>E11-E17</f>
        <v>262297.79000000004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8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47039.81</v>
      </c>
      <c r="E26" s="131">
        <v>173870.4</v>
      </c>
      <c r="G26" s="86"/>
    </row>
    <row r="27" spans="2:10">
      <c r="B27" s="10" t="s">
        <v>17</v>
      </c>
      <c r="C27" s="11" t="s">
        <v>232</v>
      </c>
      <c r="D27" s="194">
        <v>41098.019999999997</v>
      </c>
      <c r="E27" s="116">
        <v>83694.34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46170.89</v>
      </c>
      <c r="E28" s="82">
        <v>128294.48999999999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46102.33</v>
      </c>
      <c r="E29" s="113">
        <v>112812.56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68.56</v>
      </c>
      <c r="E31" s="113">
        <v>15481.93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5072.87</v>
      </c>
      <c r="E32" s="82">
        <v>44600.149999999994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578.74</v>
      </c>
      <c r="E33" s="113">
        <v>16888.419999999998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2581.89</v>
      </c>
      <c r="E35" s="113">
        <v>5519.59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1912.24</v>
      </c>
      <c r="E39" s="114">
        <v>22192.14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901.75</v>
      </c>
      <c r="E40" s="136">
        <v>4733.05</v>
      </c>
      <c r="G40" s="86"/>
    </row>
    <row r="41" spans="2:10" ht="13.5" thickBot="1">
      <c r="B41" s="137" t="s">
        <v>37</v>
      </c>
      <c r="C41" s="138" t="s">
        <v>38</v>
      </c>
      <c r="D41" s="139">
        <v>89039.58</v>
      </c>
      <c r="E41" s="112">
        <v>262297.78999999998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4699.8921</v>
      </c>
      <c r="E47" s="85">
        <v>17786.871299999999</v>
      </c>
      <c r="G47" s="79"/>
    </row>
    <row r="48" spans="2:10">
      <c r="B48" s="162" t="s">
        <v>6</v>
      </c>
      <c r="C48" s="23" t="s">
        <v>41</v>
      </c>
      <c r="D48" s="163">
        <v>8882.7317000000003</v>
      </c>
      <c r="E48" s="85">
        <v>26338.043799999999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10.008699999999999</v>
      </c>
      <c r="E50" s="85">
        <v>9.7752098762866702</v>
      </c>
    </row>
    <row r="51" spans="2:5">
      <c r="B51" s="141" t="s">
        <v>6</v>
      </c>
      <c r="C51" s="16" t="s">
        <v>235</v>
      </c>
      <c r="D51" s="197">
        <v>9.9809999999999999</v>
      </c>
      <c r="E51" s="87">
        <v>9.6826000000000008</v>
      </c>
    </row>
    <row r="52" spans="2:5" ht="12" customHeight="1">
      <c r="B52" s="141" t="s">
        <v>8</v>
      </c>
      <c r="C52" s="16" t="s">
        <v>236</v>
      </c>
      <c r="D52" s="197">
        <v>10.1282</v>
      </c>
      <c r="E52" s="87">
        <v>9.9588999999999999</v>
      </c>
    </row>
    <row r="53" spans="2:5" ht="13.5" thickBot="1">
      <c r="B53" s="142" t="s">
        <v>9</v>
      </c>
      <c r="C53" s="18" t="s">
        <v>41</v>
      </c>
      <c r="D53" s="198">
        <v>10.023899999999999</v>
      </c>
      <c r="E53" s="211">
        <v>9.9588941377643199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257778.3</v>
      </c>
      <c r="E58" s="33">
        <f>D58/E21</f>
        <v>0.98276962226788089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183092.6</v>
      </c>
      <c r="E64" s="105">
        <f>D64/E21</f>
        <v>0.69803333074213081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74685.7</v>
      </c>
      <c r="E69" s="103">
        <f>D69/E21</f>
        <v>0.28473629152575014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4757.78</v>
      </c>
      <c r="E72" s="158">
        <f>D72/E21</f>
        <v>1.8138848977721084E-2</v>
      </c>
    </row>
    <row r="73" spans="2:5">
      <c r="B73" s="24" t="s">
        <v>62</v>
      </c>
      <c r="C73" s="25" t="s">
        <v>65</v>
      </c>
      <c r="D73" s="26">
        <f>E17</f>
        <v>238.29</v>
      </c>
      <c r="E73" s="27">
        <f>D73/E21</f>
        <v>9.0847124560218355E-4</v>
      </c>
    </row>
    <row r="74" spans="2:5">
      <c r="B74" s="159" t="s">
        <v>64</v>
      </c>
      <c r="C74" s="160" t="s">
        <v>66</v>
      </c>
      <c r="D74" s="161">
        <f>D58+D71+D72-D73</f>
        <v>262297.79000000004</v>
      </c>
      <c r="E74" s="70">
        <f>E58+E72-E73</f>
        <v>0.99999999999999978</v>
      </c>
    </row>
    <row r="75" spans="2:5">
      <c r="B75" s="15" t="s">
        <v>4</v>
      </c>
      <c r="C75" s="16" t="s">
        <v>67</v>
      </c>
      <c r="D75" s="102">
        <f>D74</f>
        <v>262297.79000000004</v>
      </c>
      <c r="E75" s="103">
        <f>E74</f>
        <v>0.99999999999999978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258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284609.75</v>
      </c>
      <c r="E11" s="9">
        <f>E12</f>
        <v>278923.33</v>
      </c>
    </row>
    <row r="12" spans="2:7">
      <c r="B12" s="145" t="s">
        <v>4</v>
      </c>
      <c r="C12" s="6" t="s">
        <v>5</v>
      </c>
      <c r="D12" s="93">
        <v>284609.75</v>
      </c>
      <c r="E12" s="109">
        <v>278923.33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284609.75</v>
      </c>
      <c r="E21" s="112">
        <f>E11</f>
        <v>278923.33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  <c r="H25" s="250"/>
    </row>
    <row r="26" spans="2:10">
      <c r="B26" s="128" t="s">
        <v>15</v>
      </c>
      <c r="C26" s="129" t="s">
        <v>16</v>
      </c>
      <c r="D26" s="130" t="s">
        <v>247</v>
      </c>
      <c r="E26" s="131">
        <v>284609.75</v>
      </c>
      <c r="G26" s="86"/>
    </row>
    <row r="27" spans="2:10">
      <c r="B27" s="10" t="s">
        <v>17</v>
      </c>
      <c r="C27" s="11" t="s">
        <v>232</v>
      </c>
      <c r="D27" s="194">
        <v>308440.03000000003</v>
      </c>
      <c r="E27" s="116">
        <v>-515.17000000000007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308440.03000000003</v>
      </c>
      <c r="E28" s="82">
        <v>5186.75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20.6</v>
      </c>
      <c r="E29" s="113">
        <v>5186.75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308419.43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5701.92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2234.62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453.51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2605.3000000000002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408.49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-3026.9</v>
      </c>
      <c r="E40" s="136">
        <v>-5171.25</v>
      </c>
      <c r="G40" s="86"/>
    </row>
    <row r="41" spans="2:10" ht="13.5" thickBot="1">
      <c r="B41" s="137" t="s">
        <v>37</v>
      </c>
      <c r="C41" s="138" t="s">
        <v>38</v>
      </c>
      <c r="D41" s="139">
        <v>305413.13</v>
      </c>
      <c r="E41" s="112">
        <v>278923.33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2295.4250000000002</v>
      </c>
      <c r="G47" s="79"/>
    </row>
    <row r="48" spans="2:10">
      <c r="B48" s="162" t="s">
        <v>6</v>
      </c>
      <c r="C48" s="23" t="s">
        <v>41</v>
      </c>
      <c r="D48" s="163">
        <v>2364.9769999999999</v>
      </c>
      <c r="E48" s="90">
        <v>2291.5160000000001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123.99</v>
      </c>
    </row>
    <row r="51" spans="2:5">
      <c r="B51" s="141" t="s">
        <v>6</v>
      </c>
      <c r="C51" s="16" t="s">
        <v>235</v>
      </c>
      <c r="D51" s="287">
        <v>128.75</v>
      </c>
      <c r="E51" s="200">
        <v>117.87</v>
      </c>
    </row>
    <row r="52" spans="2:5">
      <c r="B52" s="141" t="s">
        <v>8</v>
      </c>
      <c r="C52" s="16" t="s">
        <v>236</v>
      </c>
      <c r="D52" s="287">
        <v>130.41999999999999</v>
      </c>
      <c r="E52" s="87">
        <v>126.68</v>
      </c>
    </row>
    <row r="53" spans="2:5" ht="12.75" customHeight="1" thickBot="1">
      <c r="B53" s="142" t="s">
        <v>9</v>
      </c>
      <c r="C53" s="18" t="s">
        <v>41</v>
      </c>
      <c r="D53" s="198">
        <v>129.13999999999999</v>
      </c>
      <c r="E53" s="89">
        <v>121.72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278923.33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278923.33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278923.33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278923.33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40526.54</v>
      </c>
      <c r="E11" s="9">
        <f>E12</f>
        <v>174944.27</v>
      </c>
    </row>
    <row r="12" spans="2:7">
      <c r="B12" s="145" t="s">
        <v>4</v>
      </c>
      <c r="C12" s="6" t="s">
        <v>5</v>
      </c>
      <c r="D12" s="93">
        <v>40526.54</v>
      </c>
      <c r="E12" s="109">
        <v>174944.27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40526.54</v>
      </c>
      <c r="E21" s="112">
        <f>E11</f>
        <v>174944.27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40526.54</v>
      </c>
      <c r="G26" s="86"/>
    </row>
    <row r="27" spans="2:10">
      <c r="B27" s="10" t="s">
        <v>17</v>
      </c>
      <c r="C27" s="11" t="s">
        <v>232</v>
      </c>
      <c r="D27" s="194">
        <v>60320.84</v>
      </c>
      <c r="E27" s="116">
        <v>128918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60320.84</v>
      </c>
      <c r="E28" s="82">
        <v>147575.65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19500</v>
      </c>
      <c r="E29" s="113">
        <v>139379.53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40820.839999999997</v>
      </c>
      <c r="E31" s="113">
        <v>8196.1200000000008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18657.649999999998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10481.549999999999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65.900000000000006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410.67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7699.53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-1887.77</v>
      </c>
      <c r="E40" s="136">
        <v>5499.73</v>
      </c>
      <c r="G40" s="86"/>
    </row>
    <row r="41" spans="2:10" ht="13.5" thickBot="1">
      <c r="B41" s="137" t="s">
        <v>37</v>
      </c>
      <c r="C41" s="138" t="s">
        <v>38</v>
      </c>
      <c r="D41" s="139">
        <v>58433.07</v>
      </c>
      <c r="E41" s="112">
        <v>174944.27000000002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432.74470000000002</v>
      </c>
      <c r="G47" s="79"/>
    </row>
    <row r="48" spans="2:10">
      <c r="B48" s="162" t="s">
        <v>6</v>
      </c>
      <c r="C48" s="23" t="s">
        <v>41</v>
      </c>
      <c r="D48" s="163">
        <v>646.02620000000002</v>
      </c>
      <c r="E48" s="200">
        <v>1726.9918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93.65</v>
      </c>
    </row>
    <row r="51" spans="2:5">
      <c r="B51" s="141" t="s">
        <v>6</v>
      </c>
      <c r="C51" s="16" t="s">
        <v>235</v>
      </c>
      <c r="D51" s="287">
        <v>77.22</v>
      </c>
      <c r="E51" s="200">
        <v>86.17</v>
      </c>
    </row>
    <row r="52" spans="2:5">
      <c r="B52" s="141" t="s">
        <v>8</v>
      </c>
      <c r="C52" s="16" t="s">
        <v>236</v>
      </c>
      <c r="D52" s="287">
        <v>95.72</v>
      </c>
      <c r="E52" s="87">
        <v>104.54</v>
      </c>
    </row>
    <row r="53" spans="2:5" ht="14.25" customHeight="1" thickBot="1">
      <c r="B53" s="142" t="s">
        <v>9</v>
      </c>
      <c r="C53" s="18" t="s">
        <v>41</v>
      </c>
      <c r="D53" s="198">
        <v>90.45</v>
      </c>
      <c r="E53" s="230">
        <v>101.3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174944.27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174944.27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174944.27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174944.27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255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19129.55</v>
      </c>
      <c r="E11" s="9">
        <f>E12</f>
        <v>18273.189999999999</v>
      </c>
    </row>
    <row r="12" spans="2:7">
      <c r="B12" s="145" t="s">
        <v>4</v>
      </c>
      <c r="C12" s="6" t="s">
        <v>5</v>
      </c>
      <c r="D12" s="93">
        <v>19129.55</v>
      </c>
      <c r="E12" s="109">
        <v>18273.189999999999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19129.55</v>
      </c>
      <c r="E21" s="112">
        <f>E11</f>
        <v>18273.189999999999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21637.37</v>
      </c>
      <c r="E26" s="131">
        <f>D21</f>
        <v>19129.55</v>
      </c>
      <c r="G26" s="86"/>
    </row>
    <row r="27" spans="2:10">
      <c r="B27" s="10" t="s">
        <v>17</v>
      </c>
      <c r="C27" s="11" t="s">
        <v>232</v>
      </c>
      <c r="D27" s="194">
        <v>-240.6</v>
      </c>
      <c r="E27" s="116">
        <v>-202.72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240.6</v>
      </c>
      <c r="E32" s="82">
        <v>202.72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240.6</v>
      </c>
      <c r="E37" s="113">
        <v>202.72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805.13</v>
      </c>
      <c r="E40" s="136">
        <v>-653.64</v>
      </c>
      <c r="G40" s="86"/>
    </row>
    <row r="41" spans="2:10" ht="13.5" thickBot="1">
      <c r="B41" s="137" t="s">
        <v>37</v>
      </c>
      <c r="C41" s="138" t="s">
        <v>38</v>
      </c>
      <c r="D41" s="139">
        <v>22201.9</v>
      </c>
      <c r="E41" s="112">
        <f>E26+E27+E40</f>
        <v>18273.189999999999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220.7895</v>
      </c>
      <c r="E47" s="200">
        <v>217.2825</v>
      </c>
      <c r="G47" s="79"/>
    </row>
    <row r="48" spans="2:10">
      <c r="B48" s="162" t="s">
        <v>6</v>
      </c>
      <c r="C48" s="23" t="s">
        <v>41</v>
      </c>
      <c r="D48" s="163">
        <v>218.4581</v>
      </c>
      <c r="E48" s="200">
        <v>214.9787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98</v>
      </c>
      <c r="E50" s="200">
        <v>88.04</v>
      </c>
    </row>
    <row r="51" spans="2:5">
      <c r="B51" s="141" t="s">
        <v>6</v>
      </c>
      <c r="C51" s="16" t="s">
        <v>235</v>
      </c>
      <c r="D51" s="287">
        <v>95.9</v>
      </c>
      <c r="E51" s="200">
        <v>78.460000000000008</v>
      </c>
    </row>
    <row r="52" spans="2:5">
      <c r="B52" s="141" t="s">
        <v>8</v>
      </c>
      <c r="C52" s="16" t="s">
        <v>236</v>
      </c>
      <c r="D52" s="287">
        <v>111.38</v>
      </c>
      <c r="E52" s="87">
        <v>91.66</v>
      </c>
    </row>
    <row r="53" spans="2:5" ht="12.75" customHeight="1" thickBot="1">
      <c r="B53" s="142" t="s">
        <v>9</v>
      </c>
      <c r="C53" s="18" t="s">
        <v>41</v>
      </c>
      <c r="D53" s="198">
        <v>101.63</v>
      </c>
      <c r="E53" s="230">
        <v>85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18273.189999999999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18273.189999999999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18273.189999999999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18273.189999999999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140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389117.68</v>
      </c>
      <c r="E11" s="9">
        <f>E12</f>
        <v>310369.03000000003</v>
      </c>
    </row>
    <row r="12" spans="2:7">
      <c r="B12" s="145" t="s">
        <v>4</v>
      </c>
      <c r="C12" s="6" t="s">
        <v>5</v>
      </c>
      <c r="D12" s="93">
        <v>389117.68</v>
      </c>
      <c r="E12" s="109">
        <v>310369.03000000003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389117.68</v>
      </c>
      <c r="E21" s="112">
        <f>E11</f>
        <v>310369.03000000003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458532.4</v>
      </c>
      <c r="E26" s="131">
        <f>D21</f>
        <v>389117.68</v>
      </c>
      <c r="G26" s="86"/>
    </row>
    <row r="27" spans="2:10">
      <c r="B27" s="10" t="s">
        <v>17</v>
      </c>
      <c r="C27" s="11" t="s">
        <v>232</v>
      </c>
      <c r="D27" s="194">
        <v>117358.93</v>
      </c>
      <c r="E27" s="116">
        <v>-72629.170000000013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640198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640198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522839.07</v>
      </c>
      <c r="E32" s="82">
        <v>72629.170000000013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63945.14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22.22</v>
      </c>
      <c r="E35" s="113">
        <v>140.32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5775.73</v>
      </c>
      <c r="E37" s="113">
        <v>2674.53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517041.12</v>
      </c>
      <c r="E39" s="114">
        <v>5869.18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36139.550000000003</v>
      </c>
      <c r="E40" s="136">
        <v>-6119.48</v>
      </c>
      <c r="G40" s="86"/>
    </row>
    <row r="41" spans="2:10" ht="13.5" thickBot="1">
      <c r="B41" s="137" t="s">
        <v>37</v>
      </c>
      <c r="C41" s="138" t="s">
        <v>38</v>
      </c>
      <c r="D41" s="139">
        <v>612030.88</v>
      </c>
      <c r="E41" s="112">
        <f>E26+E27+E40</f>
        <v>310369.03000000003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10442.5506</v>
      </c>
      <c r="E47" s="200">
        <v>8256.2630000000008</v>
      </c>
      <c r="G47" s="79"/>
    </row>
    <row r="48" spans="2:10">
      <c r="B48" s="162" t="s">
        <v>6</v>
      </c>
      <c r="C48" s="23" t="s">
        <v>41</v>
      </c>
      <c r="D48" s="163">
        <v>12687.207200000001</v>
      </c>
      <c r="E48" s="200">
        <v>6593.7758999999996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43.91</v>
      </c>
      <c r="E50" s="200">
        <v>47.13</v>
      </c>
    </row>
    <row r="51" spans="2:5">
      <c r="B51" s="141" t="s">
        <v>6</v>
      </c>
      <c r="C51" s="16" t="s">
        <v>235</v>
      </c>
      <c r="D51" s="287">
        <v>43.2</v>
      </c>
      <c r="E51" s="200">
        <v>42.01</v>
      </c>
    </row>
    <row r="52" spans="2:5">
      <c r="B52" s="141" t="s">
        <v>8</v>
      </c>
      <c r="C52" s="16" t="s">
        <v>236</v>
      </c>
      <c r="D52" s="287">
        <v>51.42</v>
      </c>
      <c r="E52" s="87">
        <v>50.19</v>
      </c>
    </row>
    <row r="53" spans="2:5" ht="14.25" customHeight="1" thickBot="1">
      <c r="B53" s="142" t="s">
        <v>9</v>
      </c>
      <c r="C53" s="18" t="s">
        <v>41</v>
      </c>
      <c r="D53" s="198">
        <v>48.24</v>
      </c>
      <c r="E53" s="230">
        <v>47.07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310369.03000000003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310369.03000000003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310369.03000000003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310369.03000000003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2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142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35518658.700000003</v>
      </c>
      <c r="E11" s="9">
        <f>E12</f>
        <v>20938584.109999999</v>
      </c>
    </row>
    <row r="12" spans="2:7">
      <c r="B12" s="145" t="s">
        <v>4</v>
      </c>
      <c r="C12" s="6" t="s">
        <v>5</v>
      </c>
      <c r="D12" s="93">
        <v>35518658.700000003</v>
      </c>
      <c r="E12" s="109">
        <v>20938584.109999999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35518658.700000003</v>
      </c>
      <c r="E21" s="112">
        <f>E11</f>
        <v>20938584.109999999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39116901.460000001</v>
      </c>
      <c r="E26" s="131">
        <v>35518658.700000003</v>
      </c>
      <c r="G26" s="86"/>
    </row>
    <row r="27" spans="2:10">
      <c r="B27" s="10" t="s">
        <v>17</v>
      </c>
      <c r="C27" s="11" t="s">
        <v>232</v>
      </c>
      <c r="D27" s="194">
        <v>10127969.470000001</v>
      </c>
      <c r="E27" s="116">
        <v>-8299776.1999999993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12725806.73</v>
      </c>
      <c r="E28" s="82">
        <v>41160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9519367.6199999992</v>
      </c>
      <c r="E29" s="113">
        <v>41160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3206439.11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2597837.2599999998</v>
      </c>
      <c r="E32" s="82">
        <v>8340936.1999999993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1207587.7</v>
      </c>
      <c r="E33" s="113">
        <v>4377516.75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3095.98</v>
      </c>
      <c r="E35" s="113">
        <v>51908.97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366205.57</v>
      </c>
      <c r="E37" s="113">
        <v>206327.92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1020948.01</v>
      </c>
      <c r="E39" s="114">
        <v>3705182.56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2931598.42</v>
      </c>
      <c r="E40" s="136">
        <v>-6280298.3899999997</v>
      </c>
      <c r="G40" s="86"/>
    </row>
    <row r="41" spans="2:10" ht="13.5" thickBot="1">
      <c r="B41" s="137" t="s">
        <v>37</v>
      </c>
      <c r="C41" s="138" t="s">
        <v>38</v>
      </c>
      <c r="D41" s="139">
        <v>52176469.350000001</v>
      </c>
      <c r="E41" s="112">
        <v>20938584.110000003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389882.40269999998</v>
      </c>
      <c r="E47" s="200">
        <v>358123.1972</v>
      </c>
      <c r="G47" s="79"/>
    </row>
    <row r="48" spans="2:10">
      <c r="B48" s="162" t="s">
        <v>6</v>
      </c>
      <c r="C48" s="23" t="s">
        <v>41</v>
      </c>
      <c r="D48" s="163">
        <v>483518.38890000002</v>
      </c>
      <c r="E48" s="200">
        <v>257800.83859999999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100.33</v>
      </c>
      <c r="E50" s="200">
        <v>99.18</v>
      </c>
    </row>
    <row r="51" spans="2:5">
      <c r="B51" s="141" t="s">
        <v>6</v>
      </c>
      <c r="C51" s="16" t="s">
        <v>235</v>
      </c>
      <c r="D51" s="287">
        <v>99.6</v>
      </c>
      <c r="E51" s="200">
        <v>77.75</v>
      </c>
    </row>
    <row r="52" spans="2:5">
      <c r="B52" s="141" t="s">
        <v>8</v>
      </c>
      <c r="C52" s="16" t="s">
        <v>236</v>
      </c>
      <c r="D52" s="287">
        <v>111.99</v>
      </c>
      <c r="E52" s="87">
        <v>99.18</v>
      </c>
    </row>
    <row r="53" spans="2:5" ht="14.25" customHeight="1" thickBot="1">
      <c r="B53" s="142" t="s">
        <v>9</v>
      </c>
      <c r="C53" s="18" t="s">
        <v>41</v>
      </c>
      <c r="D53" s="198">
        <v>107.91</v>
      </c>
      <c r="E53" s="230">
        <v>81.22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20938584.109999999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20938584.109999999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20938584.109999999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20938584.109999999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143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352276.78</v>
      </c>
      <c r="E11" s="9">
        <f>E12</f>
        <v>150235.65</v>
      </c>
    </row>
    <row r="12" spans="2:7">
      <c r="B12" s="145" t="s">
        <v>4</v>
      </c>
      <c r="C12" s="6" t="s">
        <v>5</v>
      </c>
      <c r="D12" s="93">
        <v>352276.78</v>
      </c>
      <c r="E12" s="109">
        <v>150235.65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352276.78</v>
      </c>
      <c r="E21" s="112">
        <f>E11</f>
        <v>150235.65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372790.51</v>
      </c>
      <c r="E26" s="131">
        <v>352276.78</v>
      </c>
      <c r="G26" s="86"/>
    </row>
    <row r="27" spans="2:10">
      <c r="B27" s="10" t="s">
        <v>17</v>
      </c>
      <c r="C27" s="11" t="s">
        <v>232</v>
      </c>
      <c r="D27" s="194">
        <v>-3276.29</v>
      </c>
      <c r="E27" s="116">
        <v>-187814.08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3276.29</v>
      </c>
      <c r="E32" s="82">
        <v>187814.08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186016.49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56.76</v>
      </c>
      <c r="E35" s="113">
        <v>315.77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3219.53</v>
      </c>
      <c r="E37" s="113">
        <v>1481.82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11520.56</v>
      </c>
      <c r="E40" s="136">
        <v>-14227.05</v>
      </c>
      <c r="G40" s="86"/>
    </row>
    <row r="41" spans="2:10" ht="13.5" thickBot="1">
      <c r="B41" s="137" t="s">
        <v>37</v>
      </c>
      <c r="C41" s="138" t="s">
        <v>38</v>
      </c>
      <c r="D41" s="139">
        <v>381034.78</v>
      </c>
      <c r="E41" s="112">
        <v>150235.65000000005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5352.3404</v>
      </c>
      <c r="E47" s="200">
        <v>5264.1478999999999</v>
      </c>
      <c r="G47" s="79"/>
    </row>
    <row r="48" spans="2:10">
      <c r="B48" s="162" t="s">
        <v>6</v>
      </c>
      <c r="C48" s="23" t="s">
        <v>41</v>
      </c>
      <c r="D48" s="163">
        <v>5307.6302999999998</v>
      </c>
      <c r="E48" s="200">
        <v>2279.4059999999999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69.650000000000006</v>
      </c>
      <c r="E50" s="200">
        <v>66.92</v>
      </c>
    </row>
    <row r="51" spans="2:5">
      <c r="B51" s="141" t="s">
        <v>6</v>
      </c>
      <c r="C51" s="16" t="s">
        <v>235</v>
      </c>
      <c r="D51" s="287">
        <v>69.02</v>
      </c>
      <c r="E51" s="87">
        <v>61.71</v>
      </c>
    </row>
    <row r="52" spans="2:5">
      <c r="B52" s="141" t="s">
        <v>8</v>
      </c>
      <c r="C52" s="16" t="s">
        <v>236</v>
      </c>
      <c r="D52" s="287">
        <v>76.27</v>
      </c>
      <c r="E52" s="87">
        <v>70.28</v>
      </c>
    </row>
    <row r="53" spans="2:5" ht="13.5" customHeight="1" thickBot="1">
      <c r="B53" s="142" t="s">
        <v>9</v>
      </c>
      <c r="C53" s="18" t="s">
        <v>41</v>
      </c>
      <c r="D53" s="198">
        <v>71.790000000000006</v>
      </c>
      <c r="E53" s="230">
        <v>65.91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150235.65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150235.65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150235.65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150235.65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141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2735963.11</v>
      </c>
      <c r="E11" s="9">
        <f>E12</f>
        <v>1487234.51</v>
      </c>
    </row>
    <row r="12" spans="2:7">
      <c r="B12" s="145" t="s">
        <v>4</v>
      </c>
      <c r="C12" s="6" t="s">
        <v>5</v>
      </c>
      <c r="D12" s="93">
        <v>2735963.11</v>
      </c>
      <c r="E12" s="109">
        <v>1487234.51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2735963.11</v>
      </c>
      <c r="E21" s="112">
        <f>E11</f>
        <v>1487234.51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1078741.69</v>
      </c>
      <c r="E26" s="131">
        <v>2735963.11</v>
      </c>
      <c r="G26" s="86"/>
    </row>
    <row r="27" spans="2:10">
      <c r="B27" s="10" t="s">
        <v>17</v>
      </c>
      <c r="C27" s="11" t="s">
        <v>232</v>
      </c>
      <c r="D27" s="194">
        <v>1483109.3</v>
      </c>
      <c r="E27" s="116">
        <v>-1106607.07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1817763.6</v>
      </c>
      <c r="E28" s="82">
        <v>308249.42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736851.99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1080911.6100000001</v>
      </c>
      <c r="E31" s="113">
        <v>308249.42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334654.3</v>
      </c>
      <c r="E32" s="82">
        <v>1414856.49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24577.53</v>
      </c>
      <c r="E33" s="113">
        <v>1025091.76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101.69</v>
      </c>
      <c r="E35" s="113">
        <v>980.74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14527.63</v>
      </c>
      <c r="E37" s="113">
        <v>15449.21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295447.45</v>
      </c>
      <c r="E39" s="114">
        <v>373334.78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38667.379999999997</v>
      </c>
      <c r="E40" s="136">
        <v>-142121.53</v>
      </c>
      <c r="G40" s="86"/>
    </row>
    <row r="41" spans="2:10" ht="13.5" thickBot="1">
      <c r="B41" s="137" t="s">
        <v>37</v>
      </c>
      <c r="C41" s="138" t="s">
        <v>38</v>
      </c>
      <c r="D41" s="139">
        <v>2600518.37</v>
      </c>
      <c r="E41" s="112">
        <v>1487234.5099999998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6422.9930999999997</v>
      </c>
      <c r="E47" s="85">
        <v>14935.111699999999</v>
      </c>
      <c r="G47" s="79"/>
    </row>
    <row r="48" spans="2:10">
      <c r="B48" s="162" t="s">
        <v>6</v>
      </c>
      <c r="C48" s="23" t="s">
        <v>41</v>
      </c>
      <c r="D48" s="163">
        <v>14137.0936</v>
      </c>
      <c r="E48" s="200">
        <v>8389.6571000000004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167.95</v>
      </c>
      <c r="E50" s="87">
        <v>183.19</v>
      </c>
    </row>
    <row r="51" spans="2:5">
      <c r="B51" s="141" t="s">
        <v>6</v>
      </c>
      <c r="C51" s="16" t="s">
        <v>235</v>
      </c>
      <c r="D51" s="287">
        <v>165.94</v>
      </c>
      <c r="E51" s="87">
        <v>154.55000000000001</v>
      </c>
    </row>
    <row r="52" spans="2:5">
      <c r="B52" s="141" t="s">
        <v>8</v>
      </c>
      <c r="C52" s="16" t="s">
        <v>236</v>
      </c>
      <c r="D52" s="287">
        <v>196.66</v>
      </c>
      <c r="E52" s="87">
        <v>183.19</v>
      </c>
    </row>
    <row r="53" spans="2:5" ht="14.25" customHeight="1" thickBot="1">
      <c r="B53" s="142" t="s">
        <v>9</v>
      </c>
      <c r="C53" s="18" t="s">
        <v>41</v>
      </c>
      <c r="D53" s="198">
        <v>183.95</v>
      </c>
      <c r="E53" s="230">
        <v>177.27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1487234.51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1487234.51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1487234.51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1487234.51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262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21882.85</v>
      </c>
    </row>
    <row r="12" spans="2:7">
      <c r="B12" s="145" t="s">
        <v>4</v>
      </c>
      <c r="C12" s="6" t="s">
        <v>5</v>
      </c>
      <c r="D12" s="93"/>
      <c r="E12" s="109">
        <v>21882.85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21882.85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22030.400000000001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22030.400000000001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22030.400000000001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-147.55000000000001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21882.850000000002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137.5934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157.87</v>
      </c>
    </row>
    <row r="52" spans="2:5">
      <c r="B52" s="141" t="s">
        <v>8</v>
      </c>
      <c r="C52" s="16" t="s">
        <v>236</v>
      </c>
      <c r="D52" s="287"/>
      <c r="E52" s="87">
        <v>162.24</v>
      </c>
    </row>
    <row r="53" spans="2:5" ht="13.5" thickBot="1">
      <c r="B53" s="142" t="s">
        <v>9</v>
      </c>
      <c r="C53" s="18" t="s">
        <v>41</v>
      </c>
      <c r="D53" s="198"/>
      <c r="E53" s="230">
        <v>159.04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21882.85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21882.85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21882.85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21882.85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263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41883.19</v>
      </c>
    </row>
    <row r="12" spans="2:7">
      <c r="B12" s="145" t="s">
        <v>4</v>
      </c>
      <c r="C12" s="6" t="s">
        <v>5</v>
      </c>
      <c r="D12" s="93"/>
      <c r="E12" s="109">
        <v>41883.19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41883.19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41748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41748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41748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135.19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41883.19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675.97149999999999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61.51</v>
      </c>
    </row>
    <row r="52" spans="2:5">
      <c r="B52" s="141" t="s">
        <v>8</v>
      </c>
      <c r="C52" s="16" t="s">
        <v>236</v>
      </c>
      <c r="D52" s="287"/>
      <c r="E52" s="87">
        <v>62.02</v>
      </c>
    </row>
    <row r="53" spans="2:5" ht="13.5" thickBot="1">
      <c r="B53" s="142" t="s">
        <v>9</v>
      </c>
      <c r="C53" s="18" t="s">
        <v>41</v>
      </c>
      <c r="D53" s="198"/>
      <c r="E53" s="230">
        <v>61.96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41883.19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41883.19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41883.19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41883.19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223824.2</v>
      </c>
      <c r="E11" s="9">
        <f>E12</f>
        <v>196977.14</v>
      </c>
    </row>
    <row r="12" spans="2:7">
      <c r="B12" s="145" t="s">
        <v>4</v>
      </c>
      <c r="C12" s="6" t="s">
        <v>5</v>
      </c>
      <c r="D12" s="93">
        <v>223824.2</v>
      </c>
      <c r="E12" s="109">
        <v>196977.14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223824.2</v>
      </c>
      <c r="E21" s="112">
        <f>E11</f>
        <v>196977.14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24661.91</v>
      </c>
      <c r="E26" s="131">
        <v>223824.2</v>
      </c>
      <c r="G26" s="86"/>
    </row>
    <row r="27" spans="2:10">
      <c r="B27" s="10" t="s">
        <v>17</v>
      </c>
      <c r="C27" s="11" t="s">
        <v>232</v>
      </c>
      <c r="D27" s="194">
        <v>104989.86</v>
      </c>
      <c r="E27" s="116">
        <v>-20865.170000000002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108743.43</v>
      </c>
      <c r="E28" s="82">
        <v>28735.16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8199.99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100543.44</v>
      </c>
      <c r="E31" s="113">
        <v>28735.16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3753.57</v>
      </c>
      <c r="E32" s="82">
        <v>49600.33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14638.99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55.22</v>
      </c>
      <c r="E35" s="113">
        <v>269.57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767.08</v>
      </c>
      <c r="E37" s="113">
        <v>2055.39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2931.27</v>
      </c>
      <c r="E39" s="114">
        <v>32636.38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-94.43</v>
      </c>
      <c r="E40" s="136">
        <v>-5981.89</v>
      </c>
      <c r="G40" s="86"/>
    </row>
    <row r="41" spans="2:10" ht="13.5" thickBot="1">
      <c r="B41" s="137" t="s">
        <v>37</v>
      </c>
      <c r="C41" s="138" t="s">
        <v>38</v>
      </c>
      <c r="D41" s="139">
        <v>129557.34</v>
      </c>
      <c r="E41" s="112">
        <v>196977.13999999998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152.84729999999999</v>
      </c>
      <c r="E47" s="85">
        <v>1386.6811</v>
      </c>
      <c r="G47" s="79"/>
    </row>
    <row r="48" spans="2:10">
      <c r="B48" s="162" t="s">
        <v>6</v>
      </c>
      <c r="C48" s="23" t="s">
        <v>41</v>
      </c>
      <c r="D48" s="163">
        <v>760.26840000000004</v>
      </c>
      <c r="E48" s="200">
        <v>1250.5690999999999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161.35</v>
      </c>
      <c r="E50" s="87">
        <v>161.41</v>
      </c>
    </row>
    <row r="51" spans="2:5">
      <c r="B51" s="141" t="s">
        <v>6</v>
      </c>
      <c r="C51" s="16" t="s">
        <v>235</v>
      </c>
      <c r="D51" s="287">
        <v>159.59</v>
      </c>
      <c r="E51" s="87">
        <v>146.72999999999999</v>
      </c>
    </row>
    <row r="52" spans="2:5">
      <c r="B52" s="141" t="s">
        <v>8</v>
      </c>
      <c r="C52" s="16" t="s">
        <v>236</v>
      </c>
      <c r="D52" s="287">
        <v>183.67</v>
      </c>
      <c r="E52" s="87">
        <v>167.67000000000002</v>
      </c>
    </row>
    <row r="53" spans="2:5" ht="14.25" customHeight="1" thickBot="1">
      <c r="B53" s="142" t="s">
        <v>9</v>
      </c>
      <c r="C53" s="18" t="s">
        <v>41</v>
      </c>
      <c r="D53" s="198">
        <v>170.41</v>
      </c>
      <c r="E53" s="230">
        <v>157.51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196977.14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196977.14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196977.14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196977.14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107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108293.33</v>
      </c>
      <c r="E11" s="9">
        <f>E12+E13+E14</f>
        <v>167179.41999999998</v>
      </c>
    </row>
    <row r="12" spans="2:5">
      <c r="B12" s="145" t="s">
        <v>4</v>
      </c>
      <c r="C12" s="6" t="s">
        <v>5</v>
      </c>
      <c r="D12" s="93">
        <v>108105.09</v>
      </c>
      <c r="E12" s="109">
        <f>103433.03+62828.93</f>
        <v>166261.96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>
        <v>188.24</v>
      </c>
      <c r="E14" s="109">
        <f>E15</f>
        <v>917.45999999999992</v>
      </c>
    </row>
    <row r="15" spans="2:5">
      <c r="B15" s="145" t="s">
        <v>226</v>
      </c>
      <c r="C15" s="72" t="s">
        <v>11</v>
      </c>
      <c r="D15" s="93">
        <v>188.24</v>
      </c>
      <c r="E15" s="109">
        <f>730.29+187.17</f>
        <v>917.45999999999992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253</v>
      </c>
      <c r="E17" s="125">
        <f>E18</f>
        <v>363.72</v>
      </c>
    </row>
    <row r="18" spans="2:10">
      <c r="B18" s="145" t="s">
        <v>4</v>
      </c>
      <c r="C18" s="6" t="s">
        <v>11</v>
      </c>
      <c r="D18" s="93">
        <v>253</v>
      </c>
      <c r="E18" s="110">
        <v>363.72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108040.33</v>
      </c>
      <c r="E21" s="112">
        <f>E11-E17</f>
        <v>166815.69999999998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77928.78</v>
      </c>
      <c r="E26" s="131">
        <v>108040.33</v>
      </c>
      <c r="G26" s="86"/>
    </row>
    <row r="27" spans="2:10">
      <c r="B27" s="10" t="s">
        <v>17</v>
      </c>
      <c r="C27" s="11" t="s">
        <v>232</v>
      </c>
      <c r="D27" s="194">
        <v>25091.07</v>
      </c>
      <c r="E27" s="116">
        <v>48874.329999999994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41712.839999999997</v>
      </c>
      <c r="E28" s="82">
        <v>67030.009999999995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41712.839999999997</v>
      </c>
      <c r="E29" s="113">
        <v>40418.14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26611.87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16621.77</v>
      </c>
      <c r="E32" s="82">
        <v>18155.68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5650.48</v>
      </c>
      <c r="E33" s="113">
        <v>13055.92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2880.63</v>
      </c>
      <c r="E35" s="113">
        <v>3862.17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8090.66</v>
      </c>
      <c r="E39" s="114">
        <v>1237.5899999999999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-4466.71</v>
      </c>
      <c r="E40" s="136">
        <v>9901.0400000000009</v>
      </c>
      <c r="G40" s="86"/>
    </row>
    <row r="41" spans="2:10" ht="13.5" thickBot="1">
      <c r="B41" s="137" t="s">
        <v>37</v>
      </c>
      <c r="C41" s="138" t="s">
        <v>38</v>
      </c>
      <c r="D41" s="139">
        <v>98553.14</v>
      </c>
      <c r="E41" s="112">
        <v>166815.70000000001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7998.9304000000002</v>
      </c>
      <c r="E47" s="85">
        <v>12684.4804</v>
      </c>
      <c r="G47" s="79"/>
    </row>
    <row r="48" spans="2:10">
      <c r="B48" s="162" t="s">
        <v>6</v>
      </c>
      <c r="C48" s="23" t="s">
        <v>41</v>
      </c>
      <c r="D48" s="163">
        <v>10581.657300000001</v>
      </c>
      <c r="E48" s="85">
        <v>18208.627100000002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9.7423999999999999</v>
      </c>
      <c r="E50" s="85">
        <v>8.5175211433966194</v>
      </c>
    </row>
    <row r="51" spans="2:5">
      <c r="B51" s="141" t="s">
        <v>6</v>
      </c>
      <c r="C51" s="16" t="s">
        <v>235</v>
      </c>
      <c r="D51" s="197">
        <v>9.2927999999999997</v>
      </c>
      <c r="E51" s="87">
        <v>7.8652000000000006</v>
      </c>
    </row>
    <row r="52" spans="2:5">
      <c r="B52" s="141" t="s">
        <v>8</v>
      </c>
      <c r="C52" s="16" t="s">
        <v>236</v>
      </c>
      <c r="D52" s="197">
        <v>9.8177000000000003</v>
      </c>
      <c r="E52" s="87">
        <v>9.1630000000000003</v>
      </c>
    </row>
    <row r="53" spans="2:5" ht="13.5" thickBot="1">
      <c r="B53" s="142" t="s">
        <v>9</v>
      </c>
      <c r="C53" s="18" t="s">
        <v>41</v>
      </c>
      <c r="D53" s="198">
        <v>9.3135999999999992</v>
      </c>
      <c r="E53" s="212">
        <v>9.1613551688364208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166261.96</v>
      </c>
      <c r="E58" s="33">
        <f>D58/E21</f>
        <v>0.99668052827161957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103433.03</v>
      </c>
      <c r="E64" s="105">
        <f>D64/E21</f>
        <v>0.62004373689047265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62828.93</v>
      </c>
      <c r="E69" s="103">
        <f>D69/E21</f>
        <v>0.37663679138114703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917.45999999999992</v>
      </c>
      <c r="E72" s="158">
        <f>D72/E21</f>
        <v>5.4998420412467174E-3</v>
      </c>
    </row>
    <row r="73" spans="2:5">
      <c r="B73" s="24" t="s">
        <v>62</v>
      </c>
      <c r="C73" s="25" t="s">
        <v>65</v>
      </c>
      <c r="D73" s="26">
        <f>E17</f>
        <v>363.72</v>
      </c>
      <c r="E73" s="27">
        <f>D73/E21</f>
        <v>2.1803703128662356E-3</v>
      </c>
    </row>
    <row r="74" spans="2:5">
      <c r="B74" s="159" t="s">
        <v>64</v>
      </c>
      <c r="C74" s="160" t="s">
        <v>66</v>
      </c>
      <c r="D74" s="161">
        <f>D58+D71+D72-D73</f>
        <v>166815.69999999998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166815.69999999998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169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65484.39</v>
      </c>
    </row>
    <row r="12" spans="2:7">
      <c r="B12" s="145" t="s">
        <v>4</v>
      </c>
      <c r="C12" s="6" t="s">
        <v>5</v>
      </c>
      <c r="D12" s="93"/>
      <c r="E12" s="109">
        <v>65484.39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12">
        <f>E11</f>
        <v>65484.39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0</v>
      </c>
      <c r="G26" s="86"/>
    </row>
    <row r="27" spans="2:10">
      <c r="B27" s="10" t="s">
        <v>17</v>
      </c>
      <c r="C27" s="11" t="s">
        <v>232</v>
      </c>
      <c r="D27" s="194">
        <v>910.94</v>
      </c>
      <c r="E27" s="116">
        <v>59898.599999999991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18256.71</v>
      </c>
      <c r="E28" s="82">
        <v>151546.06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18256.71</v>
      </c>
      <c r="E31" s="113">
        <v>151546.06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17345.77</v>
      </c>
      <c r="E32" s="82">
        <v>91647.46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0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6.69</v>
      </c>
      <c r="E35" s="113">
        <v>187.08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13.54</v>
      </c>
      <c r="E37" s="113">
        <v>485.69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17325.54</v>
      </c>
      <c r="E39" s="114">
        <v>90974.69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-910.94</v>
      </c>
      <c r="E40" s="136">
        <v>5585.79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v>65484.389999999992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1149.0506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99"/>
      <c r="E50" s="87"/>
    </row>
    <row r="51" spans="2:5">
      <c r="B51" s="141" t="s">
        <v>6</v>
      </c>
      <c r="C51" s="16" t="s">
        <v>235</v>
      </c>
      <c r="D51" s="287">
        <v>51.58</v>
      </c>
      <c r="E51" s="87">
        <v>46.25</v>
      </c>
    </row>
    <row r="52" spans="2:5">
      <c r="B52" s="141" t="s">
        <v>8</v>
      </c>
      <c r="C52" s="16" t="s">
        <v>236</v>
      </c>
      <c r="D52" s="287">
        <v>58.58</v>
      </c>
      <c r="E52" s="87">
        <v>57.81</v>
      </c>
    </row>
    <row r="53" spans="2:5" ht="13.5" customHeight="1" thickBot="1">
      <c r="B53" s="142" t="s">
        <v>9</v>
      </c>
      <c r="C53" s="18" t="s">
        <v>41</v>
      </c>
      <c r="D53" s="101"/>
      <c r="E53" s="230">
        <v>56.99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65484.39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65484.39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65484.39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65484.39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173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128959.62</v>
      </c>
      <c r="E11" s="9">
        <f>E12</f>
        <v>120653.44</v>
      </c>
    </row>
    <row r="12" spans="2:7">
      <c r="B12" s="145" t="s">
        <v>4</v>
      </c>
      <c r="C12" s="6" t="s">
        <v>5</v>
      </c>
      <c r="D12" s="93">
        <v>128959.62</v>
      </c>
      <c r="E12" s="109">
        <v>120653.44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128959.62</v>
      </c>
      <c r="E21" s="112">
        <f>E11</f>
        <v>120653.44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8181.6</v>
      </c>
      <c r="E26" s="131">
        <f>D21</f>
        <v>128959.62</v>
      </c>
      <c r="G26" s="86"/>
    </row>
    <row r="27" spans="2:10">
      <c r="B27" s="10" t="s">
        <v>17</v>
      </c>
      <c r="C27" s="11" t="s">
        <v>232</v>
      </c>
      <c r="D27" s="194">
        <v>8554.9500000000007</v>
      </c>
      <c r="E27" s="116">
        <v>11874.489999999998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28126.48</v>
      </c>
      <c r="E28" s="82">
        <v>63019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28126.48</v>
      </c>
      <c r="E31" s="113">
        <v>63019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19571.53</v>
      </c>
      <c r="E32" s="82">
        <v>51144.51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4.07</v>
      </c>
      <c r="E35" s="113">
        <v>354.59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78.37</v>
      </c>
      <c r="E37" s="113">
        <v>1351.41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19489.09</v>
      </c>
      <c r="E39" s="114">
        <v>49438.51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2620.2800000000002</v>
      </c>
      <c r="E40" s="136">
        <v>-20180.669999999998</v>
      </c>
      <c r="G40" s="86"/>
    </row>
    <row r="41" spans="2:10" ht="13.5" thickBot="1">
      <c r="B41" s="137" t="s">
        <v>37</v>
      </c>
      <c r="C41" s="138" t="s">
        <v>38</v>
      </c>
      <c r="D41" s="139">
        <v>19356.830000000002</v>
      </c>
      <c r="E41" s="112">
        <f>E26+E27+E40</f>
        <v>120653.43999999999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95.557100000000005</v>
      </c>
      <c r="E47" s="85">
        <v>2441.4922000000001</v>
      </c>
      <c r="G47" s="79"/>
    </row>
    <row r="48" spans="2:10">
      <c r="B48" s="162" t="s">
        <v>6</v>
      </c>
      <c r="C48" s="23" t="s">
        <v>41</v>
      </c>
      <c r="D48" s="163">
        <v>228.39920000000001</v>
      </c>
      <c r="E48" s="200">
        <v>2580.2703999999999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85.62</v>
      </c>
      <c r="E50" s="87">
        <v>52.82</v>
      </c>
    </row>
    <row r="51" spans="2:5">
      <c r="B51" s="141" t="s">
        <v>6</v>
      </c>
      <c r="C51" s="16" t="s">
        <v>235</v>
      </c>
      <c r="D51" s="287">
        <v>80.27</v>
      </c>
      <c r="E51" s="87">
        <v>42.78</v>
      </c>
    </row>
    <row r="52" spans="2:5">
      <c r="B52" s="141" t="s">
        <v>8</v>
      </c>
      <c r="C52" s="16" t="s">
        <v>236</v>
      </c>
      <c r="D52" s="287">
        <v>101.96</v>
      </c>
      <c r="E52" s="87">
        <v>60.08</v>
      </c>
    </row>
    <row r="53" spans="2:5" ht="13.5" customHeight="1" thickBot="1">
      <c r="B53" s="142" t="s">
        <v>9</v>
      </c>
      <c r="C53" s="18" t="s">
        <v>41</v>
      </c>
      <c r="D53" s="198">
        <v>84.75</v>
      </c>
      <c r="E53" s="230">
        <v>46.76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120653.44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120653.44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120653.44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120653.44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172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1299320.68</v>
      </c>
      <c r="E11" s="9">
        <f>E12</f>
        <v>1318692.31</v>
      </c>
    </row>
    <row r="12" spans="2:7">
      <c r="B12" s="145" t="s">
        <v>4</v>
      </c>
      <c r="C12" s="6" t="s">
        <v>5</v>
      </c>
      <c r="D12" s="93">
        <v>1299320.68</v>
      </c>
      <c r="E12" s="109">
        <v>1318692.31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1299320.68</v>
      </c>
      <c r="E21" s="112">
        <f>E11</f>
        <v>1318692.31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43366.85</v>
      </c>
      <c r="E26" s="131">
        <v>1299320.68</v>
      </c>
      <c r="G26" s="86"/>
    </row>
    <row r="27" spans="2:10">
      <c r="B27" s="10" t="s">
        <v>17</v>
      </c>
      <c r="C27" s="11" t="s">
        <v>232</v>
      </c>
      <c r="D27" s="194">
        <v>150275.20000000001</v>
      </c>
      <c r="E27" s="116">
        <v>3097.5300000000134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232999.99</v>
      </c>
      <c r="E28" s="82">
        <v>126699.31000000001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232999.99</v>
      </c>
      <c r="E29" s="113">
        <v>12249.99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114449.32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82724.789999999994</v>
      </c>
      <c r="E32" s="82">
        <v>123601.78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65182.69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32.75</v>
      </c>
      <c r="E35" s="113">
        <v>428.26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508.53</v>
      </c>
      <c r="E37" s="113">
        <v>13237.02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82183.509999999995</v>
      </c>
      <c r="E39" s="114">
        <v>44753.81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720.01</v>
      </c>
      <c r="E40" s="136">
        <v>16274.1</v>
      </c>
      <c r="G40" s="86"/>
    </row>
    <row r="41" spans="2:10" ht="13.5" thickBot="1">
      <c r="B41" s="137" t="s">
        <v>37</v>
      </c>
      <c r="C41" s="138" t="s">
        <v>38</v>
      </c>
      <c r="D41" s="139">
        <v>194362.06</v>
      </c>
      <c r="E41" s="112">
        <v>1318692.31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318.59280000000001</v>
      </c>
      <c r="E47" s="85">
        <v>9312.1241000000009</v>
      </c>
      <c r="G47" s="79"/>
    </row>
    <row r="48" spans="2:10">
      <c r="B48" s="162" t="s">
        <v>6</v>
      </c>
      <c r="C48" s="23" t="s">
        <v>41</v>
      </c>
      <c r="D48" s="163">
        <v>1407.9105999999999</v>
      </c>
      <c r="E48" s="200">
        <v>9339.8420999999998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136.12</v>
      </c>
      <c r="E50" s="87">
        <v>139.53</v>
      </c>
    </row>
    <row r="51" spans="2:5">
      <c r="B51" s="141" t="s">
        <v>6</v>
      </c>
      <c r="C51" s="16" t="s">
        <v>235</v>
      </c>
      <c r="D51" s="287">
        <v>136.15</v>
      </c>
      <c r="E51" s="87">
        <v>139.53</v>
      </c>
    </row>
    <row r="52" spans="2:5">
      <c r="B52" s="141" t="s">
        <v>8</v>
      </c>
      <c r="C52" s="16" t="s">
        <v>236</v>
      </c>
      <c r="D52" s="287">
        <v>138.06</v>
      </c>
      <c r="E52" s="87">
        <v>141.22</v>
      </c>
    </row>
    <row r="53" spans="2:5" ht="13.5" customHeight="1" thickBot="1">
      <c r="B53" s="142" t="s">
        <v>9</v>
      </c>
      <c r="C53" s="18" t="s">
        <v>41</v>
      </c>
      <c r="D53" s="198">
        <v>138.05000000000001</v>
      </c>
      <c r="E53" s="230">
        <v>141.19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1318692.31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1318692.31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1318692.31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1318692.31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174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1583.11</v>
      </c>
      <c r="E11" s="9">
        <f>E12</f>
        <v>6918.35</v>
      </c>
    </row>
    <row r="12" spans="2:7">
      <c r="B12" s="145" t="s">
        <v>4</v>
      </c>
      <c r="C12" s="6" t="s">
        <v>5</v>
      </c>
      <c r="D12" s="93">
        <v>1583.11</v>
      </c>
      <c r="E12" s="109">
        <v>6918.35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1583.11</v>
      </c>
      <c r="E21" s="112">
        <f>E11</f>
        <v>6918.35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0.68</v>
      </c>
      <c r="E26" s="131">
        <v>1583.11</v>
      </c>
      <c r="G26" s="86"/>
    </row>
    <row r="27" spans="2:10">
      <c r="B27" s="10" t="s">
        <v>17</v>
      </c>
      <c r="C27" s="11" t="s">
        <v>232</v>
      </c>
      <c r="D27" s="194">
        <v>17703.599999999999</v>
      </c>
      <c r="E27" s="116">
        <v>4702.08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17704.38</v>
      </c>
      <c r="E28" s="82">
        <v>4702.08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3000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14704.38</v>
      </c>
      <c r="E31" s="113">
        <v>4702.08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0.78</v>
      </c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0.78</v>
      </c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-203.97</v>
      </c>
      <c r="E40" s="136">
        <v>633.16</v>
      </c>
      <c r="G40" s="86"/>
    </row>
    <row r="41" spans="2:10" ht="13.5" thickBot="1">
      <c r="B41" s="137" t="s">
        <v>37</v>
      </c>
      <c r="C41" s="138" t="s">
        <v>38</v>
      </c>
      <c r="D41" s="139">
        <v>17500.310000000001</v>
      </c>
      <c r="E41" s="112">
        <f>E26+E27+E40</f>
        <v>6918.3499999999995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1.2699999999999999E-2</v>
      </c>
      <c r="E47" s="85">
        <v>29.214099999999998</v>
      </c>
      <c r="G47" s="79"/>
    </row>
    <row r="48" spans="2:10">
      <c r="B48" s="162" t="s">
        <v>6</v>
      </c>
      <c r="C48" s="23" t="s">
        <v>41</v>
      </c>
      <c r="D48" s="163">
        <v>284.65039999999999</v>
      </c>
      <c r="E48" s="200">
        <v>105.3823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53.24</v>
      </c>
      <c r="E50" s="87">
        <v>54.19</v>
      </c>
    </row>
    <row r="51" spans="2:5">
      <c r="B51" s="141" t="s">
        <v>6</v>
      </c>
      <c r="C51" s="16" t="s">
        <v>235</v>
      </c>
      <c r="D51" s="287">
        <v>51.65</v>
      </c>
      <c r="E51" s="87">
        <v>46.87</v>
      </c>
    </row>
    <row r="52" spans="2:5">
      <c r="B52" s="141" t="s">
        <v>8</v>
      </c>
      <c r="C52" s="16" t="s">
        <v>236</v>
      </c>
      <c r="D52" s="287">
        <v>71.97</v>
      </c>
      <c r="E52" s="87">
        <v>66.28</v>
      </c>
    </row>
    <row r="53" spans="2:5" ht="12.75" customHeight="1" thickBot="1">
      <c r="B53" s="142" t="s">
        <v>9</v>
      </c>
      <c r="C53" s="18" t="s">
        <v>41</v>
      </c>
      <c r="D53" s="198">
        <v>61.48</v>
      </c>
      <c r="E53" s="230">
        <v>65.650000000000006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6918.35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6918.35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6918.35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6918.35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175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32492.65</v>
      </c>
      <c r="E11" s="9">
        <f>E12</f>
        <v>35529.519999999997</v>
      </c>
    </row>
    <row r="12" spans="2:7">
      <c r="B12" s="145" t="s">
        <v>4</v>
      </c>
      <c r="C12" s="6" t="s">
        <v>5</v>
      </c>
      <c r="D12" s="93">
        <v>32492.65</v>
      </c>
      <c r="E12" s="109">
        <v>35529.519999999997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32492.65</v>
      </c>
      <c r="E21" s="112">
        <f>E11</f>
        <v>35529.519999999997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2991.03</v>
      </c>
      <c r="E26" s="131">
        <v>32492.65</v>
      </c>
      <c r="G26" s="86"/>
    </row>
    <row r="27" spans="2:10">
      <c r="B27" s="10" t="s">
        <v>17</v>
      </c>
      <c r="C27" s="11" t="s">
        <v>232</v>
      </c>
      <c r="D27" s="194">
        <v>1000</v>
      </c>
      <c r="E27" s="116">
        <v>3457.94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1000</v>
      </c>
      <c r="E28" s="82">
        <v>5831.83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5831.83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2373.89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2058.58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12.71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302.60000000000002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169.16</v>
      </c>
      <c r="E40" s="136">
        <v>-421.07</v>
      </c>
      <c r="G40" s="86"/>
    </row>
    <row r="41" spans="2:10" ht="13.5" thickBot="1">
      <c r="B41" s="137" t="s">
        <v>37</v>
      </c>
      <c r="C41" s="138" t="s">
        <v>38</v>
      </c>
      <c r="D41" s="139">
        <v>4160.1899999999996</v>
      </c>
      <c r="E41" s="112">
        <v>35529.520000000004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21.488800000000001</v>
      </c>
      <c r="E47" s="85">
        <v>223.16380000000001</v>
      </c>
      <c r="G47" s="79"/>
    </row>
    <row r="48" spans="2:10">
      <c r="B48" s="162" t="s">
        <v>6</v>
      </c>
      <c r="C48" s="23" t="s">
        <v>41</v>
      </c>
      <c r="D48" s="163">
        <v>28.600200000000001</v>
      </c>
      <c r="E48" s="200">
        <v>247.24789999999999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139.19</v>
      </c>
      <c r="E50" s="87">
        <v>145.6</v>
      </c>
    </row>
    <row r="51" spans="2:5">
      <c r="B51" s="141" t="s">
        <v>6</v>
      </c>
      <c r="C51" s="16" t="s">
        <v>235</v>
      </c>
      <c r="D51" s="287">
        <v>139.22999999999999</v>
      </c>
      <c r="E51" s="87">
        <v>139.22</v>
      </c>
    </row>
    <row r="52" spans="2:5">
      <c r="B52" s="141" t="s">
        <v>8</v>
      </c>
      <c r="C52" s="16" t="s">
        <v>236</v>
      </c>
      <c r="D52" s="287">
        <v>148.54</v>
      </c>
      <c r="E52" s="87">
        <v>149.29</v>
      </c>
    </row>
    <row r="53" spans="2:5" ht="13.5" customHeight="1" thickBot="1">
      <c r="B53" s="142" t="s">
        <v>9</v>
      </c>
      <c r="C53" s="18" t="s">
        <v>41</v>
      </c>
      <c r="D53" s="198">
        <v>145.46</v>
      </c>
      <c r="E53" s="230">
        <v>143.69999999999999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35529.519999999997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35529.519999999997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35529.519999999997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35529.519999999997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170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22800.29</v>
      </c>
    </row>
    <row r="12" spans="2:7">
      <c r="B12" s="145" t="s">
        <v>4</v>
      </c>
      <c r="C12" s="6" t="s">
        <v>5</v>
      </c>
      <c r="D12" s="93"/>
      <c r="E12" s="109">
        <v>22800.29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12">
        <f>E11</f>
        <v>22800.29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201333.5</v>
      </c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>
        <v>-197147.15</v>
      </c>
      <c r="E27" s="116">
        <v>25676.66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45724.92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45724.92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197147.15</v>
      </c>
      <c r="E32" s="82">
        <v>20048.259999999998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4.92</v>
      </c>
      <c r="E35" s="113">
        <v>9.74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513.82000000000005</v>
      </c>
      <c r="E37" s="113">
        <v>53.65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196628.41</v>
      </c>
      <c r="E39" s="114">
        <v>19984.87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-4186.3500000000004</v>
      </c>
      <c r="E40" s="136">
        <v>-2876.37</v>
      </c>
      <c r="G40" s="86"/>
    </row>
    <row r="41" spans="2:10" ht="13.5" thickBot="1">
      <c r="B41" s="137" t="s">
        <v>37</v>
      </c>
      <c r="C41" s="138" t="s">
        <v>38</v>
      </c>
      <c r="D41" s="139" t="s">
        <v>247</v>
      </c>
      <c r="E41" s="112">
        <f>E26+E27+E40</f>
        <v>22800.29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2420.4555999999998</v>
      </c>
      <c r="E47" s="85"/>
      <c r="G47" s="79"/>
    </row>
    <row r="48" spans="2:10">
      <c r="B48" s="162" t="s">
        <v>6</v>
      </c>
      <c r="C48" s="23" t="s">
        <v>41</v>
      </c>
      <c r="D48" s="163"/>
      <c r="E48" s="200">
        <v>231.2637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83.18</v>
      </c>
      <c r="E50" s="87"/>
    </row>
    <row r="51" spans="2:5">
      <c r="B51" s="141" t="s">
        <v>6</v>
      </c>
      <c r="C51" s="16" t="s">
        <v>235</v>
      </c>
      <c r="D51" s="287">
        <v>74.63</v>
      </c>
      <c r="E51" s="87">
        <v>88.79</v>
      </c>
    </row>
    <row r="52" spans="2:5">
      <c r="B52" s="141" t="s">
        <v>8</v>
      </c>
      <c r="C52" s="16" t="s">
        <v>236</v>
      </c>
      <c r="D52" s="287">
        <v>85.46</v>
      </c>
      <c r="E52" s="87">
        <v>107.07000000000001</v>
      </c>
    </row>
    <row r="53" spans="2:5" ht="13.5" customHeight="1" thickBot="1">
      <c r="B53" s="142" t="s">
        <v>9</v>
      </c>
      <c r="C53" s="18" t="s">
        <v>41</v>
      </c>
      <c r="D53" s="198"/>
      <c r="E53" s="230">
        <v>98.59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22800.29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22800.29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22800.29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22800.29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171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481089.33</v>
      </c>
      <c r="E11" s="9">
        <f>E12</f>
        <v>530046.71999999997</v>
      </c>
    </row>
    <row r="12" spans="2:7">
      <c r="B12" s="145" t="s">
        <v>4</v>
      </c>
      <c r="C12" s="6" t="s">
        <v>5</v>
      </c>
      <c r="D12" s="93">
        <v>481089.33</v>
      </c>
      <c r="E12" s="109">
        <v>530046.71999999997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481089.33</v>
      </c>
      <c r="E21" s="112">
        <f>E11</f>
        <v>530046.71999999997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481089.33</v>
      </c>
      <c r="G26" s="86"/>
    </row>
    <row r="27" spans="2:10">
      <c r="B27" s="10" t="s">
        <v>17</v>
      </c>
      <c r="C27" s="11" t="s">
        <v>232</v>
      </c>
      <c r="D27" s="194">
        <v>272708.75</v>
      </c>
      <c r="E27" s="116">
        <v>41538.270000000004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283947.83</v>
      </c>
      <c r="E28" s="82">
        <v>78621.58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 t="s">
        <v>247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283947.83</v>
      </c>
      <c r="E31" s="113">
        <v>78621.58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11239.08</v>
      </c>
      <c r="E32" s="82">
        <v>37083.31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 t="s">
        <v>247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39.01</v>
      </c>
      <c r="E35" s="113">
        <v>383.31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803.09</v>
      </c>
      <c r="E37" s="113">
        <v>5077.55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10396.98</v>
      </c>
      <c r="E39" s="114">
        <v>31622.45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3301.17</v>
      </c>
      <c r="E40" s="136">
        <v>7419.12</v>
      </c>
      <c r="G40" s="86"/>
    </row>
    <row r="41" spans="2:10" ht="13.5" thickBot="1">
      <c r="B41" s="137" t="s">
        <v>37</v>
      </c>
      <c r="C41" s="138" t="s">
        <v>38</v>
      </c>
      <c r="D41" s="139">
        <v>276009.92</v>
      </c>
      <c r="E41" s="112">
        <f>E26+E27+E40</f>
        <v>530046.72000000009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4210.8474999999999</v>
      </c>
      <c r="G47" s="79"/>
    </row>
    <row r="48" spans="2:10">
      <c r="B48" s="162" t="s">
        <v>6</v>
      </c>
      <c r="C48" s="23" t="s">
        <v>41</v>
      </c>
      <c r="D48" s="163">
        <v>2397.1680000000001</v>
      </c>
      <c r="E48" s="200">
        <v>4591.9321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114.25</v>
      </c>
    </row>
    <row r="51" spans="2:5">
      <c r="B51" s="141" t="s">
        <v>6</v>
      </c>
      <c r="C51" s="16" t="s">
        <v>235</v>
      </c>
      <c r="D51" s="287">
        <v>102</v>
      </c>
      <c r="E51" s="87">
        <v>110.37</v>
      </c>
    </row>
    <row r="52" spans="2:5">
      <c r="B52" s="141" t="s">
        <v>8</v>
      </c>
      <c r="C52" s="16" t="s">
        <v>236</v>
      </c>
      <c r="D52" s="287">
        <v>116.81</v>
      </c>
      <c r="E52" s="87">
        <v>117.61</v>
      </c>
    </row>
    <row r="53" spans="2:5" ht="14.25" customHeight="1" thickBot="1">
      <c r="B53" s="142" t="s">
        <v>9</v>
      </c>
      <c r="C53" s="18" t="s">
        <v>41</v>
      </c>
      <c r="D53" s="198">
        <v>115.14</v>
      </c>
      <c r="E53" s="230">
        <v>115.43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530046.71999999997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530046.71999999997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530046.71999999997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530046.71999999997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176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7843.34</v>
      </c>
      <c r="E11" s="9">
        <f>E12</f>
        <v>0</v>
      </c>
    </row>
    <row r="12" spans="2:7">
      <c r="B12" s="145" t="s">
        <v>4</v>
      </c>
      <c r="C12" s="6" t="s">
        <v>5</v>
      </c>
      <c r="D12" s="93">
        <v>7843.34</v>
      </c>
      <c r="E12" s="109"/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7843.34</v>
      </c>
      <c r="E21" s="112">
        <f>E11</f>
        <v>0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2.98</v>
      </c>
      <c r="E26" s="131">
        <v>7843.34</v>
      </c>
      <c r="G26" s="86"/>
    </row>
    <row r="27" spans="2:10">
      <c r="B27" s="10" t="s">
        <v>17</v>
      </c>
      <c r="C27" s="11" t="s">
        <v>232</v>
      </c>
      <c r="D27" s="194">
        <v>2689.27</v>
      </c>
      <c r="E27" s="116">
        <v>-7740.52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13442.74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13442.74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10753.47</v>
      </c>
      <c r="E32" s="82">
        <v>7740.52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1.34</v>
      </c>
      <c r="E35" s="113">
        <v>6.58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16.940000000000001</v>
      </c>
      <c r="E37" s="113">
        <v>37.69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10735.19</v>
      </c>
      <c r="E39" s="114">
        <v>7696.25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-842.93</v>
      </c>
      <c r="E40" s="136">
        <v>-102.82</v>
      </c>
      <c r="G40" s="86"/>
    </row>
    <row r="41" spans="2:10" ht="13.5" thickBot="1">
      <c r="B41" s="137" t="s">
        <v>37</v>
      </c>
      <c r="C41" s="138" t="s">
        <v>38</v>
      </c>
      <c r="D41" s="139">
        <v>1849.32</v>
      </c>
      <c r="E41" s="112">
        <v>0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2.5399999999999999E-2</v>
      </c>
      <c r="E47" s="85">
        <v>82.232500000000002</v>
      </c>
      <c r="G47" s="79"/>
    </row>
    <row r="48" spans="2:10">
      <c r="B48" s="162" t="s">
        <v>6</v>
      </c>
      <c r="C48" s="23" t="s">
        <v>41</v>
      </c>
      <c r="D48" s="163">
        <v>18.107500000000002</v>
      </c>
      <c r="E48" s="90"/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117.29</v>
      </c>
      <c r="E50" s="87">
        <v>95.38</v>
      </c>
    </row>
    <row r="51" spans="2:5">
      <c r="B51" s="141" t="s">
        <v>6</v>
      </c>
      <c r="C51" s="16" t="s">
        <v>235</v>
      </c>
      <c r="D51" s="287">
        <v>92.23</v>
      </c>
      <c r="E51" s="87">
        <v>89.95</v>
      </c>
    </row>
    <row r="52" spans="2:5">
      <c r="B52" s="141" t="s">
        <v>8</v>
      </c>
      <c r="C52" s="16" t="s">
        <v>236</v>
      </c>
      <c r="D52" s="287">
        <v>132.63999999999999</v>
      </c>
      <c r="E52" s="87">
        <v>111.71000000000001</v>
      </c>
    </row>
    <row r="53" spans="2:5" ht="13.5" customHeight="1" thickBot="1">
      <c r="B53" s="142" t="s">
        <v>9</v>
      </c>
      <c r="C53" s="18" t="s">
        <v>41</v>
      </c>
      <c r="D53" s="198">
        <v>102.13</v>
      </c>
      <c r="E53" s="89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0</v>
      </c>
      <c r="E58" s="33">
        <v>0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0</v>
      </c>
      <c r="E64" s="105">
        <v>0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0</v>
      </c>
      <c r="E74" s="70">
        <f>E58+E72-E73</f>
        <v>0</v>
      </c>
    </row>
    <row r="75" spans="2:5">
      <c r="B75" s="141" t="s">
        <v>4</v>
      </c>
      <c r="C75" s="16" t="s">
        <v>67</v>
      </c>
      <c r="D75" s="102">
        <f>D74</f>
        <v>0</v>
      </c>
      <c r="E75" s="103">
        <f>E74</f>
        <v>0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3325607.39</v>
      </c>
      <c r="E11" s="9">
        <f>E12</f>
        <v>1733546.21</v>
      </c>
    </row>
    <row r="12" spans="2:7">
      <c r="B12" s="145" t="s">
        <v>4</v>
      </c>
      <c r="C12" s="6" t="s">
        <v>5</v>
      </c>
      <c r="D12" s="93">
        <v>3325607.39</v>
      </c>
      <c r="E12" s="109">
        <v>1733546.21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3325607.39</v>
      </c>
      <c r="E21" s="112">
        <f>E11</f>
        <v>1733546.21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2007862.68</v>
      </c>
      <c r="E26" s="131">
        <v>3325607.39</v>
      </c>
      <c r="G26" s="86"/>
    </row>
    <row r="27" spans="2:10">
      <c r="B27" s="10" t="s">
        <v>17</v>
      </c>
      <c r="C27" s="11" t="s">
        <v>232</v>
      </c>
      <c r="D27" s="194">
        <v>1840579.73</v>
      </c>
      <c r="E27" s="116">
        <v>-1501616.17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2558667.85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2522690.5099999998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35977.339999999997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718088.12</v>
      </c>
      <c r="E32" s="82">
        <v>1501616.17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400676.27</v>
      </c>
      <c r="E33" s="113">
        <v>151530.82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44.66</v>
      </c>
      <c r="E35" s="113">
        <v>1611.58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22287.8</v>
      </c>
      <c r="E37" s="113">
        <v>18564.8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295079.39</v>
      </c>
      <c r="E39" s="114">
        <v>1329908.97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232474.84</v>
      </c>
      <c r="E40" s="136">
        <v>-90445.01</v>
      </c>
      <c r="G40" s="86"/>
    </row>
    <row r="41" spans="2:10" ht="13.5" thickBot="1">
      <c r="B41" s="137" t="s">
        <v>37</v>
      </c>
      <c r="C41" s="138" t="s">
        <v>38</v>
      </c>
      <c r="D41" s="139">
        <v>4080917.25</v>
      </c>
      <c r="E41" s="112">
        <v>1733546.2100000002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4261.4399999999996</v>
      </c>
      <c r="E47" s="85">
        <v>6580.67</v>
      </c>
      <c r="G47" s="79"/>
    </row>
    <row r="48" spans="2:10">
      <c r="B48" s="162" t="s">
        <v>6</v>
      </c>
      <c r="C48" s="23" t="s">
        <v>41</v>
      </c>
      <c r="D48" s="163">
        <v>7962.61</v>
      </c>
      <c r="E48" s="200">
        <v>3507.21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471.17</v>
      </c>
      <c r="E50" s="87">
        <v>505.36</v>
      </c>
    </row>
    <row r="51" spans="2:5">
      <c r="B51" s="141" t="s">
        <v>6</v>
      </c>
      <c r="C51" s="16" t="s">
        <v>235</v>
      </c>
      <c r="D51" s="287">
        <v>471.89</v>
      </c>
      <c r="E51" s="87">
        <v>478.91</v>
      </c>
    </row>
    <row r="52" spans="2:5">
      <c r="B52" s="141" t="s">
        <v>8</v>
      </c>
      <c r="C52" s="16" t="s">
        <v>236</v>
      </c>
      <c r="D52" s="287">
        <v>538.11</v>
      </c>
      <c r="E52" s="87">
        <v>506.90000000000003</v>
      </c>
    </row>
    <row r="53" spans="2:5" ht="12.75" customHeight="1" thickBot="1">
      <c r="B53" s="142" t="s">
        <v>9</v>
      </c>
      <c r="C53" s="18" t="s">
        <v>41</v>
      </c>
      <c r="D53" s="198">
        <v>512.51</v>
      </c>
      <c r="E53" s="230">
        <v>494.28070000000002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1733546.21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1733546.21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1733546.21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1733546.21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203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71474.740000000005</v>
      </c>
      <c r="E11" s="9">
        <f>E12</f>
        <v>51873.279999999999</v>
      </c>
    </row>
    <row r="12" spans="2:7">
      <c r="B12" s="145" t="s">
        <v>4</v>
      </c>
      <c r="C12" s="6" t="s">
        <v>5</v>
      </c>
      <c r="D12" s="93">
        <v>71474.740000000005</v>
      </c>
      <c r="E12" s="109">
        <v>51873.279999999999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71474.740000000005</v>
      </c>
      <c r="E21" s="112">
        <f>E11</f>
        <v>51873.279999999999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71474.740000000005</v>
      </c>
      <c r="G26" s="86"/>
    </row>
    <row r="27" spans="2:10">
      <c r="B27" s="10" t="s">
        <v>17</v>
      </c>
      <c r="C27" s="11" t="s">
        <v>232</v>
      </c>
      <c r="D27" s="194">
        <v>33540.449999999997</v>
      </c>
      <c r="E27" s="116">
        <v>-20025.18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33540.449999999997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33540.449999999997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20025.18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19437.86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115.82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471.5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-434.26</v>
      </c>
      <c r="E40" s="136">
        <v>423.72</v>
      </c>
      <c r="G40" s="86"/>
    </row>
    <row r="41" spans="2:10" ht="13.5" thickBot="1">
      <c r="B41" s="137" t="s">
        <v>37</v>
      </c>
      <c r="C41" s="138" t="s">
        <v>38</v>
      </c>
      <c r="D41" s="139">
        <v>33106.19</v>
      </c>
      <c r="E41" s="112">
        <f>E26+E27+E40</f>
        <v>51873.280000000006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1726.86</v>
      </c>
      <c r="G47" s="79"/>
    </row>
    <row r="48" spans="2:10">
      <c r="B48" s="162" t="s">
        <v>6</v>
      </c>
      <c r="C48" s="23" t="s">
        <v>41</v>
      </c>
      <c r="D48" s="163">
        <v>741.46</v>
      </c>
      <c r="E48" s="200">
        <v>1229.79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41.39</v>
      </c>
    </row>
    <row r="51" spans="2:5">
      <c r="B51" s="141" t="s">
        <v>6</v>
      </c>
      <c r="C51" s="16" t="s">
        <v>235</v>
      </c>
      <c r="D51" s="287">
        <v>44.28</v>
      </c>
      <c r="E51" s="87">
        <v>36.4</v>
      </c>
    </row>
    <row r="52" spans="2:5">
      <c r="B52" s="141" t="s">
        <v>8</v>
      </c>
      <c r="C52" s="16" t="s">
        <v>236</v>
      </c>
      <c r="D52" s="287">
        <v>47.18</v>
      </c>
      <c r="E52" s="87">
        <v>42.821100000000001</v>
      </c>
    </row>
    <row r="53" spans="2:5" ht="12.75" customHeight="1" thickBot="1">
      <c r="B53" s="142" t="s">
        <v>9</v>
      </c>
      <c r="C53" s="18" t="s">
        <v>41</v>
      </c>
      <c r="D53" s="198">
        <v>44.65</v>
      </c>
      <c r="E53" s="230">
        <v>42.180599999999998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51873.279999999999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51873.279999999999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51873.279999999999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51873.279999999999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243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30703264.960000001</v>
      </c>
      <c r="E11" s="9">
        <f>E12+E14</f>
        <v>28435910.530000001</v>
      </c>
    </row>
    <row r="12" spans="2:5">
      <c r="B12" s="145" t="s">
        <v>4</v>
      </c>
      <c r="C12" s="6" t="s">
        <v>5</v>
      </c>
      <c r="D12" s="93">
        <v>30700625.07</v>
      </c>
      <c r="E12" s="109">
        <f>26107695.07+2312563.25</f>
        <v>28420258.32</v>
      </c>
    </row>
    <row r="13" spans="2:5">
      <c r="B13" s="145" t="s">
        <v>6</v>
      </c>
      <c r="C13" s="72" t="s">
        <v>7</v>
      </c>
      <c r="D13" s="93">
        <v>22.59</v>
      </c>
      <c r="E13" s="109"/>
    </row>
    <row r="14" spans="2:5">
      <c r="B14" s="145" t="s">
        <v>8</v>
      </c>
      <c r="C14" s="72" t="s">
        <v>10</v>
      </c>
      <c r="D14" s="93">
        <v>2617.3000000000002</v>
      </c>
      <c r="E14" s="109">
        <f>E15</f>
        <v>15652.21</v>
      </c>
    </row>
    <row r="15" spans="2:5">
      <c r="B15" s="145" t="s">
        <v>226</v>
      </c>
      <c r="C15" s="72" t="s">
        <v>11</v>
      </c>
      <c r="D15" s="93">
        <v>2617.3000000000002</v>
      </c>
      <c r="E15" s="109">
        <f>15652.21</f>
        <v>15652.21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6710.02</v>
      </c>
      <c r="E17" s="125">
        <f>E18</f>
        <v>22637.37</v>
      </c>
    </row>
    <row r="18" spans="2:10">
      <c r="B18" s="145" t="s">
        <v>4</v>
      </c>
      <c r="C18" s="6" t="s">
        <v>11</v>
      </c>
      <c r="D18" s="93">
        <v>6710.02</v>
      </c>
      <c r="E18" s="110">
        <v>22637.37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30696554.940000001</v>
      </c>
      <c r="E21" s="112">
        <f>E11-E17</f>
        <v>28413273.16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22242530.02</v>
      </c>
      <c r="E26" s="131">
        <v>30696554.940000001</v>
      </c>
      <c r="G26" s="86"/>
    </row>
    <row r="27" spans="2:10">
      <c r="B27" s="10" t="s">
        <v>17</v>
      </c>
      <c r="C27" s="11" t="s">
        <v>232</v>
      </c>
      <c r="D27" s="194">
        <v>8081668.71</v>
      </c>
      <c r="E27" s="116">
        <v>-1815804.35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10178896.029999999</v>
      </c>
      <c r="E28" s="82">
        <v>1262005.3799999999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5883227.9800000004</v>
      </c>
      <c r="E29" s="113">
        <v>1102440.67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4295668.05</v>
      </c>
      <c r="E31" s="113">
        <v>159564.71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2097227.3199999998</v>
      </c>
      <c r="E32" s="82">
        <v>3077809.73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601368.59</v>
      </c>
      <c r="E33" s="113">
        <v>1581579.72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55090.37</v>
      </c>
      <c r="E35" s="113">
        <v>108059.76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208951.88</v>
      </c>
      <c r="E37" s="113">
        <v>258353.18000000002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1231816.48</v>
      </c>
      <c r="E39" s="114">
        <v>1129817.07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192634.34</v>
      </c>
      <c r="E40" s="136">
        <v>-467477.43</v>
      </c>
      <c r="G40" s="86"/>
    </row>
    <row r="41" spans="2:10" ht="13.5" thickBot="1">
      <c r="B41" s="137" t="s">
        <v>37</v>
      </c>
      <c r="C41" s="138" t="s">
        <v>38</v>
      </c>
      <c r="D41" s="139">
        <v>30516833.07</v>
      </c>
      <c r="E41" s="112">
        <v>28413273.16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166761.4498</v>
      </c>
      <c r="E47" s="85">
        <v>237937.53390000001</v>
      </c>
      <c r="G47" s="79"/>
    </row>
    <row r="48" spans="2:10">
      <c r="B48" s="162" t="s">
        <v>6</v>
      </c>
      <c r="C48" s="23" t="s">
        <v>41</v>
      </c>
      <c r="D48" s="163">
        <v>225458.6385</v>
      </c>
      <c r="E48" s="85">
        <v>223591.39869999999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133.3793</v>
      </c>
      <c r="E50" s="85">
        <v>129.01098215509401</v>
      </c>
    </row>
    <row r="51" spans="2:5">
      <c r="B51" s="141" t="s">
        <v>6</v>
      </c>
      <c r="C51" s="16" t="s">
        <v>235</v>
      </c>
      <c r="D51" s="197">
        <v>133.25399999999999</v>
      </c>
      <c r="E51" s="85">
        <v>122.6147</v>
      </c>
    </row>
    <row r="52" spans="2:5" ht="12.75" customHeight="1">
      <c r="B52" s="141" t="s">
        <v>8</v>
      </c>
      <c r="C52" s="16" t="s">
        <v>236</v>
      </c>
      <c r="D52" s="197">
        <v>139.8768</v>
      </c>
      <c r="E52" s="85">
        <v>130.96979999999999</v>
      </c>
    </row>
    <row r="53" spans="2:5" ht="13.5" thickBot="1">
      <c r="B53" s="142" t="s">
        <v>9</v>
      </c>
      <c r="C53" s="18" t="s">
        <v>41</v>
      </c>
      <c r="D53" s="198">
        <v>135.3545</v>
      </c>
      <c r="E53" s="213">
        <v>127.076771849005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28420258.32</v>
      </c>
      <c r="E58" s="33">
        <f>D58/E21</f>
        <v>1.0002458414403954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26107695.07</v>
      </c>
      <c r="E64" s="105">
        <f>D64/E21</f>
        <v>0.91885559692412433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2312563.25</v>
      </c>
      <c r="E69" s="103">
        <f>D69/E21</f>
        <v>8.1390244516270999E-2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15652.21</v>
      </c>
      <c r="E72" s="158">
        <f>D72/E21</f>
        <v>5.5087669455960693E-4</v>
      </c>
    </row>
    <row r="73" spans="2:5">
      <c r="B73" s="24" t="s">
        <v>62</v>
      </c>
      <c r="C73" s="25" t="s">
        <v>65</v>
      </c>
      <c r="D73" s="26">
        <f>E17</f>
        <v>22637.37</v>
      </c>
      <c r="E73" s="27">
        <f>D73/E21</f>
        <v>7.9671813495492394E-4</v>
      </c>
    </row>
    <row r="74" spans="2:5">
      <c r="B74" s="159" t="s">
        <v>64</v>
      </c>
      <c r="C74" s="160" t="s">
        <v>66</v>
      </c>
      <c r="D74" s="161">
        <f>D58+D71+D72-D73</f>
        <v>28413273.16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102">
        <f>D74</f>
        <v>28413273.16</v>
      </c>
      <c r="E75" s="103">
        <f>E74</f>
        <v>1.0000000000000002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159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726583.1</v>
      </c>
      <c r="E11" s="9">
        <f>E12</f>
        <v>842507.48</v>
      </c>
    </row>
    <row r="12" spans="2:7">
      <c r="B12" s="145" t="s">
        <v>4</v>
      </c>
      <c r="C12" s="6" t="s">
        <v>5</v>
      </c>
      <c r="D12" s="93">
        <v>726583.1</v>
      </c>
      <c r="E12" s="109">
        <v>842507.48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726583.1</v>
      </c>
      <c r="E21" s="112">
        <f>E11</f>
        <v>842507.48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784364.35</v>
      </c>
      <c r="E26" s="131">
        <v>726583.1</v>
      </c>
      <c r="G26" s="86"/>
    </row>
    <row r="27" spans="2:10">
      <c r="B27" s="10" t="s">
        <v>17</v>
      </c>
      <c r="C27" s="11" t="s">
        <v>232</v>
      </c>
      <c r="D27" s="194">
        <v>-5536.38</v>
      </c>
      <c r="E27" s="116">
        <v>50960.42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57049.53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57049.53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5536.38</v>
      </c>
      <c r="E32" s="82">
        <v>6089.11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5536.38</v>
      </c>
      <c r="E37" s="113">
        <v>6089.11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-18735.37</v>
      </c>
      <c r="E40" s="136">
        <v>64963.96</v>
      </c>
      <c r="G40" s="86"/>
    </row>
    <row r="41" spans="2:10" ht="13.5" thickBot="1">
      <c r="B41" s="137" t="s">
        <v>37</v>
      </c>
      <c r="C41" s="138" t="s">
        <v>38</v>
      </c>
      <c r="D41" s="139">
        <v>760092.6</v>
      </c>
      <c r="E41" s="112">
        <v>842507.48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6997.63</v>
      </c>
      <c r="E47" s="85">
        <v>6892.27</v>
      </c>
      <c r="G47" s="79"/>
    </row>
    <row r="48" spans="2:10">
      <c r="B48" s="162" t="s">
        <v>6</v>
      </c>
      <c r="C48" s="23" t="s">
        <v>41</v>
      </c>
      <c r="D48" s="163">
        <v>6947.83</v>
      </c>
      <c r="E48" s="200">
        <v>7333.76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112.09</v>
      </c>
      <c r="E50" s="87">
        <v>105.42</v>
      </c>
    </row>
    <row r="51" spans="2:5">
      <c r="B51" s="141" t="s">
        <v>6</v>
      </c>
      <c r="C51" s="16" t="s">
        <v>235</v>
      </c>
      <c r="D51" s="287">
        <v>109.29</v>
      </c>
      <c r="E51" s="87">
        <v>104.91</v>
      </c>
    </row>
    <row r="52" spans="2:5">
      <c r="B52" s="141" t="s">
        <v>8</v>
      </c>
      <c r="C52" s="16" t="s">
        <v>236</v>
      </c>
      <c r="D52" s="287">
        <v>114.11</v>
      </c>
      <c r="E52" s="87">
        <v>115.7325</v>
      </c>
    </row>
    <row r="53" spans="2:5" ht="13.5" customHeight="1" thickBot="1">
      <c r="B53" s="142" t="s">
        <v>9</v>
      </c>
      <c r="C53" s="18" t="s">
        <v>41</v>
      </c>
      <c r="D53" s="198">
        <v>109.4</v>
      </c>
      <c r="E53" s="230">
        <v>114.8807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842507.48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842507.48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842507.48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842507.48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154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5099462.5599999996</v>
      </c>
      <c r="E11" s="9">
        <f>E12</f>
        <v>3433359.76</v>
      </c>
    </row>
    <row r="12" spans="2:7">
      <c r="B12" s="145" t="s">
        <v>4</v>
      </c>
      <c r="C12" s="6" t="s">
        <v>5</v>
      </c>
      <c r="D12" s="93">
        <v>5099462.5599999996</v>
      </c>
      <c r="E12" s="109">
        <v>3433359.76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5099462.5599999996</v>
      </c>
      <c r="E21" s="112">
        <f>E11</f>
        <v>3433359.76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1854334.79</v>
      </c>
      <c r="E26" s="131">
        <v>5099462.5599999996</v>
      </c>
      <c r="G26" s="86"/>
    </row>
    <row r="27" spans="2:10">
      <c r="B27" s="10" t="s">
        <v>17</v>
      </c>
      <c r="C27" s="11" t="s">
        <v>232</v>
      </c>
      <c r="D27" s="194">
        <v>944947.55</v>
      </c>
      <c r="E27" s="116">
        <v>-1268189.98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1961509.46</v>
      </c>
      <c r="E28" s="82">
        <v>659674.04999999993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877746.59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1083762.8700000001</v>
      </c>
      <c r="E31" s="113">
        <v>659674.04999999993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1016561.91</v>
      </c>
      <c r="E32" s="82">
        <v>1927864.03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1000246.73</v>
      </c>
      <c r="E33" s="113">
        <v>1661608.96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187.44</v>
      </c>
      <c r="E35" s="113">
        <v>4241.83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16127.74</v>
      </c>
      <c r="E37" s="113">
        <v>39219.24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222794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262495.09999999998</v>
      </c>
      <c r="E40" s="136">
        <v>-397912.82</v>
      </c>
      <c r="G40" s="86"/>
    </row>
    <row r="41" spans="2:10" ht="13.5" thickBot="1">
      <c r="B41" s="137" t="s">
        <v>37</v>
      </c>
      <c r="C41" s="138" t="s">
        <v>38</v>
      </c>
      <c r="D41" s="139">
        <v>3061777.44</v>
      </c>
      <c r="E41" s="112">
        <v>3433359.76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20755.93</v>
      </c>
      <c r="E47" s="85">
        <v>49989.83</v>
      </c>
      <c r="G47" s="79"/>
    </row>
    <row r="48" spans="2:10">
      <c r="B48" s="162" t="s">
        <v>6</v>
      </c>
      <c r="C48" s="23" t="s">
        <v>41</v>
      </c>
      <c r="D48" s="163">
        <v>29522.49</v>
      </c>
      <c r="E48" s="200">
        <v>36984.14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89.34</v>
      </c>
      <c r="E50" s="87">
        <v>102.01</v>
      </c>
    </row>
    <row r="51" spans="2:5">
      <c r="B51" s="141" t="s">
        <v>6</v>
      </c>
      <c r="C51" s="16" t="s">
        <v>235</v>
      </c>
      <c r="D51" s="287">
        <v>87.28</v>
      </c>
      <c r="E51" s="87">
        <v>86.66</v>
      </c>
    </row>
    <row r="52" spans="2:5">
      <c r="B52" s="141" t="s">
        <v>8</v>
      </c>
      <c r="C52" s="16" t="s">
        <v>236</v>
      </c>
      <c r="D52" s="287">
        <v>110.32</v>
      </c>
      <c r="E52" s="87">
        <v>102.01</v>
      </c>
    </row>
    <row r="53" spans="2:5" ht="12.75" customHeight="1" thickBot="1">
      <c r="B53" s="142" t="s">
        <v>9</v>
      </c>
      <c r="C53" s="18" t="s">
        <v>41</v>
      </c>
      <c r="D53" s="198">
        <v>103.71</v>
      </c>
      <c r="E53" s="230">
        <v>92.833299999999994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3433359.76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3433359.76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3433359.76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3433359.76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155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1393164.03</v>
      </c>
      <c r="E11" s="9">
        <f>E12</f>
        <v>1372215.4</v>
      </c>
    </row>
    <row r="12" spans="2:7">
      <c r="B12" s="145" t="s">
        <v>4</v>
      </c>
      <c r="C12" s="6" t="s">
        <v>5</v>
      </c>
      <c r="D12" s="93">
        <v>1393164.03</v>
      </c>
      <c r="E12" s="109">
        <v>1372215.4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1393164.03</v>
      </c>
      <c r="E21" s="112">
        <f>E11</f>
        <v>1372215.4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3231858.82</v>
      </c>
      <c r="E26" s="131">
        <v>1393164.03</v>
      </c>
      <c r="G26" s="86"/>
    </row>
    <row r="27" spans="2:10">
      <c r="B27" s="10" t="s">
        <v>17</v>
      </c>
      <c r="C27" s="11" t="s">
        <v>232</v>
      </c>
      <c r="D27" s="194">
        <v>-337286.09</v>
      </c>
      <c r="E27" s="116">
        <v>-168910.70999999996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606030.4</v>
      </c>
      <c r="E28" s="82">
        <v>823356.97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255307.31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350723.09</v>
      </c>
      <c r="E31" s="113">
        <v>823356.97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943316.49</v>
      </c>
      <c r="E32" s="82">
        <v>992267.67999999993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10416.51</v>
      </c>
      <c r="E33" s="113">
        <v>918805.84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249.98</v>
      </c>
      <c r="E35" s="113">
        <v>673.62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24155.51</v>
      </c>
      <c r="E37" s="113">
        <v>15738.69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908494.49</v>
      </c>
      <c r="E39" s="114">
        <v>57049.53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-47883.73</v>
      </c>
      <c r="E40" s="136">
        <v>147962.07999999999</v>
      </c>
      <c r="G40" s="86"/>
    </row>
    <row r="41" spans="2:10" ht="13.5" thickBot="1">
      <c r="B41" s="137" t="s">
        <v>37</v>
      </c>
      <c r="C41" s="138" t="s">
        <v>38</v>
      </c>
      <c r="D41" s="139">
        <v>2846689</v>
      </c>
      <c r="E41" s="112">
        <v>1372215.4000000001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>
        <v>4049.66</v>
      </c>
      <c r="G47" s="79"/>
    </row>
    <row r="48" spans="2:10">
      <c r="B48" s="162" t="s">
        <v>6</v>
      </c>
      <c r="C48" s="23" t="s">
        <v>41</v>
      </c>
      <c r="D48" s="163">
        <v>6952.81</v>
      </c>
      <c r="E48" s="200">
        <v>3807.63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414.95</v>
      </c>
      <c r="E50" s="87">
        <v>344.02</v>
      </c>
    </row>
    <row r="51" spans="2:5">
      <c r="B51" s="141" t="s">
        <v>6</v>
      </c>
      <c r="C51" s="16" t="s">
        <v>235</v>
      </c>
      <c r="D51" s="287">
        <v>394.42</v>
      </c>
      <c r="E51" s="88">
        <v>301.18</v>
      </c>
    </row>
    <row r="52" spans="2:5">
      <c r="B52" s="141" t="s">
        <v>8</v>
      </c>
      <c r="C52" s="16" t="s">
        <v>236</v>
      </c>
      <c r="D52" s="287">
        <v>427.58</v>
      </c>
      <c r="E52" s="88">
        <v>372.75830000000002</v>
      </c>
    </row>
    <row r="53" spans="2:5" ht="12.75" customHeight="1" thickBot="1">
      <c r="B53" s="142" t="s">
        <v>9</v>
      </c>
      <c r="C53" s="18" t="s">
        <v>41</v>
      </c>
      <c r="D53" s="198">
        <v>409.43</v>
      </c>
      <c r="E53" s="230">
        <v>360.38569999999999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1372215.4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1372215.4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1372215.4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1372215.4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156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2832538.48</v>
      </c>
      <c r="E11" s="9">
        <f>E12</f>
        <v>1435457.67</v>
      </c>
    </row>
    <row r="12" spans="2:7">
      <c r="B12" s="145" t="s">
        <v>4</v>
      </c>
      <c r="C12" s="6" t="s">
        <v>5</v>
      </c>
      <c r="D12" s="93">
        <v>2832538.48</v>
      </c>
      <c r="E12" s="109">
        <v>1435457.67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2832538.48</v>
      </c>
      <c r="E21" s="112">
        <f>E11</f>
        <v>1435457.67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1026358.69</v>
      </c>
      <c r="E26" s="131">
        <v>2832538.48</v>
      </c>
      <c r="G26" s="86"/>
    </row>
    <row r="27" spans="2:10">
      <c r="B27" s="10" t="s">
        <v>17</v>
      </c>
      <c r="C27" s="11" t="s">
        <v>232</v>
      </c>
      <c r="D27" s="194">
        <v>1687054.57</v>
      </c>
      <c r="E27" s="116">
        <v>-1377734.31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2759446.02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2325604.9500000002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433841.07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1072391.45</v>
      </c>
      <c r="E32" s="82">
        <v>1377734.31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822724.97</v>
      </c>
      <c r="E33" s="113">
        <v>348771.63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106.59</v>
      </c>
      <c r="E35" s="113">
        <v>1007.74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15672.41</v>
      </c>
      <c r="E37" s="113">
        <v>19419.16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233887.48</v>
      </c>
      <c r="E39" s="114">
        <v>1008535.78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14189.89</v>
      </c>
      <c r="E40" s="136">
        <v>-19346.5</v>
      </c>
      <c r="G40" s="86"/>
    </row>
    <row r="41" spans="2:10" ht="13.5" thickBot="1">
      <c r="B41" s="137" t="s">
        <v>37</v>
      </c>
      <c r="C41" s="138" t="s">
        <v>38</v>
      </c>
      <c r="D41" s="139">
        <v>2727603.15</v>
      </c>
      <c r="E41" s="112">
        <v>1435457.67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1880.57</v>
      </c>
      <c r="E47" s="85">
        <v>5198.9399999999996</v>
      </c>
      <c r="G47" s="79"/>
    </row>
    <row r="48" spans="2:10">
      <c r="B48" s="162" t="s">
        <v>6</v>
      </c>
      <c r="C48" s="23" t="s">
        <v>41</v>
      </c>
      <c r="D48" s="163">
        <v>4876.38</v>
      </c>
      <c r="E48" s="200">
        <v>2645.08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545.77</v>
      </c>
      <c r="E50" s="87">
        <v>544.83000000000004</v>
      </c>
    </row>
    <row r="51" spans="2:5">
      <c r="B51" s="141" t="s">
        <v>6</v>
      </c>
      <c r="C51" s="16" t="s">
        <v>235</v>
      </c>
      <c r="D51" s="287">
        <v>541.55999999999995</v>
      </c>
      <c r="E51" s="87">
        <v>507.7</v>
      </c>
    </row>
    <row r="52" spans="2:5">
      <c r="B52" s="141" t="s">
        <v>8</v>
      </c>
      <c r="C52" s="16" t="s">
        <v>236</v>
      </c>
      <c r="D52" s="287">
        <v>581.75</v>
      </c>
      <c r="E52" s="87">
        <v>547.54070000000002</v>
      </c>
    </row>
    <row r="53" spans="2:5" ht="13.5" customHeight="1" thickBot="1">
      <c r="B53" s="142" t="s">
        <v>9</v>
      </c>
      <c r="C53" s="18" t="s">
        <v>41</v>
      </c>
      <c r="D53" s="198">
        <v>559.35</v>
      </c>
      <c r="E53" s="230">
        <v>542.68970000000002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1435457.67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1435457.67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1435457.67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1435457.67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157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547467.30000000005</v>
      </c>
      <c r="E11" s="9">
        <f>E12</f>
        <v>494046.97</v>
      </c>
    </row>
    <row r="12" spans="2:7">
      <c r="B12" s="145" t="s">
        <v>4</v>
      </c>
      <c r="C12" s="6" t="s">
        <v>5</v>
      </c>
      <c r="D12" s="93">
        <v>547467.30000000005</v>
      </c>
      <c r="E12" s="109">
        <v>494046.97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547467.30000000005</v>
      </c>
      <c r="E21" s="112">
        <f>E11</f>
        <v>494046.97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1891185.77</v>
      </c>
      <c r="E26" s="131">
        <v>547467.30000000005</v>
      </c>
      <c r="G26" s="86"/>
    </row>
    <row r="27" spans="2:10">
      <c r="B27" s="10" t="s">
        <v>17</v>
      </c>
      <c r="C27" s="11" t="s">
        <v>232</v>
      </c>
      <c r="D27" s="194">
        <v>-1288898.3700000001</v>
      </c>
      <c r="E27" s="116">
        <v>-103072.9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10340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10340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1288898.3700000001</v>
      </c>
      <c r="E32" s="82">
        <v>113412.9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505174.25</v>
      </c>
      <c r="E33" s="113">
        <v>3699.95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258.67</v>
      </c>
      <c r="E35" s="113">
        <v>693.37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9398.39</v>
      </c>
      <c r="E37" s="113">
        <v>3921.16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774067.06</v>
      </c>
      <c r="E39" s="114">
        <v>105098.42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28469.13</v>
      </c>
      <c r="E40" s="136">
        <v>49652.57</v>
      </c>
      <c r="G40" s="86"/>
    </row>
    <row r="41" spans="2:10" ht="13.5" thickBot="1">
      <c r="B41" s="137" t="s">
        <v>37</v>
      </c>
      <c r="C41" s="138" t="s">
        <v>38</v>
      </c>
      <c r="D41" s="139">
        <v>630756.53</v>
      </c>
      <c r="E41" s="112">
        <v>494046.97000000003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5847.28</v>
      </c>
      <c r="E47" s="85">
        <v>1796.86</v>
      </c>
      <c r="G47" s="79"/>
    </row>
    <row r="48" spans="2:10">
      <c r="B48" s="162" t="s">
        <v>6</v>
      </c>
      <c r="C48" s="23" t="s">
        <v>41</v>
      </c>
      <c r="D48" s="163">
        <v>1883.53</v>
      </c>
      <c r="E48" s="200">
        <v>1446.22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323.43</v>
      </c>
      <c r="E50" s="87">
        <v>304.68</v>
      </c>
    </row>
    <row r="51" spans="2:5">
      <c r="B51" s="141" t="s">
        <v>6</v>
      </c>
      <c r="C51" s="16" t="s">
        <v>235</v>
      </c>
      <c r="D51" s="287">
        <v>316.70999999999998</v>
      </c>
      <c r="E51" s="87">
        <v>290.75</v>
      </c>
    </row>
    <row r="52" spans="2:5">
      <c r="B52" s="141" t="s">
        <v>8</v>
      </c>
      <c r="C52" s="16" t="s">
        <v>236</v>
      </c>
      <c r="D52" s="287">
        <v>345.6</v>
      </c>
      <c r="E52" s="87">
        <v>343.31380000000001</v>
      </c>
    </row>
    <row r="53" spans="2:5" ht="14.25" customHeight="1" thickBot="1">
      <c r="B53" s="142" t="s">
        <v>9</v>
      </c>
      <c r="C53" s="18" t="s">
        <v>41</v>
      </c>
      <c r="D53" s="198">
        <v>334.88</v>
      </c>
      <c r="E53" s="230">
        <v>341.61259999999999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494046.97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494046.97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494046.97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494046.97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248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33970.050000000003</v>
      </c>
      <c r="E11" s="9">
        <f>E12</f>
        <v>23838.57</v>
      </c>
    </row>
    <row r="12" spans="2:7">
      <c r="B12" s="145" t="s">
        <v>4</v>
      </c>
      <c r="C12" s="6" t="s">
        <v>5</v>
      </c>
      <c r="D12" s="93">
        <v>33970.050000000003</v>
      </c>
      <c r="E12" s="109">
        <v>23838.57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33970.050000000003</v>
      </c>
      <c r="E21" s="112">
        <f>E11</f>
        <v>23838.57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32685.87</v>
      </c>
      <c r="E26" s="131">
        <v>33970.050000000003</v>
      </c>
      <c r="G26" s="86"/>
    </row>
    <row r="27" spans="2:10">
      <c r="B27" s="10" t="s">
        <v>17</v>
      </c>
      <c r="C27" s="11" t="s">
        <v>232</v>
      </c>
      <c r="D27" s="194">
        <v>-17241.900000000001</v>
      </c>
      <c r="E27" s="116">
        <v>-10395.280000000002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19831.809999999998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19831.809999999998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17241.900000000001</v>
      </c>
      <c r="E32" s="82">
        <v>30227.09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10010.49</v>
      </c>
      <c r="E33" s="113">
        <v>29896.71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17.649999999999999</v>
      </c>
      <c r="E35" s="113">
        <v>25.11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217.13</v>
      </c>
      <c r="E37" s="113">
        <v>305.27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6996.63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177.49</v>
      </c>
      <c r="E40" s="136">
        <v>263.8</v>
      </c>
      <c r="G40" s="86"/>
    </row>
    <row r="41" spans="2:10" ht="13.5" thickBot="1">
      <c r="B41" s="137" t="s">
        <v>37</v>
      </c>
      <c r="C41" s="138" t="s">
        <v>38</v>
      </c>
      <c r="D41" s="139">
        <v>15621.46</v>
      </c>
      <c r="E41" s="112">
        <v>23838.57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99.935400000000001</v>
      </c>
      <c r="E47" s="85">
        <v>102.32250000000001</v>
      </c>
      <c r="G47" s="79"/>
    </row>
    <row r="48" spans="2:10">
      <c r="B48" s="162" t="s">
        <v>6</v>
      </c>
      <c r="C48" s="23" t="s">
        <v>41</v>
      </c>
      <c r="D48" s="163">
        <v>47.395200000000003</v>
      </c>
      <c r="E48" s="200">
        <v>71.308899999999994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327.07</v>
      </c>
      <c r="E50" s="87">
        <v>331.99</v>
      </c>
    </row>
    <row r="51" spans="2:5">
      <c r="B51" s="141" t="s">
        <v>6</v>
      </c>
      <c r="C51" s="16" t="s">
        <v>235</v>
      </c>
      <c r="D51" s="287">
        <v>327.13</v>
      </c>
      <c r="E51" s="88">
        <v>331.90000000000003</v>
      </c>
    </row>
    <row r="52" spans="2:5">
      <c r="B52" s="141" t="s">
        <v>8</v>
      </c>
      <c r="C52" s="16" t="s">
        <v>236</v>
      </c>
      <c r="D52" s="287">
        <v>329.6</v>
      </c>
      <c r="E52" s="88">
        <v>334.33</v>
      </c>
    </row>
    <row r="53" spans="2:5" ht="12.75" customHeight="1" thickBot="1">
      <c r="B53" s="142" t="s">
        <v>9</v>
      </c>
      <c r="C53" s="18" t="s">
        <v>41</v>
      </c>
      <c r="D53" s="198">
        <v>329.6</v>
      </c>
      <c r="E53" s="230">
        <v>334.3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23838.57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23838.57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23838.57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23838.57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144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21641.759999999998</v>
      </c>
      <c r="E11" s="9">
        <f>E12</f>
        <v>22053.13</v>
      </c>
    </row>
    <row r="12" spans="2:7">
      <c r="B12" s="145" t="s">
        <v>4</v>
      </c>
      <c r="C12" s="6" t="s">
        <v>5</v>
      </c>
      <c r="D12" s="93">
        <v>21641.759999999998</v>
      </c>
      <c r="E12" s="109">
        <v>22053.13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21641.759999999998</v>
      </c>
      <c r="E21" s="112">
        <f>E11</f>
        <v>22053.13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3246.41</v>
      </c>
      <c r="E26" s="131">
        <v>21641.759999999998</v>
      </c>
      <c r="G26" s="86"/>
    </row>
    <row r="27" spans="2:10">
      <c r="B27" s="10" t="s">
        <v>17</v>
      </c>
      <c r="C27" s="11" t="s">
        <v>232</v>
      </c>
      <c r="D27" s="194">
        <v>10897</v>
      </c>
      <c r="E27" s="116">
        <v>-306.14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11000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11000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103</v>
      </c>
      <c r="E32" s="82">
        <v>306.14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21.21</v>
      </c>
      <c r="E35" s="113">
        <v>50.8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81.790000000000006</v>
      </c>
      <c r="E37" s="113">
        <v>255.34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92.68</v>
      </c>
      <c r="E40" s="136">
        <v>717.51</v>
      </c>
      <c r="G40" s="86"/>
    </row>
    <row r="41" spans="2:10" ht="13.5" thickBot="1">
      <c r="B41" s="137" t="s">
        <v>37</v>
      </c>
      <c r="C41" s="138" t="s">
        <v>38</v>
      </c>
      <c r="D41" s="139">
        <v>14236.09</v>
      </c>
      <c r="E41" s="112">
        <v>22053.129999999997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25.667400000000001</v>
      </c>
      <c r="E47" s="85">
        <v>172.00569999999999</v>
      </c>
      <c r="G47" s="79"/>
    </row>
    <row r="48" spans="2:10">
      <c r="B48" s="162" t="s">
        <v>6</v>
      </c>
      <c r="C48" s="23" t="s">
        <v>41</v>
      </c>
      <c r="D48" s="163">
        <v>111.1413</v>
      </c>
      <c r="E48" s="200">
        <v>169.6003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126.48</v>
      </c>
      <c r="E50" s="87">
        <v>125.82</v>
      </c>
    </row>
    <row r="51" spans="2:5">
      <c r="B51" s="141" t="s">
        <v>6</v>
      </c>
      <c r="C51" s="16" t="s">
        <v>235</v>
      </c>
      <c r="D51" s="287">
        <v>126.09</v>
      </c>
      <c r="E51" s="87">
        <v>122.5</v>
      </c>
    </row>
    <row r="52" spans="2:5">
      <c r="B52" s="141" t="s">
        <v>8</v>
      </c>
      <c r="C52" s="16" t="s">
        <v>236</v>
      </c>
      <c r="D52" s="287">
        <v>129.59</v>
      </c>
      <c r="E52" s="87">
        <v>130.39000000000001</v>
      </c>
    </row>
    <row r="53" spans="2:5" ht="12.75" customHeight="1" thickBot="1">
      <c r="B53" s="142" t="s">
        <v>9</v>
      </c>
      <c r="C53" s="18" t="s">
        <v>41</v>
      </c>
      <c r="D53" s="198">
        <v>128.09</v>
      </c>
      <c r="E53" s="230">
        <v>130.03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22053.13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22053.13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22053.13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22053.13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199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39051.660000000003</v>
      </c>
      <c r="E11" s="9">
        <f>E12</f>
        <v>37707.58</v>
      </c>
    </row>
    <row r="12" spans="2:7">
      <c r="B12" s="145" t="s">
        <v>4</v>
      </c>
      <c r="C12" s="6" t="s">
        <v>5</v>
      </c>
      <c r="D12" s="93">
        <v>39051.660000000003</v>
      </c>
      <c r="E12" s="109">
        <v>37707.58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39051.660000000003</v>
      </c>
      <c r="E21" s="112">
        <f>E11</f>
        <v>37707.58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39051.660000000003</v>
      </c>
      <c r="G26" s="86"/>
    </row>
    <row r="27" spans="2:10">
      <c r="B27" s="10" t="s">
        <v>17</v>
      </c>
      <c r="C27" s="11" t="s">
        <v>232</v>
      </c>
      <c r="D27" s="194">
        <v>56289.11</v>
      </c>
      <c r="E27" s="116">
        <v>-385.53999999999996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56394.09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41400.47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14993.62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104.98</v>
      </c>
      <c r="E32" s="82">
        <v>385.53999999999996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3.59</v>
      </c>
      <c r="E35" s="113">
        <v>26.09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101.39</v>
      </c>
      <c r="E37" s="113">
        <v>359.45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-1458</v>
      </c>
      <c r="E40" s="136">
        <v>-958.54</v>
      </c>
      <c r="G40" s="86"/>
    </row>
    <row r="41" spans="2:10" ht="13.5" thickBot="1">
      <c r="B41" s="137" t="s">
        <v>37</v>
      </c>
      <c r="C41" s="138" t="s">
        <v>38</v>
      </c>
      <c r="D41" s="139">
        <v>54831.11</v>
      </c>
      <c r="E41" s="112">
        <v>37707.58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560.60379999999998</v>
      </c>
      <c r="G47" s="79"/>
    </row>
    <row r="48" spans="2:10">
      <c r="B48" s="162" t="s">
        <v>6</v>
      </c>
      <c r="C48" s="23" t="s">
        <v>41</v>
      </c>
      <c r="D48" s="163">
        <v>767.72760000000005</v>
      </c>
      <c r="E48" s="200">
        <v>554.93119999999999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69.66</v>
      </c>
    </row>
    <row r="51" spans="2:5">
      <c r="B51" s="141" t="s">
        <v>6</v>
      </c>
      <c r="C51" s="16" t="s">
        <v>235</v>
      </c>
      <c r="D51" s="287">
        <v>65.37</v>
      </c>
      <c r="E51" s="87">
        <v>62.92</v>
      </c>
    </row>
    <row r="52" spans="2:5">
      <c r="B52" s="141" t="s">
        <v>8</v>
      </c>
      <c r="C52" s="16" t="s">
        <v>236</v>
      </c>
      <c r="D52" s="287">
        <v>76.16</v>
      </c>
      <c r="E52" s="87">
        <v>70.540000000000006</v>
      </c>
    </row>
    <row r="53" spans="2:5" ht="13.5" customHeight="1" thickBot="1">
      <c r="B53" s="142" t="s">
        <v>9</v>
      </c>
      <c r="C53" s="18" t="s">
        <v>41</v>
      </c>
      <c r="D53" s="198">
        <v>71.42</v>
      </c>
      <c r="E53" s="230">
        <v>67.95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37707.58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37707.58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37707.58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37707.58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145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35000.78</v>
      </c>
      <c r="E11" s="9">
        <f>E12</f>
        <v>20372.02</v>
      </c>
    </row>
    <row r="12" spans="2:7">
      <c r="B12" s="145" t="s">
        <v>4</v>
      </c>
      <c r="C12" s="6" t="s">
        <v>5</v>
      </c>
      <c r="D12" s="93">
        <v>35000.78</v>
      </c>
      <c r="E12" s="109">
        <v>20372.02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35000.78</v>
      </c>
      <c r="E21" s="112">
        <f>E11</f>
        <v>20372.02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9924.65</v>
      </c>
      <c r="E26" s="131">
        <v>35000.78</v>
      </c>
      <c r="G26" s="86"/>
    </row>
    <row r="27" spans="2:10">
      <c r="B27" s="10" t="s">
        <v>17</v>
      </c>
      <c r="C27" s="11" t="s">
        <v>232</v>
      </c>
      <c r="D27" s="194">
        <v>394410.54</v>
      </c>
      <c r="E27" s="116">
        <v>-10793.069999999992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395837.3</v>
      </c>
      <c r="E28" s="82">
        <v>41374.68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3000</v>
      </c>
      <c r="E29" s="113">
        <v>9800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392837.3</v>
      </c>
      <c r="E31" s="113">
        <v>31574.68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1426.76</v>
      </c>
      <c r="E32" s="82">
        <v>52167.749999999993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21</v>
      </c>
      <c r="E35" s="113">
        <v>49.87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1405.76</v>
      </c>
      <c r="E37" s="113">
        <v>235.47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51882.409999999996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-289.35000000000002</v>
      </c>
      <c r="E40" s="136">
        <v>-3835.69</v>
      </c>
      <c r="G40" s="86"/>
    </row>
    <row r="41" spans="2:10" ht="13.5" thickBot="1">
      <c r="B41" s="137" t="s">
        <v>37</v>
      </c>
      <c r="C41" s="138" t="s">
        <v>38</v>
      </c>
      <c r="D41" s="139">
        <v>404045.84</v>
      </c>
      <c r="E41" s="112">
        <v>20372.020000000008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141.13550000000001</v>
      </c>
      <c r="E47" s="85">
        <v>489.86399999999998</v>
      </c>
      <c r="G47" s="79"/>
    </row>
    <row r="48" spans="2:10">
      <c r="B48" s="162" t="s">
        <v>6</v>
      </c>
      <c r="C48" s="23" t="s">
        <v>41</v>
      </c>
      <c r="D48" s="163">
        <v>5346.6433999999999</v>
      </c>
      <c r="E48" s="200">
        <v>300.25080000000003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70.319999999999993</v>
      </c>
      <c r="E50" s="87">
        <v>71.45</v>
      </c>
    </row>
    <row r="51" spans="2:5">
      <c r="B51" s="141" t="s">
        <v>6</v>
      </c>
      <c r="C51" s="16" t="s">
        <v>235</v>
      </c>
      <c r="D51" s="287">
        <v>70.47</v>
      </c>
      <c r="E51" s="87">
        <v>58.44</v>
      </c>
    </row>
    <row r="52" spans="2:5">
      <c r="B52" s="141" t="s">
        <v>8</v>
      </c>
      <c r="C52" s="16" t="s">
        <v>236</v>
      </c>
      <c r="D52" s="287">
        <v>78.92</v>
      </c>
      <c r="E52" s="87">
        <v>71.45</v>
      </c>
    </row>
    <row r="53" spans="2:5" ht="12.75" customHeight="1" thickBot="1">
      <c r="B53" s="142" t="s">
        <v>9</v>
      </c>
      <c r="C53" s="18" t="s">
        <v>41</v>
      </c>
      <c r="D53" s="198">
        <v>75.569999999999993</v>
      </c>
      <c r="E53" s="230">
        <v>67.849999999999994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20372.02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20372.02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20372.02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20372.02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4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200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140439.1</v>
      </c>
      <c r="E11" s="9">
        <f>E12</f>
        <v>47584.63</v>
      </c>
    </row>
    <row r="12" spans="2:7">
      <c r="B12" s="145" t="s">
        <v>4</v>
      </c>
      <c r="C12" s="6" t="s">
        <v>5</v>
      </c>
      <c r="D12" s="93">
        <v>140439.1</v>
      </c>
      <c r="E12" s="109">
        <v>47584.63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140439.1</v>
      </c>
      <c r="E21" s="112">
        <f>E11</f>
        <v>47584.63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140439.1</v>
      </c>
      <c r="G26" s="86"/>
    </row>
    <row r="27" spans="2:10">
      <c r="B27" s="10" t="s">
        <v>17</v>
      </c>
      <c r="C27" s="11" t="s">
        <v>232</v>
      </c>
      <c r="D27" s="194">
        <v>15550.74</v>
      </c>
      <c r="E27" s="116">
        <v>-91918.33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23485.1</v>
      </c>
      <c r="E28" s="82">
        <v>17161.28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23485.1</v>
      </c>
      <c r="E31" s="113">
        <v>17161.28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7934.36</v>
      </c>
      <c r="E32" s="82">
        <v>109079.61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3.81</v>
      </c>
      <c r="E35" s="113">
        <v>44.76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24.31</v>
      </c>
      <c r="E37" s="113">
        <v>714.28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7906.24</v>
      </c>
      <c r="E39" s="114">
        <v>108320.57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-127.09</v>
      </c>
      <c r="E40" s="136">
        <v>-936.14</v>
      </c>
      <c r="G40" s="86"/>
    </row>
    <row r="41" spans="2:10" ht="13.5" thickBot="1">
      <c r="B41" s="137" t="s">
        <v>37</v>
      </c>
      <c r="C41" s="138" t="s">
        <v>38</v>
      </c>
      <c r="D41" s="139">
        <v>15423.65</v>
      </c>
      <c r="E41" s="112">
        <v>47584.630000000005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1089.8579999999999</v>
      </c>
      <c r="G47" s="79"/>
    </row>
    <row r="48" spans="2:10">
      <c r="B48" s="162" t="s">
        <v>6</v>
      </c>
      <c r="C48" s="23" t="s">
        <v>41</v>
      </c>
      <c r="D48" s="163">
        <v>124.184</v>
      </c>
      <c r="E48" s="200">
        <v>372.7158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128.86000000000001</v>
      </c>
    </row>
    <row r="51" spans="2:5">
      <c r="B51" s="141" t="s">
        <v>6</v>
      </c>
      <c r="C51" s="16" t="s">
        <v>235</v>
      </c>
      <c r="D51" s="287">
        <v>116.55</v>
      </c>
      <c r="E51" s="87">
        <v>121.86</v>
      </c>
    </row>
    <row r="52" spans="2:5">
      <c r="B52" s="141" t="s">
        <v>8</v>
      </c>
      <c r="C52" s="16" t="s">
        <v>236</v>
      </c>
      <c r="D52" s="287">
        <v>126.88</v>
      </c>
      <c r="E52" s="87">
        <v>130.75</v>
      </c>
    </row>
    <row r="53" spans="2:5" ht="12.75" customHeight="1" thickBot="1">
      <c r="B53" s="142" t="s">
        <v>9</v>
      </c>
      <c r="C53" s="18" t="s">
        <v>41</v>
      </c>
      <c r="D53" s="198">
        <v>124.2</v>
      </c>
      <c r="E53" s="230">
        <v>127.67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47584.63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47584.63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47584.63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47584.63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244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16817766.199999999</v>
      </c>
      <c r="E11" s="9">
        <f>E12+E13+E14</f>
        <v>15195045.08</v>
      </c>
    </row>
    <row r="12" spans="2:5">
      <c r="B12" s="145" t="s">
        <v>4</v>
      </c>
      <c r="C12" s="6" t="s">
        <v>5</v>
      </c>
      <c r="D12" s="93">
        <v>16816291.93</v>
      </c>
      <c r="E12" s="109">
        <f>14164078.02+990921.46</f>
        <v>15154999.48</v>
      </c>
    </row>
    <row r="13" spans="2:5">
      <c r="B13" s="145" t="s">
        <v>6</v>
      </c>
      <c r="C13" s="72" t="s">
        <v>7</v>
      </c>
      <c r="D13" s="93">
        <v>105.06</v>
      </c>
      <c r="E13" s="109">
        <v>63.17</v>
      </c>
    </row>
    <row r="14" spans="2:5">
      <c r="B14" s="145" t="s">
        <v>8</v>
      </c>
      <c r="C14" s="72" t="s">
        <v>10</v>
      </c>
      <c r="D14" s="93">
        <v>1369.21</v>
      </c>
      <c r="E14" s="109">
        <f>E15</f>
        <v>39982.43</v>
      </c>
    </row>
    <row r="15" spans="2:5">
      <c r="B15" s="145" t="s">
        <v>226</v>
      </c>
      <c r="C15" s="72" t="s">
        <v>11</v>
      </c>
      <c r="D15" s="93">
        <v>1369.21</v>
      </c>
      <c r="E15" s="109">
        <f>39982.43</f>
        <v>39982.43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2913.46</v>
      </c>
      <c r="E17" s="125">
        <f>E18</f>
        <v>6559.77</v>
      </c>
    </row>
    <row r="18" spans="2:10">
      <c r="B18" s="145" t="s">
        <v>4</v>
      </c>
      <c r="C18" s="6" t="s">
        <v>11</v>
      </c>
      <c r="D18" s="93">
        <v>2913.46</v>
      </c>
      <c r="E18" s="110">
        <v>6559.77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16814852.739999998</v>
      </c>
      <c r="E21" s="112">
        <f>E11-E17</f>
        <v>15188485.310000001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8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13631841.109999999</v>
      </c>
      <c r="E26" s="131">
        <v>16814852.739999998</v>
      </c>
      <c r="G26" s="86"/>
    </row>
    <row r="27" spans="2:10">
      <c r="B27" s="10" t="s">
        <v>17</v>
      </c>
      <c r="C27" s="11" t="s">
        <v>232</v>
      </c>
      <c r="D27" s="194">
        <v>4257159.2</v>
      </c>
      <c r="E27" s="116">
        <v>-949634.07999999961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6102280.29</v>
      </c>
      <c r="E28" s="82">
        <v>1159595.3500000001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3034102.71</v>
      </c>
      <c r="E29" s="113">
        <v>1070585.07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3068177.58</v>
      </c>
      <c r="E31" s="113">
        <v>89010.28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1845121.09</v>
      </c>
      <c r="E32" s="82">
        <v>2109229.4299999997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745709.87</v>
      </c>
      <c r="E33" s="113">
        <v>1278716.2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61316.15</v>
      </c>
      <c r="E35" s="113">
        <v>98796.17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140820.37</v>
      </c>
      <c r="E37" s="113">
        <v>139098.19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897274.7</v>
      </c>
      <c r="E39" s="114">
        <v>592618.87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229939.47</v>
      </c>
      <c r="E40" s="136">
        <v>-676733.35</v>
      </c>
      <c r="G40" s="86"/>
    </row>
    <row r="41" spans="2:10" ht="13.5" thickBot="1">
      <c r="B41" s="137" t="s">
        <v>37</v>
      </c>
      <c r="C41" s="138" t="s">
        <v>38</v>
      </c>
      <c r="D41" s="139">
        <v>18118939.780000001</v>
      </c>
      <c r="E41" s="112">
        <v>15188485.309999999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7.2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109168.8523</v>
      </c>
      <c r="E47" s="85">
        <v>144253.4406</v>
      </c>
      <c r="G47" s="79"/>
    </row>
    <row r="48" spans="2:10">
      <c r="B48" s="162" t="s">
        <v>6</v>
      </c>
      <c r="C48" s="23" t="s">
        <v>41</v>
      </c>
      <c r="D48" s="163">
        <v>141040.16579999999</v>
      </c>
      <c r="E48" s="85">
        <v>135804.81280000001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124.8693</v>
      </c>
      <c r="E50" s="85">
        <v>116.56465641347</v>
      </c>
    </row>
    <row r="51" spans="2:5">
      <c r="B51" s="141" t="s">
        <v>6</v>
      </c>
      <c r="C51" s="16" t="s">
        <v>235</v>
      </c>
      <c r="D51" s="197">
        <v>123.2139</v>
      </c>
      <c r="E51" s="88">
        <v>106.96420000000001</v>
      </c>
    </row>
    <row r="52" spans="2:5" ht="12.75" customHeight="1">
      <c r="B52" s="141" t="s">
        <v>8</v>
      </c>
      <c r="C52" s="16" t="s">
        <v>236</v>
      </c>
      <c r="D52" s="197">
        <v>138.5872</v>
      </c>
      <c r="E52" s="88">
        <v>118.81580000000001</v>
      </c>
    </row>
    <row r="53" spans="2:5" ht="13.5" thickBot="1">
      <c r="B53" s="142" t="s">
        <v>9</v>
      </c>
      <c r="C53" s="18" t="s">
        <v>41</v>
      </c>
      <c r="D53" s="198">
        <v>128.4665</v>
      </c>
      <c r="E53" s="214">
        <v>111.840552605216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15154999.48</v>
      </c>
      <c r="E58" s="33">
        <f>D58/E21</f>
        <v>0.99779531471923977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14164078.02</v>
      </c>
      <c r="E64" s="105">
        <f>D64/E21</f>
        <v>0.9325536899110316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990921.46</v>
      </c>
      <c r="E69" s="103">
        <f>D69/E21</f>
        <v>6.5241624808208082E-2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f>E13</f>
        <v>63.17</v>
      </c>
      <c r="E71" s="70">
        <f>D71/E21</f>
        <v>4.1590717382732879E-6</v>
      </c>
    </row>
    <row r="72" spans="2:5">
      <c r="B72" s="155" t="s">
        <v>60</v>
      </c>
      <c r="C72" s="156" t="s">
        <v>63</v>
      </c>
      <c r="D72" s="157">
        <f>E14</f>
        <v>39982.43</v>
      </c>
      <c r="E72" s="158">
        <f>D72/E21</f>
        <v>2.6324172018440724E-3</v>
      </c>
    </row>
    <row r="73" spans="2:5">
      <c r="B73" s="24" t="s">
        <v>62</v>
      </c>
      <c r="C73" s="25" t="s">
        <v>65</v>
      </c>
      <c r="D73" s="26">
        <f>E17</f>
        <v>6559.77</v>
      </c>
      <c r="E73" s="27">
        <f>D73/E21</f>
        <v>4.3189099282211444E-4</v>
      </c>
    </row>
    <row r="74" spans="2:5">
      <c r="B74" s="159" t="s">
        <v>64</v>
      </c>
      <c r="C74" s="160" t="s">
        <v>66</v>
      </c>
      <c r="D74" s="161">
        <f>D58+D71+D72-D73</f>
        <v>15188485.310000001</v>
      </c>
      <c r="E74" s="70">
        <f>E58+E72-E73</f>
        <v>0.99999584092826177</v>
      </c>
    </row>
    <row r="75" spans="2:5">
      <c r="B75" s="15" t="s">
        <v>4</v>
      </c>
      <c r="C75" s="16" t="s">
        <v>67</v>
      </c>
      <c r="D75" s="102">
        <f>D74</f>
        <v>15188485.310000001</v>
      </c>
      <c r="E75" s="103">
        <f>E74</f>
        <v>0.99999584092826177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166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14959.2</v>
      </c>
      <c r="E11" s="9">
        <f>E12</f>
        <v>15757.22</v>
      </c>
    </row>
    <row r="12" spans="2:7">
      <c r="B12" s="145" t="s">
        <v>4</v>
      </c>
      <c r="C12" s="6" t="s">
        <v>5</v>
      </c>
      <c r="D12" s="93">
        <v>14959.2</v>
      </c>
      <c r="E12" s="109">
        <v>15757.22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14959.2</v>
      </c>
      <c r="E21" s="112">
        <f>E11</f>
        <v>15757.22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34583.51</v>
      </c>
      <c r="E26" s="131">
        <f>D21</f>
        <v>14959.2</v>
      </c>
      <c r="G26" s="86"/>
    </row>
    <row r="27" spans="2:10">
      <c r="B27" s="10" t="s">
        <v>17</v>
      </c>
      <c r="C27" s="11" t="s">
        <v>232</v>
      </c>
      <c r="D27" s="194">
        <v>6449.68</v>
      </c>
      <c r="E27" s="116"/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37893.85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37893.85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31444.17</v>
      </c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17.53</v>
      </c>
      <c r="E35" s="113">
        <v>-0.01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501.65</v>
      </c>
      <c r="E37" s="113">
        <v>0.01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30924.99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-2832.23</v>
      </c>
      <c r="E40" s="136">
        <v>798.02</v>
      </c>
      <c r="G40" s="86"/>
    </row>
    <row r="41" spans="2:10" ht="13.5" thickBot="1">
      <c r="B41" s="137" t="s">
        <v>37</v>
      </c>
      <c r="C41" s="138" t="s">
        <v>38</v>
      </c>
      <c r="D41" s="139">
        <v>38200.959999999999</v>
      </c>
      <c r="E41" s="112">
        <f>E26+E27+E40</f>
        <v>15757.220000000001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2454.4720000000002</v>
      </c>
      <c r="E47" s="85">
        <v>1450.941</v>
      </c>
      <c r="G47" s="79"/>
    </row>
    <row r="48" spans="2:10">
      <c r="B48" s="162" t="s">
        <v>6</v>
      </c>
      <c r="C48" s="23" t="s">
        <v>41</v>
      </c>
      <c r="D48" s="163">
        <v>2813.0309999999999</v>
      </c>
      <c r="E48" s="200">
        <v>1450.941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14.09</v>
      </c>
      <c r="E50" s="87">
        <v>10.31</v>
      </c>
    </row>
    <row r="51" spans="2:5">
      <c r="B51" s="141" t="s">
        <v>6</v>
      </c>
      <c r="C51" s="16" t="s">
        <v>235</v>
      </c>
      <c r="D51" s="287">
        <v>13.52</v>
      </c>
      <c r="E51" s="87">
        <v>9.17</v>
      </c>
    </row>
    <row r="52" spans="2:5">
      <c r="B52" s="141" t="s">
        <v>8</v>
      </c>
      <c r="C52" s="16" t="s">
        <v>236</v>
      </c>
      <c r="D52" s="287">
        <v>15.37</v>
      </c>
      <c r="E52" s="87">
        <v>11.11</v>
      </c>
    </row>
    <row r="53" spans="2:5" ht="13.5" customHeight="1" thickBot="1">
      <c r="B53" s="142" t="s">
        <v>9</v>
      </c>
      <c r="C53" s="18" t="s">
        <v>41</v>
      </c>
      <c r="D53" s="198">
        <v>13.58</v>
      </c>
      <c r="E53" s="230">
        <v>10.86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15757.22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15757.22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15757.22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15757.22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167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32897.040000000001</v>
      </c>
    </row>
    <row r="12" spans="2:7">
      <c r="B12" s="145" t="s">
        <v>4</v>
      </c>
      <c r="C12" s="6" t="s">
        <v>5</v>
      </c>
      <c r="D12" s="93"/>
      <c r="E12" s="109">
        <v>32897.040000000001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12">
        <f>E11</f>
        <v>32897.040000000001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>
        <v>9238.74</v>
      </c>
      <c r="E27" s="116">
        <v>30849.7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9238.74</v>
      </c>
      <c r="E28" s="82">
        <v>30849.7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9238.74</v>
      </c>
      <c r="E31" s="113">
        <v>30849.7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-285.23</v>
      </c>
      <c r="E40" s="136">
        <v>2047.34</v>
      </c>
      <c r="G40" s="86"/>
    </row>
    <row r="41" spans="2:10" ht="13.5" thickBot="1">
      <c r="B41" s="137" t="s">
        <v>37</v>
      </c>
      <c r="C41" s="138" t="s">
        <v>38</v>
      </c>
      <c r="D41" s="139">
        <v>8953.51</v>
      </c>
      <c r="E41" s="112">
        <f>E26+E27+E40</f>
        <v>32897.040000000001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/>
      <c r="G47" s="79"/>
    </row>
    <row r="48" spans="2:10">
      <c r="B48" s="162" t="s">
        <v>6</v>
      </c>
      <c r="C48" s="23" t="s">
        <v>41</v>
      </c>
      <c r="D48" s="163">
        <v>1074.8510000000001</v>
      </c>
      <c r="E48" s="200">
        <v>4653.0469999999996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>
        <v>7.58</v>
      </c>
      <c r="E51" s="87">
        <v>5.75</v>
      </c>
    </row>
    <row r="52" spans="2:5">
      <c r="B52" s="141" t="s">
        <v>8</v>
      </c>
      <c r="C52" s="16" t="s">
        <v>236</v>
      </c>
      <c r="D52" s="287">
        <v>9.08</v>
      </c>
      <c r="E52" s="87">
        <v>7.13</v>
      </c>
    </row>
    <row r="53" spans="2:5" ht="13.5" customHeight="1" thickBot="1">
      <c r="B53" s="142" t="s">
        <v>9</v>
      </c>
      <c r="C53" s="18" t="s">
        <v>41</v>
      </c>
      <c r="D53" s="198">
        <v>8.33</v>
      </c>
      <c r="E53" s="230">
        <v>7.07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32897.040000000001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32897.040000000001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32897.040000000001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32897.040000000001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15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164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7290340.7199999997</v>
      </c>
      <c r="E11" s="9">
        <f>E12</f>
        <v>8035470.7999999998</v>
      </c>
    </row>
    <row r="12" spans="2:7">
      <c r="B12" s="145" t="s">
        <v>4</v>
      </c>
      <c r="C12" s="6" t="s">
        <v>5</v>
      </c>
      <c r="D12" s="93">
        <v>7290340.7199999997</v>
      </c>
      <c r="E12" s="109">
        <v>8035470.7999999998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7290340.7199999997</v>
      </c>
      <c r="E21" s="112">
        <f>E11</f>
        <v>8035470.7999999998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13565108.82</v>
      </c>
      <c r="E26" s="131">
        <v>7290340.7199999997</v>
      </c>
      <c r="G26" s="86"/>
    </row>
    <row r="27" spans="2:10">
      <c r="B27" s="10" t="s">
        <v>17</v>
      </c>
      <c r="C27" s="11" t="s">
        <v>232</v>
      </c>
      <c r="D27" s="194">
        <v>-1151726.7</v>
      </c>
      <c r="E27" s="116">
        <v>872033.02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3537190.16</v>
      </c>
      <c r="E28" s="82">
        <v>1546686.36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846300.92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2690889.24</v>
      </c>
      <c r="E31" s="113">
        <v>1546686.36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4688916.8600000003</v>
      </c>
      <c r="E32" s="82">
        <v>674653.34000000008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1325150.45</v>
      </c>
      <c r="E33" s="113">
        <v>402236.45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1772.72</v>
      </c>
      <c r="E35" s="113">
        <v>6403.08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114929.88</v>
      </c>
      <c r="E37" s="113">
        <v>61775.63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3247063.81</v>
      </c>
      <c r="E39" s="114">
        <v>204238.18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36828.74</v>
      </c>
      <c r="E40" s="136">
        <v>-126902.94</v>
      </c>
      <c r="G40" s="86"/>
    </row>
    <row r="41" spans="2:10" ht="13.5" thickBot="1">
      <c r="B41" s="137" t="s">
        <v>37</v>
      </c>
      <c r="C41" s="138" t="s">
        <v>38</v>
      </c>
      <c r="D41" s="139">
        <v>12450210.859999999</v>
      </c>
      <c r="E41" s="112">
        <v>8035470.7999999998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964801.48100000003</v>
      </c>
      <c r="E47" s="85">
        <v>542839.96400000004</v>
      </c>
      <c r="G47" s="79"/>
    </row>
    <row r="48" spans="2:10">
      <c r="B48" s="162" t="s">
        <v>6</v>
      </c>
      <c r="C48" s="23" t="s">
        <v>41</v>
      </c>
      <c r="D48" s="163">
        <v>884876.39399999997</v>
      </c>
      <c r="E48" s="200">
        <v>612459.66500000004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14.06</v>
      </c>
      <c r="E50" s="87">
        <v>13.43</v>
      </c>
    </row>
    <row r="51" spans="2:5">
      <c r="B51" s="141" t="s">
        <v>6</v>
      </c>
      <c r="C51" s="16" t="s">
        <v>235</v>
      </c>
      <c r="D51" s="287">
        <v>13.89</v>
      </c>
      <c r="E51" s="87">
        <v>12.41</v>
      </c>
    </row>
    <row r="52" spans="2:5">
      <c r="B52" s="141" t="s">
        <v>8</v>
      </c>
      <c r="C52" s="16" t="s">
        <v>236</v>
      </c>
      <c r="D52" s="287">
        <v>14.46</v>
      </c>
      <c r="E52" s="87">
        <v>13.44</v>
      </c>
    </row>
    <row r="53" spans="2:5" ht="14.25" customHeight="1" thickBot="1">
      <c r="B53" s="142" t="s">
        <v>9</v>
      </c>
      <c r="C53" s="18" t="s">
        <v>41</v>
      </c>
      <c r="D53" s="198">
        <v>14.07</v>
      </c>
      <c r="E53" s="230">
        <v>13.12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8035470.7999999998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8035470.7999999998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8035470.7999999998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8035470.7999999998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165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11898794.42</v>
      </c>
      <c r="E11" s="9">
        <f>E12</f>
        <v>10431991.35</v>
      </c>
    </row>
    <row r="12" spans="2:7">
      <c r="B12" s="145" t="s">
        <v>4</v>
      </c>
      <c r="C12" s="6" t="s">
        <v>5</v>
      </c>
      <c r="D12" s="93">
        <v>11898794.42</v>
      </c>
      <c r="E12" s="109">
        <v>10431991.35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11898794.42</v>
      </c>
      <c r="E21" s="112">
        <f>E11</f>
        <v>10431991.35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19854111.859999999</v>
      </c>
      <c r="E26" s="131">
        <f>D21</f>
        <v>11898794.42</v>
      </c>
      <c r="G26" s="86"/>
    </row>
    <row r="27" spans="2:10">
      <c r="B27" s="10" t="s">
        <v>17</v>
      </c>
      <c r="C27" s="11" t="s">
        <v>232</v>
      </c>
      <c r="D27" s="194">
        <v>-6890149.1799999997</v>
      </c>
      <c r="E27" s="116">
        <v>-1234149.8599999999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2065536.45</v>
      </c>
      <c r="E28" s="82">
        <v>230749.29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1983713.43</v>
      </c>
      <c r="E29" s="113">
        <v>2437.5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81823.02</v>
      </c>
      <c r="E31" s="113">
        <v>228311.79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8955685.6300000008</v>
      </c>
      <c r="E32" s="82">
        <v>1464899.15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1670806.72</v>
      </c>
      <c r="E33" s="113">
        <v>488191.79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1716.87</v>
      </c>
      <c r="E35" s="113">
        <v>15192.17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139131.24</v>
      </c>
      <c r="E37" s="113">
        <v>84953.47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7144030.7999999998</v>
      </c>
      <c r="E39" s="114">
        <v>876561.72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32351.63</v>
      </c>
      <c r="E40" s="136">
        <v>-232653.21</v>
      </c>
      <c r="G40" s="86"/>
    </row>
    <row r="41" spans="2:10" ht="13.5" thickBot="1">
      <c r="B41" s="137" t="s">
        <v>37</v>
      </c>
      <c r="C41" s="138" t="s">
        <v>38</v>
      </c>
      <c r="D41" s="139">
        <v>12996314.310000001</v>
      </c>
      <c r="E41" s="112">
        <f>E26+E27+E40</f>
        <v>10431991.35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233522.84</v>
      </c>
      <c r="E47" s="85">
        <v>146230.72899999999</v>
      </c>
      <c r="G47" s="79"/>
    </row>
    <row r="48" spans="2:10">
      <c r="B48" s="162" t="s">
        <v>6</v>
      </c>
      <c r="C48" s="23" t="s">
        <v>41</v>
      </c>
      <c r="D48" s="163">
        <v>153023.83499999999</v>
      </c>
      <c r="E48" s="200">
        <v>130432.5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85.02</v>
      </c>
      <c r="E50" s="87">
        <v>81.37</v>
      </c>
    </row>
    <row r="51" spans="2:5">
      <c r="B51" s="141" t="s">
        <v>6</v>
      </c>
      <c r="C51" s="16" t="s">
        <v>235</v>
      </c>
      <c r="D51" s="287">
        <v>83.95</v>
      </c>
      <c r="E51" s="87">
        <v>74.69</v>
      </c>
    </row>
    <row r="52" spans="2:5">
      <c r="B52" s="141" t="s">
        <v>8</v>
      </c>
      <c r="C52" s="16" t="s">
        <v>236</v>
      </c>
      <c r="D52" s="287">
        <v>87.2</v>
      </c>
      <c r="E52" s="87">
        <v>81.44</v>
      </c>
    </row>
    <row r="53" spans="2:5" ht="14.25" customHeight="1" thickBot="1">
      <c r="B53" s="142" t="s">
        <v>9</v>
      </c>
      <c r="C53" s="18" t="s">
        <v>41</v>
      </c>
      <c r="D53" s="198">
        <v>84.93</v>
      </c>
      <c r="E53" s="230">
        <v>79.98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10431991.35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10431991.35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10431991.35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10431991.35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205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40953.79</v>
      </c>
      <c r="E11" s="9">
        <f>E12</f>
        <v>51673.599999999999</v>
      </c>
    </row>
    <row r="12" spans="2:7">
      <c r="B12" s="145" t="s">
        <v>4</v>
      </c>
      <c r="C12" s="6" t="s">
        <v>5</v>
      </c>
      <c r="D12" s="93">
        <v>40953.79</v>
      </c>
      <c r="E12" s="109">
        <v>51673.599999999999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40953.79</v>
      </c>
      <c r="E21" s="112">
        <f>E11</f>
        <v>51673.599999999999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40953.79</v>
      </c>
      <c r="G26" s="86"/>
    </row>
    <row r="27" spans="2:10">
      <c r="B27" s="10" t="s">
        <v>17</v>
      </c>
      <c r="C27" s="11" t="s">
        <v>232</v>
      </c>
      <c r="D27" s="194">
        <v>15132.5</v>
      </c>
      <c r="E27" s="116">
        <v>668.48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15132.5</v>
      </c>
      <c r="E28" s="82">
        <v>3160.86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15132.5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3160.86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2492.38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2178.34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88.1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225.94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-269.69</v>
      </c>
      <c r="E40" s="136">
        <v>10051.33</v>
      </c>
      <c r="G40" s="86"/>
    </row>
    <row r="41" spans="2:10" ht="13.5" thickBot="1">
      <c r="B41" s="137" t="s">
        <v>37</v>
      </c>
      <c r="C41" s="138" t="s">
        <v>38</v>
      </c>
      <c r="D41" s="139">
        <v>14862.81</v>
      </c>
      <c r="E41" s="112">
        <v>51673.600000000006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7800.7209999999995</v>
      </c>
      <c r="G47" s="79"/>
    </row>
    <row r="48" spans="2:10">
      <c r="B48" s="162" t="s">
        <v>6</v>
      </c>
      <c r="C48" s="23" t="s">
        <v>41</v>
      </c>
      <c r="D48" s="163">
        <v>2221.6460000000002</v>
      </c>
      <c r="E48" s="200">
        <v>7925.3990000000003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5.25</v>
      </c>
    </row>
    <row r="51" spans="2:5">
      <c r="B51" s="141" t="s">
        <v>6</v>
      </c>
      <c r="C51" s="16" t="s">
        <v>235</v>
      </c>
      <c r="D51" s="287">
        <v>6.44</v>
      </c>
      <c r="E51" s="87">
        <v>4.58</v>
      </c>
    </row>
    <row r="52" spans="2:5">
      <c r="B52" s="141" t="s">
        <v>8</v>
      </c>
      <c r="C52" s="16" t="s">
        <v>236</v>
      </c>
      <c r="D52" s="287">
        <v>7.42</v>
      </c>
      <c r="E52" s="87">
        <v>6.58</v>
      </c>
    </row>
    <row r="53" spans="2:5" ht="14.25" customHeight="1" thickBot="1">
      <c r="B53" s="142" t="s">
        <v>9</v>
      </c>
      <c r="C53" s="18" t="s">
        <v>41</v>
      </c>
      <c r="D53" s="198">
        <v>6.69</v>
      </c>
      <c r="E53" s="230">
        <v>6.52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51673.599999999999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51673.599999999999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51673.599999999999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51673.599999999999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202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218590.81</v>
      </c>
      <c r="E11" s="9">
        <f>E12</f>
        <v>217444.08</v>
      </c>
    </row>
    <row r="12" spans="2:7">
      <c r="B12" s="145" t="s">
        <v>4</v>
      </c>
      <c r="C12" s="6" t="s">
        <v>5</v>
      </c>
      <c r="D12" s="93">
        <v>218590.81</v>
      </c>
      <c r="E12" s="109">
        <v>217444.08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218590.81</v>
      </c>
      <c r="E21" s="112">
        <f>E11</f>
        <v>217444.08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218590.81</v>
      </c>
      <c r="G26" s="86"/>
    </row>
    <row r="27" spans="2:10">
      <c r="B27" s="10" t="s">
        <v>17</v>
      </c>
      <c r="C27" s="11" t="s">
        <v>232</v>
      </c>
      <c r="D27" s="194">
        <v>15138.72</v>
      </c>
      <c r="E27" s="116">
        <v>-2168.88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15138.72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15138.72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2168.88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604.04999999999995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1564.83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-661.19</v>
      </c>
      <c r="E40" s="136">
        <v>1022.15</v>
      </c>
      <c r="G40" s="86"/>
    </row>
    <row r="41" spans="2:10" ht="13.5" thickBot="1">
      <c r="B41" s="137" t="s">
        <v>37</v>
      </c>
      <c r="C41" s="138" t="s">
        <v>38</v>
      </c>
      <c r="D41" s="139">
        <v>14477.53</v>
      </c>
      <c r="E41" s="112">
        <v>217444.08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1979.9892</v>
      </c>
      <c r="G47" s="79"/>
    </row>
    <row r="48" spans="2:10">
      <c r="B48" s="162" t="s">
        <v>6</v>
      </c>
      <c r="C48" s="23" t="s">
        <v>41</v>
      </c>
      <c r="D48" s="163">
        <v>119.02930000000001</v>
      </c>
      <c r="E48" s="200">
        <v>1960.7221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110.4</v>
      </c>
    </row>
    <row r="51" spans="2:5">
      <c r="B51" s="141" t="s">
        <v>6</v>
      </c>
      <c r="C51" s="16" t="s">
        <v>235</v>
      </c>
      <c r="D51" s="287">
        <v>119.36</v>
      </c>
      <c r="E51" s="87">
        <v>103.46000000000001</v>
      </c>
    </row>
    <row r="52" spans="2:5">
      <c r="B52" s="141" t="s">
        <v>8</v>
      </c>
      <c r="C52" s="16" t="s">
        <v>236</v>
      </c>
      <c r="D52" s="287">
        <v>129.35</v>
      </c>
      <c r="E52" s="87">
        <v>122.16</v>
      </c>
    </row>
    <row r="53" spans="2:5" ht="14.25" customHeight="1" thickBot="1">
      <c r="B53" s="142" t="s">
        <v>9</v>
      </c>
      <c r="C53" s="18" t="s">
        <v>41</v>
      </c>
      <c r="D53" s="198">
        <v>121.63</v>
      </c>
      <c r="E53" s="230">
        <v>110.9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217444.08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217444.08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217444.08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217444.08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6"/>
      <c r="C4" s="186"/>
      <c r="D4" s="186"/>
      <c r="E4" s="18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147</v>
      </c>
      <c r="C6" s="295"/>
      <c r="D6" s="295"/>
      <c r="E6" s="295"/>
    </row>
    <row r="7" spans="2:7" ht="14.25">
      <c r="B7" s="184"/>
      <c r="C7" s="184"/>
      <c r="D7" s="184"/>
      <c r="E7" s="184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5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234940.21</v>
      </c>
      <c r="E11" s="9">
        <f>E12</f>
        <v>229609.83</v>
      </c>
    </row>
    <row r="12" spans="2:7">
      <c r="B12" s="145" t="s">
        <v>4</v>
      </c>
      <c r="C12" s="6" t="s">
        <v>5</v>
      </c>
      <c r="D12" s="93">
        <v>234940.21</v>
      </c>
      <c r="E12" s="109">
        <v>229609.83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234940.21</v>
      </c>
      <c r="E21" s="112">
        <f>E11</f>
        <v>229609.83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5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45364.12</v>
      </c>
      <c r="E26" s="131">
        <v>234940.21</v>
      </c>
      <c r="G26" s="86"/>
    </row>
    <row r="27" spans="2:10">
      <c r="B27" s="10" t="s">
        <v>17</v>
      </c>
      <c r="C27" s="11" t="s">
        <v>232</v>
      </c>
      <c r="D27" s="194">
        <v>84528.29</v>
      </c>
      <c r="E27" s="116">
        <v>-4548.8400000000038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125858.04</v>
      </c>
      <c r="E28" s="82">
        <v>37119.479999999996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73451.09</v>
      </c>
      <c r="E29" s="113">
        <v>24707.98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52406.95</v>
      </c>
      <c r="E31" s="113">
        <v>12411.5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41329.75</v>
      </c>
      <c r="E32" s="82">
        <v>41668.32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7334.84</v>
      </c>
      <c r="E33" s="113">
        <v>2794.41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227.58</v>
      </c>
      <c r="E35" s="113">
        <v>652.16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615.83000000000004</v>
      </c>
      <c r="E37" s="113">
        <v>2070.8000000000002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33151.5</v>
      </c>
      <c r="E39" s="114">
        <v>36150.949999999997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-1367.3</v>
      </c>
      <c r="E40" s="136">
        <v>-781.54</v>
      </c>
      <c r="G40" s="86"/>
    </row>
    <row r="41" spans="2:10" ht="13.5" thickBot="1">
      <c r="B41" s="137" t="s">
        <v>37</v>
      </c>
      <c r="C41" s="138" t="s">
        <v>38</v>
      </c>
      <c r="D41" s="139">
        <v>128525.11</v>
      </c>
      <c r="E41" s="112">
        <v>229609.83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5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519.8134</v>
      </c>
      <c r="E47" s="85">
        <v>2618.3017</v>
      </c>
      <c r="G47" s="79"/>
    </row>
    <row r="48" spans="2:10">
      <c r="B48" s="162" t="s">
        <v>6</v>
      </c>
      <c r="C48" s="23" t="s">
        <v>41</v>
      </c>
      <c r="D48" s="163">
        <v>1365.2550000000001</v>
      </c>
      <c r="E48" s="200">
        <v>2562.3236999999999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87.27</v>
      </c>
      <c r="E50" s="87">
        <v>89.73</v>
      </c>
    </row>
    <row r="51" spans="2:5">
      <c r="B51" s="141" t="s">
        <v>6</v>
      </c>
      <c r="C51" s="16" t="s">
        <v>235</v>
      </c>
      <c r="D51" s="287">
        <v>87.46</v>
      </c>
      <c r="E51" s="87">
        <v>82.460000000000008</v>
      </c>
    </row>
    <row r="52" spans="2:5">
      <c r="B52" s="141" t="s">
        <v>8</v>
      </c>
      <c r="C52" s="16" t="s">
        <v>236</v>
      </c>
      <c r="D52" s="287">
        <v>101.23</v>
      </c>
      <c r="E52" s="87">
        <v>94.61</v>
      </c>
    </row>
    <row r="53" spans="2:5" ht="13.5" customHeight="1" thickBot="1">
      <c r="B53" s="142" t="s">
        <v>9</v>
      </c>
      <c r="C53" s="18" t="s">
        <v>41</v>
      </c>
      <c r="D53" s="198">
        <v>94.14</v>
      </c>
      <c r="E53" s="230">
        <v>89.61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229609.83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229609.83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229609.83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229609.83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185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93470.15</v>
      </c>
      <c r="E11" s="9">
        <f>E12</f>
        <v>100840.14</v>
      </c>
    </row>
    <row r="12" spans="2:7">
      <c r="B12" s="145" t="s">
        <v>4</v>
      </c>
      <c r="C12" s="6" t="s">
        <v>5</v>
      </c>
      <c r="D12" s="93">
        <v>93470.15</v>
      </c>
      <c r="E12" s="109">
        <v>100840.14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93470.15</v>
      </c>
      <c r="E21" s="112">
        <f>E11</f>
        <v>100840.14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78575.429999999993</v>
      </c>
      <c r="E26" s="131">
        <v>93470.15</v>
      </c>
      <c r="G26" s="86"/>
    </row>
    <row r="27" spans="2:10">
      <c r="B27" s="10" t="s">
        <v>17</v>
      </c>
      <c r="C27" s="11" t="s">
        <v>232</v>
      </c>
      <c r="D27" s="194">
        <v>-1739.82</v>
      </c>
      <c r="E27" s="116">
        <v>6384.0900000000038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21670.44</v>
      </c>
      <c r="E28" s="82">
        <v>66353.8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2558.0300000000002</v>
      </c>
      <c r="E29" s="113">
        <v>2790.89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19112.41</v>
      </c>
      <c r="E31" s="113">
        <v>63562.909999999996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23410.26</v>
      </c>
      <c r="E32" s="82">
        <v>59969.71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1479.83</v>
      </c>
      <c r="E33" s="113">
        <v>109.33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183.9</v>
      </c>
      <c r="E35" s="113">
        <v>273.89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444.64</v>
      </c>
      <c r="E37" s="113">
        <v>400.54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21301.89</v>
      </c>
      <c r="E39" s="114">
        <v>59185.95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2159.11</v>
      </c>
      <c r="E40" s="136">
        <v>985.9</v>
      </c>
      <c r="G40" s="86"/>
    </row>
    <row r="41" spans="2:10" ht="13.5" thickBot="1">
      <c r="B41" s="137" t="s">
        <v>37</v>
      </c>
      <c r="C41" s="138" t="s">
        <v>38</v>
      </c>
      <c r="D41" s="139">
        <v>78994.720000000001</v>
      </c>
      <c r="E41" s="112">
        <v>100840.13999999998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766.14110000000005</v>
      </c>
      <c r="E47" s="85">
        <v>920.34410000000003</v>
      </c>
      <c r="G47" s="79"/>
    </row>
    <row r="48" spans="2:10">
      <c r="B48" s="162" t="s">
        <v>6</v>
      </c>
      <c r="C48" s="23" t="s">
        <v>41</v>
      </c>
      <c r="D48" s="163">
        <v>746.21879999999999</v>
      </c>
      <c r="E48" s="200">
        <v>952.67020000000002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102.56</v>
      </c>
      <c r="E50" s="87">
        <v>101.56</v>
      </c>
    </row>
    <row r="51" spans="2:5">
      <c r="B51" s="141" t="s">
        <v>6</v>
      </c>
      <c r="C51" s="16" t="s">
        <v>235</v>
      </c>
      <c r="D51" s="287">
        <v>102.81</v>
      </c>
      <c r="E51" s="87">
        <v>95.09</v>
      </c>
    </row>
    <row r="52" spans="2:5">
      <c r="B52" s="141" t="s">
        <v>8</v>
      </c>
      <c r="C52" s="16" t="s">
        <v>236</v>
      </c>
      <c r="D52" s="287">
        <v>110.61</v>
      </c>
      <c r="E52" s="87">
        <v>112.47</v>
      </c>
    </row>
    <row r="53" spans="2:5" ht="13.5" customHeight="1" thickBot="1">
      <c r="B53" s="142" t="s">
        <v>9</v>
      </c>
      <c r="C53" s="18" t="s">
        <v>41</v>
      </c>
      <c r="D53" s="198">
        <v>105.86</v>
      </c>
      <c r="E53" s="230">
        <v>105.85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100840.14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100840.14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100840.14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100840.14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5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152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55097.98</v>
      </c>
      <c r="E11" s="9">
        <f>E12</f>
        <v>47640.69</v>
      </c>
    </row>
    <row r="12" spans="2:7">
      <c r="B12" s="145" t="s">
        <v>4</v>
      </c>
      <c r="C12" s="6" t="s">
        <v>5</v>
      </c>
      <c r="D12" s="93">
        <v>55097.98</v>
      </c>
      <c r="E12" s="109">
        <v>47640.69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55097.98</v>
      </c>
      <c r="E21" s="112">
        <f>E11</f>
        <v>47640.69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39369.730000000003</v>
      </c>
      <c r="E26" s="131">
        <v>55097.98</v>
      </c>
      <c r="G26" s="86"/>
    </row>
    <row r="27" spans="2:10">
      <c r="B27" s="10" t="s">
        <v>17</v>
      </c>
      <c r="C27" s="11" t="s">
        <v>232</v>
      </c>
      <c r="D27" s="194">
        <v>-31353.13</v>
      </c>
      <c r="E27" s="116">
        <v>-6877.34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-12464.11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-12464.11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18889.02</v>
      </c>
      <c r="E32" s="82">
        <v>6877.34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1888.01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11.51</v>
      </c>
      <c r="E35" s="113">
        <v>85.77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83.31</v>
      </c>
      <c r="E37" s="113">
        <v>412.53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16906.189999999999</v>
      </c>
      <c r="E39" s="114">
        <v>6379.04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1247.1300000000001</v>
      </c>
      <c r="E40" s="136">
        <v>-579.95000000000005</v>
      </c>
      <c r="G40" s="86"/>
    </row>
    <row r="41" spans="2:10" ht="13.5" thickBot="1">
      <c r="B41" s="137" t="s">
        <v>37</v>
      </c>
      <c r="C41" s="138" t="s">
        <v>38</v>
      </c>
      <c r="D41" s="139">
        <v>9263.73</v>
      </c>
      <c r="E41" s="112">
        <v>47640.69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422.19549999999998</v>
      </c>
      <c r="E47" s="85">
        <v>623.35080000000005</v>
      </c>
      <c r="G47" s="79"/>
    </row>
    <row r="48" spans="2:10">
      <c r="B48" s="162" t="s">
        <v>6</v>
      </c>
      <c r="C48" s="23" t="s">
        <v>41</v>
      </c>
      <c r="D48" s="163">
        <v>97.185599999999994</v>
      </c>
      <c r="E48" s="200">
        <v>543.90560000000005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93.25</v>
      </c>
      <c r="E50" s="87">
        <v>88.39</v>
      </c>
    </row>
    <row r="51" spans="2:5">
      <c r="B51" s="141" t="s">
        <v>6</v>
      </c>
      <c r="C51" s="16" t="s">
        <v>235</v>
      </c>
      <c r="D51" s="287">
        <v>93.16</v>
      </c>
      <c r="E51" s="87">
        <v>81.25</v>
      </c>
    </row>
    <row r="52" spans="2:5">
      <c r="B52" s="141" t="s">
        <v>8</v>
      </c>
      <c r="C52" s="16" t="s">
        <v>236</v>
      </c>
      <c r="D52" s="287">
        <v>103.02</v>
      </c>
      <c r="E52" s="87">
        <v>94.49</v>
      </c>
    </row>
    <row r="53" spans="2:5" ht="12.75" customHeight="1" thickBot="1">
      <c r="B53" s="142" t="s">
        <v>9</v>
      </c>
      <c r="C53" s="18" t="s">
        <v>41</v>
      </c>
      <c r="D53" s="198">
        <v>95.32</v>
      </c>
      <c r="E53" s="230">
        <v>87.59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47640.69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47640.69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47640.69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47640.69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5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146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392472.51</v>
      </c>
      <c r="E11" s="9">
        <f>E12</f>
        <v>771560.99</v>
      </c>
    </row>
    <row r="12" spans="2:7">
      <c r="B12" s="145" t="s">
        <v>4</v>
      </c>
      <c r="C12" s="6" t="s">
        <v>5</v>
      </c>
      <c r="D12" s="93">
        <v>392472.51</v>
      </c>
      <c r="E12" s="109">
        <v>771560.99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392472.51</v>
      </c>
      <c r="E21" s="112">
        <f>E11</f>
        <v>771560.99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54672.800000000003</v>
      </c>
      <c r="E26" s="131">
        <v>392472.51</v>
      </c>
      <c r="G26" s="86"/>
    </row>
    <row r="27" spans="2:10">
      <c r="B27" s="10" t="s">
        <v>17</v>
      </c>
      <c r="C27" s="11" t="s">
        <v>232</v>
      </c>
      <c r="D27" s="194">
        <v>2379.9499999999998</v>
      </c>
      <c r="E27" s="116">
        <v>418378.12999999995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15240.28</v>
      </c>
      <c r="E28" s="82">
        <v>432320.94999999995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7291.1</v>
      </c>
      <c r="E29" s="113">
        <v>3119.57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7949.18</v>
      </c>
      <c r="E31" s="113">
        <v>429201.37999999995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12860.33</v>
      </c>
      <c r="E32" s="82">
        <v>13942.82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1779.68</v>
      </c>
      <c r="E33" s="113">
        <v>6672.93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208.56</v>
      </c>
      <c r="E35" s="113">
        <v>492.93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542.61</v>
      </c>
      <c r="E37" s="113">
        <v>4464.32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10329.48</v>
      </c>
      <c r="E39" s="114">
        <v>2312.64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269.8</v>
      </c>
      <c r="E40" s="136">
        <v>-39289.65</v>
      </c>
      <c r="G40" s="86"/>
    </row>
    <row r="41" spans="2:10" ht="13.5" thickBot="1">
      <c r="B41" s="137" t="s">
        <v>37</v>
      </c>
      <c r="C41" s="138" t="s">
        <v>38</v>
      </c>
      <c r="D41" s="139">
        <v>57322.55</v>
      </c>
      <c r="E41" s="112">
        <v>771560.98999999987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268.59640000000002</v>
      </c>
      <c r="E47" s="85">
        <v>2161.4303</v>
      </c>
      <c r="G47" s="79"/>
    </row>
    <row r="48" spans="2:10">
      <c r="B48" s="162" t="s">
        <v>6</v>
      </c>
      <c r="C48" s="23" t="s">
        <v>41</v>
      </c>
      <c r="D48" s="163">
        <v>278.11630000000002</v>
      </c>
      <c r="E48" s="200">
        <v>4371.2026999999998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203.55</v>
      </c>
      <c r="E50" s="87">
        <v>181.58</v>
      </c>
    </row>
    <row r="51" spans="2:5">
      <c r="B51" s="141" t="s">
        <v>6</v>
      </c>
      <c r="C51" s="16" t="s">
        <v>235</v>
      </c>
      <c r="D51" s="287">
        <v>201.91</v>
      </c>
      <c r="E51" s="87">
        <v>164.38</v>
      </c>
    </row>
    <row r="52" spans="2:5">
      <c r="B52" s="141" t="s">
        <v>8</v>
      </c>
      <c r="C52" s="16" t="s">
        <v>236</v>
      </c>
      <c r="D52" s="287">
        <v>223.12</v>
      </c>
      <c r="E52" s="87">
        <v>191.56</v>
      </c>
    </row>
    <row r="53" spans="2:5" ht="13.5" customHeight="1" thickBot="1">
      <c r="B53" s="142" t="s">
        <v>9</v>
      </c>
      <c r="C53" s="18" t="s">
        <v>41</v>
      </c>
      <c r="D53" s="198">
        <v>206.11</v>
      </c>
      <c r="E53" s="230">
        <v>176.51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771560.99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771560.99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771560.99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771560.99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92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37228129.150000006</v>
      </c>
      <c r="E11" s="9">
        <f>E12+E13+E14</f>
        <v>34369838.939999998</v>
      </c>
    </row>
    <row r="12" spans="2:5">
      <c r="B12" s="145" t="s">
        <v>4</v>
      </c>
      <c r="C12" s="6" t="s">
        <v>5</v>
      </c>
      <c r="D12" s="93">
        <v>37225323.380000003</v>
      </c>
      <c r="E12" s="109">
        <f>32932615.86+1422062.1</f>
        <v>34354677.960000001</v>
      </c>
    </row>
    <row r="13" spans="2:5">
      <c r="B13" s="145" t="s">
        <v>6</v>
      </c>
      <c r="C13" s="72" t="s">
        <v>7</v>
      </c>
      <c r="D13" s="93">
        <v>101.06</v>
      </c>
      <c r="E13" s="109">
        <v>99.9</v>
      </c>
    </row>
    <row r="14" spans="2:5">
      <c r="B14" s="145" t="s">
        <v>8</v>
      </c>
      <c r="C14" s="72" t="s">
        <v>10</v>
      </c>
      <c r="D14" s="93">
        <v>2704.71</v>
      </c>
      <c r="E14" s="109">
        <f>E15</f>
        <v>15061.08</v>
      </c>
    </row>
    <row r="15" spans="2:5">
      <c r="B15" s="145" t="s">
        <v>226</v>
      </c>
      <c r="C15" s="72" t="s">
        <v>11</v>
      </c>
      <c r="D15" s="93">
        <v>2704.71</v>
      </c>
      <c r="E15" s="109">
        <v>15061.08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6884.66</v>
      </c>
      <c r="E17" s="125">
        <f>E18</f>
        <v>142448.47</v>
      </c>
    </row>
    <row r="18" spans="2:10">
      <c r="B18" s="145" t="s">
        <v>4</v>
      </c>
      <c r="C18" s="6" t="s">
        <v>11</v>
      </c>
      <c r="D18" s="93">
        <v>6884.66</v>
      </c>
      <c r="E18" s="110">
        <v>142448.47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37221244.49000001</v>
      </c>
      <c r="E21" s="112">
        <f>E11-E17</f>
        <v>34227390.469999999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234">
        <v>30312426.129999999</v>
      </c>
      <c r="E26" s="131">
        <v>37221244.49000001</v>
      </c>
      <c r="G26" s="86"/>
    </row>
    <row r="27" spans="2:10">
      <c r="B27" s="10" t="s">
        <v>17</v>
      </c>
      <c r="C27" s="11" t="s">
        <v>232</v>
      </c>
      <c r="D27" s="235">
        <v>3938237.19</v>
      </c>
      <c r="E27" s="190">
        <v>-2883306.4000000004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235">
        <v>8169979.6100000003</v>
      </c>
      <c r="E28" s="82">
        <v>1369528.46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236">
        <v>5618526.4100000001</v>
      </c>
      <c r="E29" s="113">
        <v>999115.74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236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236">
        <v>2551453.2000000002</v>
      </c>
      <c r="E31" s="113">
        <v>370412.72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235">
        <v>4231742.42</v>
      </c>
      <c r="E32" s="82">
        <v>4252834.8600000003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236">
        <v>2176561.34</v>
      </c>
      <c r="E33" s="113">
        <v>2775448.98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236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236">
        <v>59055.22</v>
      </c>
      <c r="E35" s="113">
        <v>107321.27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236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236">
        <v>271961.69</v>
      </c>
      <c r="E37" s="113">
        <v>318266.14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236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237">
        <v>1724164.17</v>
      </c>
      <c r="E39" s="199">
        <v>1051798.47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238">
        <v>236814.87</v>
      </c>
      <c r="E40" s="136">
        <v>-110547.62</v>
      </c>
      <c r="G40" s="86"/>
    </row>
    <row r="41" spans="2:10" ht="13.5" thickBot="1">
      <c r="B41" s="137" t="s">
        <v>37</v>
      </c>
      <c r="C41" s="138" t="s">
        <v>38</v>
      </c>
      <c r="D41" s="96">
        <v>34487478.189999998</v>
      </c>
      <c r="E41" s="193">
        <v>34227390.470000014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239">
        <v>238041.51699999999</v>
      </c>
      <c r="E47" s="85">
        <v>297099.30440000002</v>
      </c>
      <c r="G47" s="79"/>
    </row>
    <row r="48" spans="2:10">
      <c r="B48" s="162" t="s">
        <v>6</v>
      </c>
      <c r="C48" s="23" t="s">
        <v>41</v>
      </c>
      <c r="D48" s="240">
        <v>267952.13530000002</v>
      </c>
      <c r="E48" s="85">
        <v>273923.81829999998</v>
      </c>
      <c r="G48" s="79"/>
    </row>
    <row r="49" spans="2:5">
      <c r="B49" s="159" t="s">
        <v>23</v>
      </c>
      <c r="C49" s="164" t="s">
        <v>234</v>
      </c>
      <c r="D49" s="243"/>
      <c r="E49" s="166"/>
    </row>
    <row r="50" spans="2:5">
      <c r="B50" s="141" t="s">
        <v>4</v>
      </c>
      <c r="C50" s="16" t="s">
        <v>40</v>
      </c>
      <c r="D50" s="241">
        <v>127.3409</v>
      </c>
      <c r="E50" s="85">
        <v>125.282166396078</v>
      </c>
    </row>
    <row r="51" spans="2:5">
      <c r="B51" s="141" t="s">
        <v>6</v>
      </c>
      <c r="C51" s="16" t="s">
        <v>235</v>
      </c>
      <c r="D51" s="242">
        <v>127.0566</v>
      </c>
      <c r="E51" s="88">
        <v>121.51180000000001</v>
      </c>
    </row>
    <row r="52" spans="2:5" ht="12.75" customHeight="1">
      <c r="B52" s="141" t="s">
        <v>8</v>
      </c>
      <c r="C52" s="16" t="s">
        <v>236</v>
      </c>
      <c r="D52" s="242">
        <v>132.59620000000001</v>
      </c>
      <c r="E52" s="88">
        <v>126.82650000000001</v>
      </c>
    </row>
    <row r="53" spans="2:5" ht="13.5" thickBot="1">
      <c r="B53" s="142" t="s">
        <v>9</v>
      </c>
      <c r="C53" s="18" t="s">
        <v>41</v>
      </c>
      <c r="D53" s="198">
        <v>128.70760000000001</v>
      </c>
      <c r="E53" s="215">
        <v>124.95222460908499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34354677.960000001</v>
      </c>
      <c r="E58" s="33">
        <f>D58/E21</f>
        <v>1.0037188780170538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32932615.859999999</v>
      </c>
      <c r="E64" s="105">
        <f>D64/E21</f>
        <v>0.9621713898658194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1422062.1</v>
      </c>
      <c r="E69" s="103">
        <f>D69/E21</f>
        <v>4.1547488151234456E-2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f>E13</f>
        <v>99.9</v>
      </c>
      <c r="E71" s="70">
        <f>D71/E21</f>
        <v>2.9187150591442681E-6</v>
      </c>
    </row>
    <row r="72" spans="2:5">
      <c r="B72" s="155" t="s">
        <v>60</v>
      </c>
      <c r="C72" s="156" t="s">
        <v>63</v>
      </c>
      <c r="D72" s="157">
        <f>E14</f>
        <v>15061.08</v>
      </c>
      <c r="E72" s="158">
        <f>D72/E21</f>
        <v>4.4003004006983536E-4</v>
      </c>
    </row>
    <row r="73" spans="2:5">
      <c r="B73" s="24" t="s">
        <v>62</v>
      </c>
      <c r="C73" s="25" t="s">
        <v>65</v>
      </c>
      <c r="D73" s="26">
        <f>E17</f>
        <v>142448.47</v>
      </c>
      <c r="E73" s="27">
        <f>D73/E21</f>
        <v>4.1618267721827877E-3</v>
      </c>
    </row>
    <row r="74" spans="2:5">
      <c r="B74" s="159" t="s">
        <v>64</v>
      </c>
      <c r="C74" s="160" t="s">
        <v>66</v>
      </c>
      <c r="D74" s="161">
        <f>D58+D71+D72-D73</f>
        <v>34227390.469999999</v>
      </c>
      <c r="E74" s="70">
        <f>E58+E72-E73</f>
        <v>0.9999970812849408</v>
      </c>
    </row>
    <row r="75" spans="2:5">
      <c r="B75" s="15" t="s">
        <v>4</v>
      </c>
      <c r="C75" s="16" t="s">
        <v>67</v>
      </c>
      <c r="D75" s="102">
        <f>D74</f>
        <v>34227390.469999999</v>
      </c>
      <c r="E75" s="103">
        <f>E74</f>
        <v>0.9999970812849408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151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1290957.28</v>
      </c>
      <c r="E11" s="9">
        <f>E12</f>
        <v>1231941.45</v>
      </c>
    </row>
    <row r="12" spans="2:7">
      <c r="B12" s="145" t="s">
        <v>4</v>
      </c>
      <c r="C12" s="6" t="s">
        <v>5</v>
      </c>
      <c r="D12" s="93">
        <v>1290957.28</v>
      </c>
      <c r="E12" s="109">
        <v>1231941.45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1290957.28</v>
      </c>
      <c r="E21" s="112">
        <f>E11</f>
        <v>1231941.45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1123440.3899999999</v>
      </c>
      <c r="E26" s="131">
        <v>1290957.28</v>
      </c>
      <c r="G26" s="86"/>
    </row>
    <row r="27" spans="2:10">
      <c r="B27" s="10" t="s">
        <v>17</v>
      </c>
      <c r="C27" s="11" t="s">
        <v>232</v>
      </c>
      <c r="D27" s="194">
        <v>196855.31</v>
      </c>
      <c r="E27" s="116">
        <v>-73264.799999999988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340693.74</v>
      </c>
      <c r="E28" s="82">
        <v>180299.25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300866.59999999998</v>
      </c>
      <c r="E29" s="113">
        <v>7309.92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39827.14</v>
      </c>
      <c r="E31" s="113">
        <v>172989.33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143838.43</v>
      </c>
      <c r="E32" s="82">
        <v>253564.05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13083.19</v>
      </c>
      <c r="E33" s="113">
        <v>68352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867.71</v>
      </c>
      <c r="E35" s="113">
        <v>1260.53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10406.799999999999</v>
      </c>
      <c r="E37" s="113">
        <v>10980.74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119480.73</v>
      </c>
      <c r="E39" s="114">
        <v>172970.78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-15595.23</v>
      </c>
      <c r="E40" s="136">
        <v>14248.97</v>
      </c>
      <c r="G40" s="86"/>
    </row>
    <row r="41" spans="2:10" ht="13.5" thickBot="1">
      <c r="B41" s="137" t="s">
        <v>37</v>
      </c>
      <c r="C41" s="138" t="s">
        <v>38</v>
      </c>
      <c r="D41" s="139">
        <v>1304700.47</v>
      </c>
      <c r="E41" s="112">
        <v>1231941.45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3375.6208999999999</v>
      </c>
      <c r="E47" s="85">
        <v>3876.8649999999998</v>
      </c>
      <c r="G47" s="79"/>
    </row>
    <row r="48" spans="2:10">
      <c r="B48" s="162" t="s">
        <v>6</v>
      </c>
      <c r="C48" s="23" t="s">
        <v>41</v>
      </c>
      <c r="D48" s="163">
        <v>3959.1565999999998</v>
      </c>
      <c r="E48" s="200">
        <v>3657.6747999999998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332.81</v>
      </c>
      <c r="E50" s="87">
        <v>332.99</v>
      </c>
    </row>
    <row r="51" spans="2:5">
      <c r="B51" s="141" t="s">
        <v>6</v>
      </c>
      <c r="C51" s="16" t="s">
        <v>235</v>
      </c>
      <c r="D51" s="287">
        <v>328.82</v>
      </c>
      <c r="E51" s="87">
        <v>332.99</v>
      </c>
    </row>
    <row r="52" spans="2:5">
      <c r="B52" s="141" t="s">
        <v>8</v>
      </c>
      <c r="C52" s="16" t="s">
        <v>236</v>
      </c>
      <c r="D52" s="287">
        <v>338.31</v>
      </c>
      <c r="E52" s="87">
        <v>337.51</v>
      </c>
    </row>
    <row r="53" spans="2:5" ht="13.5" customHeight="1" thickBot="1">
      <c r="B53" s="142" t="s">
        <v>9</v>
      </c>
      <c r="C53" s="18" t="s">
        <v>41</v>
      </c>
      <c r="D53" s="198">
        <v>329.54</v>
      </c>
      <c r="E53" s="230">
        <v>336.81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1231941.45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1231941.45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1231941.45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1231941.45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149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711193.63</v>
      </c>
      <c r="E11" s="9">
        <f>E12</f>
        <v>534997.44999999995</v>
      </c>
    </row>
    <row r="12" spans="2:7">
      <c r="B12" s="145" t="s">
        <v>4</v>
      </c>
      <c r="C12" s="6" t="s">
        <v>5</v>
      </c>
      <c r="D12" s="93">
        <v>711193.63</v>
      </c>
      <c r="E12" s="109">
        <v>534997.44999999995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711193.63</v>
      </c>
      <c r="E21" s="112">
        <f>E11</f>
        <v>534997.44999999995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743632.35</v>
      </c>
      <c r="E26" s="131">
        <v>711193.63</v>
      </c>
      <c r="G26" s="86"/>
    </row>
    <row r="27" spans="2:10">
      <c r="B27" s="10" t="s">
        <v>17</v>
      </c>
      <c r="C27" s="11" t="s">
        <v>232</v>
      </c>
      <c r="D27" s="194">
        <v>167589.22</v>
      </c>
      <c r="E27" s="116">
        <v>-184253.88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508035.49</v>
      </c>
      <c r="E28" s="82">
        <v>129243.5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476950.48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31085.01</v>
      </c>
      <c r="E31" s="113">
        <v>129243.5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340446.27</v>
      </c>
      <c r="E32" s="82">
        <v>313497.38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21451.4</v>
      </c>
      <c r="E33" s="113">
        <v>164112.68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409.91</v>
      </c>
      <c r="E35" s="113">
        <v>513.95000000000005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7602.24</v>
      </c>
      <c r="E37" s="113">
        <v>6097.94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310982.71999999997</v>
      </c>
      <c r="E39" s="114">
        <v>142772.81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8804.44</v>
      </c>
      <c r="E40" s="136">
        <v>8057.7</v>
      </c>
      <c r="G40" s="86"/>
    </row>
    <row r="41" spans="2:10" ht="13.5" thickBot="1">
      <c r="B41" s="137" t="s">
        <v>37</v>
      </c>
      <c r="C41" s="138" t="s">
        <v>38</v>
      </c>
      <c r="D41" s="139">
        <v>920026.01</v>
      </c>
      <c r="E41" s="112">
        <v>534997.44999999995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3723.5608999999999</v>
      </c>
      <c r="E47" s="85">
        <v>3504.9708000000001</v>
      </c>
      <c r="G47" s="79"/>
    </row>
    <row r="48" spans="2:10">
      <c r="B48" s="162" t="s">
        <v>6</v>
      </c>
      <c r="C48" s="23" t="s">
        <v>41</v>
      </c>
      <c r="D48" s="163">
        <v>4551.2046</v>
      </c>
      <c r="E48" s="200">
        <v>2602.0011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199.71</v>
      </c>
      <c r="E50" s="87">
        <v>202.91</v>
      </c>
    </row>
    <row r="51" spans="2:5">
      <c r="B51" s="141" t="s">
        <v>6</v>
      </c>
      <c r="C51" s="16" t="s">
        <v>235</v>
      </c>
      <c r="D51" s="287">
        <v>199.8</v>
      </c>
      <c r="E51" s="87">
        <v>202.26</v>
      </c>
    </row>
    <row r="52" spans="2:5">
      <c r="B52" s="141" t="s">
        <v>8</v>
      </c>
      <c r="C52" s="16" t="s">
        <v>236</v>
      </c>
      <c r="D52" s="287">
        <v>202.55</v>
      </c>
      <c r="E52" s="87">
        <v>205.77</v>
      </c>
    </row>
    <row r="53" spans="2:5" ht="14.25" customHeight="1" thickBot="1">
      <c r="B53" s="142" t="s">
        <v>9</v>
      </c>
      <c r="C53" s="18" t="s">
        <v>41</v>
      </c>
      <c r="D53" s="198">
        <v>202.15</v>
      </c>
      <c r="E53" s="230">
        <v>205.61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534997.44999999995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534997.44999999995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534997.44999999995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534997.44999999995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150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149352.82</v>
      </c>
      <c r="E11" s="9">
        <f>E12</f>
        <v>151143.69</v>
      </c>
    </row>
    <row r="12" spans="2:7">
      <c r="B12" s="145" t="s">
        <v>4</v>
      </c>
      <c r="C12" s="6" t="s">
        <v>5</v>
      </c>
      <c r="D12" s="93">
        <v>149352.82</v>
      </c>
      <c r="E12" s="109">
        <v>151143.69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149352.82</v>
      </c>
      <c r="E21" s="112">
        <f>E11</f>
        <v>151143.69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137554.53</v>
      </c>
      <c r="E26" s="131">
        <v>149352.82</v>
      </c>
      <c r="G26" s="86"/>
    </row>
    <row r="27" spans="2:10">
      <c r="B27" s="10" t="s">
        <v>17</v>
      </c>
      <c r="C27" s="11" t="s">
        <v>232</v>
      </c>
      <c r="D27" s="194">
        <v>18740.87</v>
      </c>
      <c r="E27" s="116">
        <v>1721.119999999999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46348.12</v>
      </c>
      <c r="E28" s="82">
        <v>8334.5299999999988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18619.21</v>
      </c>
      <c r="E29" s="113">
        <v>8013.36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27728.91</v>
      </c>
      <c r="E31" s="113">
        <v>321.17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27607.25</v>
      </c>
      <c r="E32" s="82">
        <v>6613.41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26267.49</v>
      </c>
      <c r="E33" s="113">
        <v>3020.89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158.33000000000001</v>
      </c>
      <c r="E35" s="113">
        <v>250.33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1134.71</v>
      </c>
      <c r="E37" s="113">
        <v>978.29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46.72</v>
      </c>
      <c r="E39" s="114">
        <v>2363.9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94.2</v>
      </c>
      <c r="E40" s="136">
        <v>69.75</v>
      </c>
      <c r="G40" s="86"/>
    </row>
    <row r="41" spans="2:10" ht="13.5" thickBot="1">
      <c r="B41" s="137" t="s">
        <v>37</v>
      </c>
      <c r="C41" s="138" t="s">
        <v>38</v>
      </c>
      <c r="D41" s="139">
        <v>156389.6</v>
      </c>
      <c r="E41" s="112">
        <v>151143.69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447.41910000000001</v>
      </c>
      <c r="E47" s="85">
        <v>522.39530000000002</v>
      </c>
      <c r="G47" s="79"/>
    </row>
    <row r="48" spans="2:10">
      <c r="B48" s="162" t="s">
        <v>6</v>
      </c>
      <c r="C48" s="23" t="s">
        <v>41</v>
      </c>
      <c r="D48" s="163">
        <v>507.709</v>
      </c>
      <c r="E48" s="200">
        <v>528.41899999999998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307.44</v>
      </c>
      <c r="E50" s="87">
        <v>285.89999999999998</v>
      </c>
    </row>
    <row r="51" spans="2:5">
      <c r="B51" s="141" t="s">
        <v>6</v>
      </c>
      <c r="C51" s="16" t="s">
        <v>235</v>
      </c>
      <c r="D51" s="287">
        <v>306.75</v>
      </c>
      <c r="E51" s="87">
        <v>273.32</v>
      </c>
    </row>
    <row r="52" spans="2:5">
      <c r="B52" s="141" t="s">
        <v>8</v>
      </c>
      <c r="C52" s="16" t="s">
        <v>236</v>
      </c>
      <c r="D52" s="287">
        <v>324.04000000000002</v>
      </c>
      <c r="E52" s="87">
        <v>297.86</v>
      </c>
    </row>
    <row r="53" spans="2:5" ht="13.5" customHeight="1" thickBot="1">
      <c r="B53" s="142" t="s">
        <v>9</v>
      </c>
      <c r="C53" s="18" t="s">
        <v>41</v>
      </c>
      <c r="D53" s="198">
        <v>308.02999999999997</v>
      </c>
      <c r="E53" s="230">
        <v>286.02999999999997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151143.69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151143.69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151143.69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151143.69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6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153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12093.85</v>
      </c>
      <c r="E11" s="9">
        <f>E12</f>
        <v>12083.73</v>
      </c>
    </row>
    <row r="12" spans="2:7">
      <c r="B12" s="145" t="s">
        <v>4</v>
      </c>
      <c r="C12" s="6" t="s">
        <v>5</v>
      </c>
      <c r="D12" s="93">
        <v>12093.85</v>
      </c>
      <c r="E12" s="109">
        <v>12083.73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12093.85</v>
      </c>
      <c r="E21" s="112">
        <f>E11</f>
        <v>12083.73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7158.52</v>
      </c>
      <c r="E26" s="131">
        <v>12093.85</v>
      </c>
      <c r="G26" s="86"/>
    </row>
    <row r="27" spans="2:10">
      <c r="B27" s="10" t="s">
        <v>17</v>
      </c>
      <c r="C27" s="11" t="s">
        <v>232</v>
      </c>
      <c r="D27" s="194">
        <v>-115.3</v>
      </c>
      <c r="E27" s="116">
        <v>-120.86000000000001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115.3</v>
      </c>
      <c r="E32" s="82">
        <v>120.86000000000001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24.64</v>
      </c>
      <c r="E35" s="113">
        <v>24.21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90.66</v>
      </c>
      <c r="E37" s="113">
        <v>96.65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86.58</v>
      </c>
      <c r="E40" s="136">
        <v>110.74</v>
      </c>
      <c r="G40" s="86"/>
    </row>
    <row r="41" spans="2:10" ht="13.5" thickBot="1">
      <c r="B41" s="137" t="s">
        <v>37</v>
      </c>
      <c r="C41" s="138" t="s">
        <v>38</v>
      </c>
      <c r="D41" s="139">
        <v>7129.8</v>
      </c>
      <c r="E41" s="112">
        <v>12083.73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63.377800000000001</v>
      </c>
      <c r="E47" s="85">
        <v>104.84480000000001</v>
      </c>
      <c r="G47" s="79"/>
    </row>
    <row r="48" spans="2:10">
      <c r="B48" s="162" t="s">
        <v>6</v>
      </c>
      <c r="C48" s="23" t="s">
        <v>41</v>
      </c>
      <c r="D48" s="163">
        <v>62.361600000000003</v>
      </c>
      <c r="E48" s="200">
        <v>103.8032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112.95</v>
      </c>
      <c r="E50" s="87">
        <v>115.35</v>
      </c>
    </row>
    <row r="51" spans="2:5">
      <c r="B51" s="141" t="s">
        <v>6</v>
      </c>
      <c r="C51" s="16" t="s">
        <v>235</v>
      </c>
      <c r="D51" s="287">
        <v>112.98</v>
      </c>
      <c r="E51" s="87">
        <v>115.35000000000001</v>
      </c>
    </row>
    <row r="52" spans="2:5">
      <c r="B52" s="141" t="s">
        <v>8</v>
      </c>
      <c r="C52" s="16" t="s">
        <v>236</v>
      </c>
      <c r="D52" s="287">
        <v>114.38</v>
      </c>
      <c r="E52" s="87">
        <v>116.42</v>
      </c>
    </row>
    <row r="53" spans="2:5" ht="13.5" customHeight="1" thickBot="1">
      <c r="B53" s="142" t="s">
        <v>9</v>
      </c>
      <c r="C53" s="18" t="s">
        <v>41</v>
      </c>
      <c r="D53" s="198">
        <v>114.33</v>
      </c>
      <c r="E53" s="230">
        <v>116.41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12083.73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12083.73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12083.73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12083.73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6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201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6687.24</v>
      </c>
      <c r="E11" s="9">
        <f>E12</f>
        <v>305983.57</v>
      </c>
    </row>
    <row r="12" spans="2:7">
      <c r="B12" s="145" t="s">
        <v>4</v>
      </c>
      <c r="C12" s="6" t="s">
        <v>5</v>
      </c>
      <c r="D12" s="93">
        <v>6687.24</v>
      </c>
      <c r="E12" s="109">
        <v>305983.57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6687.24</v>
      </c>
      <c r="E21" s="112">
        <f>E11</f>
        <v>305983.57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13983.3</v>
      </c>
      <c r="E26" s="131">
        <f>D21</f>
        <v>6687.24</v>
      </c>
      <c r="G26" s="86"/>
    </row>
    <row r="27" spans="2:10">
      <c r="B27" s="10" t="s">
        <v>17</v>
      </c>
      <c r="C27" s="11" t="s">
        <v>232</v>
      </c>
      <c r="D27" s="194">
        <v>1982.46</v>
      </c>
      <c r="E27" s="116">
        <v>265961.29999999993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2220.0700000000002</v>
      </c>
      <c r="E28" s="82">
        <v>1285558.92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2220.0700000000002</v>
      </c>
      <c r="E29" s="113">
        <v>705.7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1284853.22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237.61</v>
      </c>
      <c r="E32" s="82">
        <v>1019597.62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82900.570000000007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37.479999999999997</v>
      </c>
      <c r="E35" s="113">
        <v>40.04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200.13</v>
      </c>
      <c r="E37" s="113">
        <v>5147.76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931509.25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-671</v>
      </c>
      <c r="E40" s="136">
        <v>33335.03</v>
      </c>
      <c r="G40" s="86"/>
    </row>
    <row r="41" spans="2:10" ht="13.5" thickBot="1">
      <c r="B41" s="137" t="s">
        <v>37</v>
      </c>
      <c r="C41" s="138" t="s">
        <v>38</v>
      </c>
      <c r="D41" s="139">
        <v>15294.76</v>
      </c>
      <c r="E41" s="112">
        <f>E26+E27+E40</f>
        <v>305983.56999999995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68.468400000000003</v>
      </c>
      <c r="E47" s="85">
        <v>33.998899999999999</v>
      </c>
      <c r="G47" s="79"/>
    </row>
    <row r="48" spans="2:10">
      <c r="B48" s="162" t="s">
        <v>6</v>
      </c>
      <c r="C48" s="23" t="s">
        <v>41</v>
      </c>
      <c r="D48" s="163">
        <v>78.382400000000004</v>
      </c>
      <c r="E48" s="200">
        <v>1433.1783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204.23</v>
      </c>
      <c r="E50" s="87">
        <v>196.69</v>
      </c>
    </row>
    <row r="51" spans="2:5">
      <c r="B51" s="141" t="s">
        <v>6</v>
      </c>
      <c r="C51" s="16" t="s">
        <v>235</v>
      </c>
      <c r="D51" s="287">
        <v>191.34</v>
      </c>
      <c r="E51" s="87">
        <v>196.69</v>
      </c>
    </row>
    <row r="52" spans="2:5">
      <c r="B52" s="141" t="s">
        <v>8</v>
      </c>
      <c r="C52" s="16" t="s">
        <v>236</v>
      </c>
      <c r="D52" s="287">
        <v>212.6</v>
      </c>
      <c r="E52" s="87">
        <v>213.5</v>
      </c>
    </row>
    <row r="53" spans="2:5" ht="13.5" customHeight="1" thickBot="1">
      <c r="B53" s="142" t="s">
        <v>9</v>
      </c>
      <c r="C53" s="18" t="s">
        <v>41</v>
      </c>
      <c r="D53" s="198">
        <v>195.13</v>
      </c>
      <c r="E53" s="230">
        <v>213.5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305983.57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305983.57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305983.57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305983.57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6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148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59956.92</v>
      </c>
      <c r="E11" s="9">
        <f>E12</f>
        <v>61782.02</v>
      </c>
    </row>
    <row r="12" spans="2:7">
      <c r="B12" s="145" t="s">
        <v>4</v>
      </c>
      <c r="C12" s="6" t="s">
        <v>5</v>
      </c>
      <c r="D12" s="93">
        <v>59956.92</v>
      </c>
      <c r="E12" s="109">
        <v>61782.02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59956.92</v>
      </c>
      <c r="E21" s="112">
        <f>E11</f>
        <v>61782.02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76091.28</v>
      </c>
      <c r="E26" s="131">
        <v>59956.92</v>
      </c>
      <c r="G26" s="86"/>
    </row>
    <row r="27" spans="2:10">
      <c r="B27" s="10" t="s">
        <v>17</v>
      </c>
      <c r="C27" s="11" t="s">
        <v>232</v>
      </c>
      <c r="D27" s="194">
        <v>-14699.58</v>
      </c>
      <c r="E27" s="116">
        <v>1740.29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2169.62</v>
      </c>
      <c r="E28" s="82">
        <v>2301.14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2169.62</v>
      </c>
      <c r="E29" s="113">
        <v>2301.14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16869.2</v>
      </c>
      <c r="E32" s="82">
        <v>560.85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16097.38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91.2</v>
      </c>
      <c r="E35" s="113">
        <v>81.849999999999994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680.62</v>
      </c>
      <c r="E37" s="113">
        <v>479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-671.32</v>
      </c>
      <c r="E40" s="136">
        <v>84.81</v>
      </c>
      <c r="G40" s="86"/>
    </row>
    <row r="41" spans="2:10" ht="13.5" thickBot="1">
      <c r="B41" s="137" t="s">
        <v>37</v>
      </c>
      <c r="C41" s="138" t="s">
        <v>38</v>
      </c>
      <c r="D41" s="139">
        <v>60720.38</v>
      </c>
      <c r="E41" s="112">
        <v>61782.02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448.0702</v>
      </c>
      <c r="E47" s="85">
        <v>372.2876</v>
      </c>
      <c r="G47" s="79"/>
    </row>
    <row r="48" spans="2:10">
      <c r="B48" s="162" t="s">
        <v>6</v>
      </c>
      <c r="C48" s="23" t="s">
        <v>41</v>
      </c>
      <c r="D48" s="163">
        <v>361.73230000000001</v>
      </c>
      <c r="E48" s="200">
        <v>383.09679999999997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169.82</v>
      </c>
      <c r="E50" s="87">
        <v>161.05000000000001</v>
      </c>
    </row>
    <row r="51" spans="2:5">
      <c r="B51" s="141" t="s">
        <v>6</v>
      </c>
      <c r="C51" s="16" t="s">
        <v>235</v>
      </c>
      <c r="D51" s="287">
        <v>167.86</v>
      </c>
      <c r="E51" s="87">
        <v>155.42000000000002</v>
      </c>
    </row>
    <row r="52" spans="2:5">
      <c r="B52" s="141" t="s">
        <v>8</v>
      </c>
      <c r="C52" s="16" t="s">
        <v>236</v>
      </c>
      <c r="D52" s="287">
        <v>175.79</v>
      </c>
      <c r="E52" s="87">
        <v>165.27</v>
      </c>
    </row>
    <row r="53" spans="2:5" ht="13.5" customHeight="1" thickBot="1">
      <c r="B53" s="142" t="s">
        <v>9</v>
      </c>
      <c r="C53" s="18" t="s">
        <v>41</v>
      </c>
      <c r="D53" s="198">
        <v>167.86</v>
      </c>
      <c r="E53" s="230">
        <v>161.27000000000001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61782.02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61782.02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61782.02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61782.02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6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221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1881555.09</v>
      </c>
      <c r="E11" s="9">
        <f>E12</f>
        <v>575563.81000000006</v>
      </c>
    </row>
    <row r="12" spans="2:7">
      <c r="B12" s="145" t="s">
        <v>4</v>
      </c>
      <c r="C12" s="6" t="s">
        <v>5</v>
      </c>
      <c r="D12" s="93">
        <v>1881555.09</v>
      </c>
      <c r="E12" s="109">
        <v>575563.81000000006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1881555.09</v>
      </c>
      <c r="E21" s="112">
        <f>E11</f>
        <v>575563.81000000006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1881555.09</v>
      </c>
      <c r="G26" s="86"/>
    </row>
    <row r="27" spans="2:10">
      <c r="B27" s="10" t="s">
        <v>17</v>
      </c>
      <c r="C27" s="11" t="s">
        <v>232</v>
      </c>
      <c r="D27" s="97"/>
      <c r="E27" s="116">
        <v>-1240743.9900000002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97"/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98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98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98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97"/>
      <c r="E32" s="82">
        <v>1240743.9900000002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98"/>
      <c r="E33" s="113">
        <v>1202021.74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98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98"/>
      <c r="E35" s="113">
        <v>2093.54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98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98"/>
      <c r="E37" s="113">
        <v>13452.11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98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23176.600000000002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-65247.29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v>575563.80999999982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18513.776300000001</v>
      </c>
      <c r="G47" s="79"/>
    </row>
    <row r="48" spans="2:10">
      <c r="B48" s="162" t="s">
        <v>6</v>
      </c>
      <c r="C48" s="23" t="s">
        <v>41</v>
      </c>
      <c r="D48" s="163"/>
      <c r="E48" s="200">
        <v>5901.4026999999996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99"/>
      <c r="E50" s="87">
        <v>101.63</v>
      </c>
    </row>
    <row r="51" spans="2:5">
      <c r="B51" s="141" t="s">
        <v>6</v>
      </c>
      <c r="C51" s="16" t="s">
        <v>235</v>
      </c>
      <c r="D51" s="287"/>
      <c r="E51" s="87">
        <v>96.26</v>
      </c>
    </row>
    <row r="52" spans="2:5">
      <c r="B52" s="141" t="s">
        <v>8</v>
      </c>
      <c r="C52" s="16" t="s">
        <v>236</v>
      </c>
      <c r="D52" s="287"/>
      <c r="E52" s="87">
        <v>101.9</v>
      </c>
    </row>
    <row r="53" spans="2:5" ht="12.75" customHeight="1" thickBot="1">
      <c r="B53" s="142" t="s">
        <v>9</v>
      </c>
      <c r="C53" s="18" t="s">
        <v>41</v>
      </c>
      <c r="D53" s="101"/>
      <c r="E53" s="230">
        <v>97.53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575563.81000000006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575563.81000000006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575563.81000000006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575563.81000000006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6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206</v>
      </c>
      <c r="C6" s="295"/>
      <c r="D6" s="295"/>
      <c r="E6" s="295"/>
    </row>
    <row r="7" spans="2:7" ht="14.25">
      <c r="B7" s="187"/>
      <c r="C7" s="187"/>
      <c r="D7" s="187"/>
      <c r="E7" s="187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8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2488485.1</v>
      </c>
      <c r="E11" s="9">
        <f>E12</f>
        <v>2394966.88</v>
      </c>
    </row>
    <row r="12" spans="2:7">
      <c r="B12" s="145" t="s">
        <v>4</v>
      </c>
      <c r="C12" s="6" t="s">
        <v>5</v>
      </c>
      <c r="D12" s="93">
        <v>2488485.1</v>
      </c>
      <c r="E12" s="109">
        <v>2394966.88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2488485.1</v>
      </c>
      <c r="E21" s="112">
        <f>E11</f>
        <v>2394966.88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2488485.1</v>
      </c>
      <c r="G26" s="86"/>
    </row>
    <row r="27" spans="2:10">
      <c r="B27" s="10" t="s">
        <v>17</v>
      </c>
      <c r="C27" s="11" t="s">
        <v>232</v>
      </c>
      <c r="D27" s="194">
        <v>2925.79</v>
      </c>
      <c r="E27" s="116">
        <v>-180238.18000000002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2925.79</v>
      </c>
      <c r="E28" s="82">
        <v>178737.35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2925.79</v>
      </c>
      <c r="E29" s="113">
        <v>36420.26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142317.09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358975.53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334608.09000000003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5403.94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17861.28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1102.22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-16.98</v>
      </c>
      <c r="E40" s="136">
        <v>86719.96</v>
      </c>
      <c r="G40" s="86"/>
    </row>
    <row r="41" spans="2:10" ht="13.5" thickBot="1">
      <c r="B41" s="137" t="s">
        <v>37</v>
      </c>
      <c r="C41" s="138" t="s">
        <v>38</v>
      </c>
      <c r="D41" s="139">
        <v>2908.81</v>
      </c>
      <c r="E41" s="112">
        <v>2394966.88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>
        <v>16823.182100000002</v>
      </c>
      <c r="G47" s="79"/>
    </row>
    <row r="48" spans="2:10">
      <c r="B48" s="162" t="s">
        <v>6</v>
      </c>
      <c r="C48" s="23" t="s">
        <v>41</v>
      </c>
      <c r="D48" s="163">
        <v>19.7408</v>
      </c>
      <c r="E48" s="200">
        <v>15589.1875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>
        <v>147.91999999999999</v>
      </c>
    </row>
    <row r="51" spans="2:5">
      <c r="B51" s="141" t="s">
        <v>6</v>
      </c>
      <c r="C51" s="16" t="s">
        <v>235</v>
      </c>
      <c r="D51" s="287">
        <v>146.32</v>
      </c>
      <c r="E51" s="87">
        <v>146.18</v>
      </c>
    </row>
    <row r="52" spans="2:5">
      <c r="B52" s="141" t="s">
        <v>8</v>
      </c>
      <c r="C52" s="16" t="s">
        <v>236</v>
      </c>
      <c r="D52" s="287">
        <v>152.46</v>
      </c>
      <c r="E52" s="87">
        <v>154.35</v>
      </c>
    </row>
    <row r="53" spans="2:5" ht="13.5" customHeight="1" thickBot="1">
      <c r="B53" s="142" t="s">
        <v>9</v>
      </c>
      <c r="C53" s="18" t="s">
        <v>41</v>
      </c>
      <c r="D53" s="198">
        <v>147.35</v>
      </c>
      <c r="E53" s="230">
        <v>153.63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2394966.88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2394966.88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2394966.88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2394966.88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F11" sqref="F11:H21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6" max="6" width="11.28515625" bestFit="1" customWidth="1"/>
    <col min="7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34"/>
      <c r="B1" s="35"/>
      <c r="C1" s="35" t="s">
        <v>93</v>
      </c>
      <c r="D1" s="36"/>
      <c r="E1" s="36"/>
      <c r="F1" s="36"/>
      <c r="G1" s="36"/>
      <c r="H1" s="35"/>
      <c r="I1" s="35"/>
      <c r="J1" s="34"/>
    </row>
    <row r="2" spans="1:10">
      <c r="A2" s="34"/>
      <c r="B2" s="35"/>
      <c r="C2" s="35" t="s">
        <v>94</v>
      </c>
      <c r="D2" s="36"/>
      <c r="E2" s="36"/>
      <c r="F2" s="36"/>
      <c r="G2" s="36"/>
      <c r="H2" s="35"/>
      <c r="I2" s="35"/>
      <c r="J2" s="34"/>
    </row>
    <row r="3" spans="1:10">
      <c r="A3" s="34"/>
      <c r="B3" s="35"/>
      <c r="C3" s="35" t="s">
        <v>95</v>
      </c>
      <c r="D3" s="36"/>
      <c r="E3" s="36"/>
      <c r="F3" s="36"/>
      <c r="G3" s="36"/>
      <c r="H3" s="35"/>
      <c r="I3" s="35"/>
      <c r="J3" s="34"/>
    </row>
    <row r="4" spans="1:10">
      <c r="A4" s="34"/>
      <c r="B4" s="35"/>
      <c r="C4" s="35" t="s">
        <v>96</v>
      </c>
      <c r="D4" s="36"/>
      <c r="E4" s="36"/>
      <c r="F4" s="36"/>
      <c r="G4" s="36"/>
      <c r="H4" s="35"/>
      <c r="I4" s="35"/>
      <c r="J4" s="34"/>
    </row>
    <row r="5" spans="1:10">
      <c r="A5" s="34"/>
      <c r="B5" s="35"/>
      <c r="C5" s="35" t="s">
        <v>246</v>
      </c>
      <c r="D5" s="36"/>
      <c r="E5" s="36"/>
      <c r="F5" s="36"/>
      <c r="G5" s="36"/>
      <c r="H5" s="35"/>
      <c r="I5" s="35"/>
      <c r="J5" s="34"/>
    </row>
    <row r="6" spans="1:10" ht="13.5" thickBot="1">
      <c r="A6" s="34"/>
      <c r="B6" s="35"/>
      <c r="C6" s="35"/>
      <c r="D6" s="36"/>
      <c r="E6" s="36"/>
      <c r="F6" s="36"/>
      <c r="G6" s="36"/>
      <c r="H6" s="35"/>
      <c r="I6" s="35"/>
      <c r="J6" s="34"/>
    </row>
    <row r="7" spans="1:10">
      <c r="A7" s="34"/>
      <c r="B7" s="37"/>
      <c r="C7" s="38"/>
      <c r="D7" s="39"/>
      <c r="E7" s="40"/>
      <c r="F7" s="41"/>
      <c r="G7" s="41"/>
      <c r="H7" s="42"/>
      <c r="I7" s="42"/>
      <c r="J7" s="34"/>
    </row>
    <row r="8" spans="1:10">
      <c r="A8" s="34"/>
      <c r="B8" s="43"/>
      <c r="C8" s="44"/>
      <c r="D8" s="45"/>
      <c r="E8" s="46"/>
      <c r="F8" s="41"/>
      <c r="G8" s="41"/>
      <c r="H8" s="42"/>
      <c r="I8" s="42"/>
      <c r="J8" s="34"/>
    </row>
    <row r="9" spans="1:10">
      <c r="A9" s="34"/>
      <c r="B9" s="43"/>
      <c r="C9" s="44"/>
      <c r="D9" s="45" t="s">
        <v>242</v>
      </c>
      <c r="E9" s="46" t="s">
        <v>231</v>
      </c>
      <c r="F9" s="41"/>
      <c r="G9" s="41"/>
      <c r="H9" s="42"/>
      <c r="I9" s="42"/>
      <c r="J9" s="34"/>
    </row>
    <row r="10" spans="1:10" ht="13.5" thickBot="1">
      <c r="A10" s="34"/>
      <c r="B10" s="47"/>
      <c r="C10" s="48"/>
      <c r="D10" s="49"/>
      <c r="E10" s="50"/>
      <c r="F10" s="41"/>
      <c r="G10" s="41"/>
      <c r="H10" s="42"/>
      <c r="I10" s="42"/>
      <c r="J10" s="34"/>
    </row>
    <row r="11" spans="1:10">
      <c r="A11" s="34"/>
      <c r="B11" s="43"/>
      <c r="C11" s="44"/>
      <c r="D11" s="45"/>
      <c r="E11" s="46"/>
      <c r="F11" s="258"/>
      <c r="G11" s="41"/>
      <c r="H11" s="42"/>
      <c r="I11" s="42"/>
      <c r="J11" s="34"/>
    </row>
    <row r="12" spans="1:10">
      <c r="A12" s="34"/>
      <c r="B12" s="43"/>
      <c r="C12" s="44"/>
      <c r="D12" s="51"/>
      <c r="E12" s="52"/>
      <c r="F12" s="258"/>
      <c r="G12" s="41"/>
      <c r="H12" s="42"/>
      <c r="I12" s="42"/>
      <c r="J12" s="34"/>
    </row>
    <row r="13" spans="1:10">
      <c r="A13" s="34"/>
      <c r="B13" s="53" t="s">
        <v>97</v>
      </c>
      <c r="C13" s="54"/>
      <c r="D13" s="55">
        <v>277343504.02999997</v>
      </c>
      <c r="E13" s="56">
        <v>119107781.47</v>
      </c>
      <c r="F13" s="258"/>
      <c r="G13" s="80"/>
      <c r="H13" s="86"/>
      <c r="I13" s="41"/>
      <c r="J13" s="34"/>
    </row>
    <row r="14" spans="1:10">
      <c r="A14" s="34"/>
      <c r="B14" s="53"/>
      <c r="C14" s="54"/>
      <c r="D14" s="57"/>
      <c r="E14" s="58"/>
      <c r="F14" s="258"/>
      <c r="G14" s="41"/>
      <c r="H14" s="259"/>
      <c r="I14" s="59"/>
      <c r="J14" s="34"/>
    </row>
    <row r="15" spans="1:10">
      <c r="A15" s="34"/>
      <c r="B15" s="53"/>
      <c r="C15" s="54"/>
      <c r="D15" s="57"/>
      <c r="E15" s="58"/>
      <c r="F15" s="41"/>
      <c r="G15" s="41"/>
      <c r="H15" s="42"/>
      <c r="I15" s="41"/>
      <c r="J15" s="34"/>
    </row>
    <row r="16" spans="1:10" ht="13.5" thickBot="1">
      <c r="A16" s="34"/>
      <c r="B16" s="53"/>
      <c r="C16" s="54"/>
      <c r="D16" s="57"/>
      <c r="E16" s="58"/>
      <c r="F16" s="41"/>
      <c r="G16" s="41"/>
      <c r="I16" s="59"/>
      <c r="J16" s="34"/>
    </row>
    <row r="17" spans="1:11">
      <c r="A17" s="34"/>
      <c r="B17" s="60"/>
      <c r="C17" s="61"/>
      <c r="D17" s="62"/>
      <c r="E17" s="63"/>
      <c r="F17" s="34"/>
      <c r="G17" s="80"/>
      <c r="H17" s="77"/>
      <c r="I17" s="34"/>
      <c r="J17" s="34"/>
    </row>
    <row r="18" spans="1:11">
      <c r="A18" s="34"/>
      <c r="B18" s="53" t="s">
        <v>98</v>
      </c>
      <c r="C18" s="54"/>
      <c r="D18" s="83">
        <f>SUM('Fundusz Gwarantowany:UniObligacje Aktywny'!D33)</f>
        <v>137421420.76000005</v>
      </c>
      <c r="E18" s="84">
        <f>SUM('Fundusz Gwarantowany:UniObligacje Aktywny'!E33)</f>
        <v>186233275.29000002</v>
      </c>
      <c r="F18" s="34"/>
      <c r="G18" s="80"/>
      <c r="H18" s="76"/>
      <c r="I18" s="77"/>
      <c r="J18" s="76"/>
      <c r="K18" s="71"/>
    </row>
    <row r="19" spans="1:11">
      <c r="A19" s="34"/>
      <c r="B19" s="53"/>
      <c r="C19" s="54"/>
      <c r="D19" s="57"/>
      <c r="E19" s="58"/>
      <c r="F19" s="34"/>
      <c r="G19" s="80"/>
      <c r="H19" s="34"/>
      <c r="I19" s="77"/>
      <c r="J19" s="34"/>
    </row>
    <row r="20" spans="1:11" ht="13.5" thickBot="1">
      <c r="A20" s="34"/>
      <c r="B20" s="64"/>
      <c r="C20" s="65"/>
      <c r="D20" s="66"/>
      <c r="E20" s="67"/>
      <c r="F20" s="34"/>
      <c r="G20" s="34"/>
      <c r="H20" s="34"/>
      <c r="I20" s="34"/>
      <c r="J20" s="34"/>
    </row>
    <row r="21" spans="1:11">
      <c r="A21" s="34"/>
      <c r="B21" s="53"/>
      <c r="C21" s="54"/>
      <c r="D21" s="57"/>
      <c r="E21" s="58"/>
      <c r="F21" s="34"/>
      <c r="G21" s="34"/>
      <c r="H21" s="34"/>
      <c r="I21" s="34"/>
      <c r="J21" s="34"/>
    </row>
    <row r="22" spans="1:11">
      <c r="A22" s="34"/>
      <c r="B22" s="53"/>
      <c r="C22" s="54"/>
      <c r="D22" s="57"/>
      <c r="E22" s="58"/>
      <c r="F22" s="34"/>
      <c r="G22" s="34"/>
      <c r="H22" s="34"/>
      <c r="I22" s="78"/>
      <c r="J22" s="34"/>
    </row>
    <row r="23" spans="1:11">
      <c r="A23" s="34"/>
      <c r="B23" s="53" t="s">
        <v>99</v>
      </c>
      <c r="C23" s="54"/>
      <c r="D23" s="57">
        <f>D13-D18</f>
        <v>139922083.26999992</v>
      </c>
      <c r="E23" s="58">
        <f>E13-E18</f>
        <v>-67125493.820000023</v>
      </c>
      <c r="F23" s="34"/>
      <c r="G23" s="80"/>
      <c r="H23" s="34"/>
      <c r="I23" s="77"/>
      <c r="J23" s="77"/>
      <c r="K23" s="79"/>
    </row>
    <row r="24" spans="1:11">
      <c r="A24" s="34"/>
      <c r="B24" s="43"/>
      <c r="C24" s="44"/>
      <c r="D24" s="51"/>
      <c r="E24" s="52"/>
      <c r="F24" s="34"/>
      <c r="G24" s="34"/>
      <c r="H24" s="34"/>
      <c r="I24" s="77"/>
      <c r="J24" s="77"/>
      <c r="K24" s="79"/>
    </row>
    <row r="25" spans="1:11">
      <c r="A25" s="34"/>
      <c r="B25" s="43"/>
      <c r="C25" s="44"/>
      <c r="D25" s="51"/>
      <c r="E25" s="52"/>
      <c r="F25" s="34"/>
      <c r="G25" s="34"/>
      <c r="H25" s="34"/>
      <c r="I25" s="34"/>
      <c r="J25" s="34"/>
    </row>
    <row r="26" spans="1:11" ht="13.5" thickBot="1">
      <c r="A26" s="34"/>
      <c r="B26" s="47"/>
      <c r="C26" s="48"/>
      <c r="D26" s="68"/>
      <c r="E26" s="69"/>
      <c r="F26" s="34"/>
      <c r="G26" s="80"/>
      <c r="H26" s="34"/>
      <c r="I26" s="34"/>
      <c r="J26" s="34"/>
    </row>
    <row r="27" spans="1:11">
      <c r="G27" s="34"/>
    </row>
    <row r="28" spans="1:11">
      <c r="G28" s="34"/>
    </row>
    <row r="30" spans="1:11">
      <c r="G30" s="79"/>
      <c r="H30" s="79"/>
      <c r="I30" s="79"/>
      <c r="J30" s="71"/>
    </row>
    <row r="31" spans="1:11">
      <c r="G31" s="79"/>
      <c r="H31" s="79"/>
      <c r="I31" s="79"/>
    </row>
    <row r="32" spans="1:11">
      <c r="G32" s="79"/>
      <c r="H32" s="79"/>
      <c r="I32" s="79"/>
    </row>
    <row r="33" spans="4:8">
      <c r="G33" s="79"/>
      <c r="H33" s="71"/>
    </row>
    <row r="34" spans="4:8">
      <c r="G34" s="79"/>
    </row>
    <row r="35" spans="4:8">
      <c r="G35" s="79"/>
    </row>
    <row r="36" spans="4:8">
      <c r="G36" s="79"/>
    </row>
    <row r="37" spans="4:8">
      <c r="G37" s="79"/>
    </row>
    <row r="38" spans="4:8">
      <c r="E38" s="79"/>
      <c r="G38" s="79"/>
    </row>
    <row r="39" spans="4:8">
      <c r="E39" s="79"/>
      <c r="G39" s="79"/>
    </row>
    <row r="40" spans="4:8">
      <c r="E40" s="79"/>
      <c r="G40" s="79"/>
    </row>
    <row r="41" spans="4:8">
      <c r="E41" s="79"/>
      <c r="G41" s="79"/>
    </row>
    <row r="42" spans="4:8">
      <c r="E42" s="79"/>
      <c r="G42" s="79"/>
    </row>
    <row r="43" spans="4:8">
      <c r="E43" s="79"/>
      <c r="G43" s="79"/>
    </row>
    <row r="44" spans="4:8">
      <c r="E44" s="79"/>
    </row>
    <row r="45" spans="4:8">
      <c r="D45" s="79"/>
      <c r="E45" s="79"/>
    </row>
    <row r="46" spans="4:8">
      <c r="E46" s="79"/>
    </row>
    <row r="48" spans="4:8">
      <c r="E48" s="79"/>
    </row>
    <row r="49" spans="5:5">
      <c r="E49" s="79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4.57031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102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f>D12+D13+D14+D15</f>
        <v>54627047.900000006</v>
      </c>
      <c r="E11" s="9">
        <f>E12+E14</f>
        <v>48220782.879999995</v>
      </c>
    </row>
    <row r="12" spans="2:5">
      <c r="B12" s="145" t="s">
        <v>4</v>
      </c>
      <c r="C12" s="6" t="s">
        <v>5</v>
      </c>
      <c r="D12" s="93">
        <f>45729171.56+8897876.34</f>
        <v>54627047.900000006</v>
      </c>
      <c r="E12" s="109">
        <f>47546563.07+648750.51</f>
        <v>48195313.579999998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>
        <f>E15</f>
        <v>25469.3</v>
      </c>
    </row>
    <row r="15" spans="2:5">
      <c r="B15" s="145" t="s">
        <v>226</v>
      </c>
      <c r="C15" s="72" t="s">
        <v>11</v>
      </c>
      <c r="D15" s="93"/>
      <c r="E15" s="109">
        <v>25469.3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>
        <f>E18</f>
        <v>16833.490000000002</v>
      </c>
    </row>
    <row r="18" spans="2:10">
      <c r="B18" s="145" t="s">
        <v>4</v>
      </c>
      <c r="C18" s="6" t="s">
        <v>11</v>
      </c>
      <c r="D18" s="93"/>
      <c r="E18" s="110">
        <v>16833.490000000002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54627047.900000006</v>
      </c>
      <c r="E21" s="112">
        <f>E11-E17</f>
        <v>48203949.389999993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6484061.1200000001</v>
      </c>
      <c r="E26" s="131">
        <v>54627047.900000006</v>
      </c>
      <c r="G26" s="86"/>
    </row>
    <row r="27" spans="2:10">
      <c r="B27" s="10" t="s">
        <v>17</v>
      </c>
      <c r="C27" s="11" t="s">
        <v>232</v>
      </c>
      <c r="D27" s="194">
        <v>17789428.379999999</v>
      </c>
      <c r="E27" s="116">
        <v>-5186648.04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19056829.59</v>
      </c>
      <c r="E28" s="82">
        <v>781723.59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9910715.3100000005</v>
      </c>
      <c r="E29" s="113">
        <v>113157.73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9146114.2799999993</v>
      </c>
      <c r="E31" s="113">
        <v>668565.86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1267401.21</v>
      </c>
      <c r="E32" s="82">
        <v>5968371.6299999999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1051253.02</v>
      </c>
      <c r="E33" s="113">
        <v>2870896.42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1241.22</v>
      </c>
      <c r="E35" s="113">
        <v>70700.59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114199.3</v>
      </c>
      <c r="E37" s="113">
        <v>472652.87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100707.67</v>
      </c>
      <c r="E39" s="114">
        <v>2554121.75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360241.4</v>
      </c>
      <c r="E40" s="136">
        <v>-1236450.47</v>
      </c>
      <c r="G40" s="86"/>
    </row>
    <row r="41" spans="2:10" ht="13.5" thickBot="1">
      <c r="B41" s="137" t="s">
        <v>37</v>
      </c>
      <c r="C41" s="138" t="s">
        <v>38</v>
      </c>
      <c r="D41" s="139">
        <v>24633730.899999999</v>
      </c>
      <c r="E41" s="112">
        <v>48203949.390000008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58402.429400000001</v>
      </c>
      <c r="E47" s="85">
        <v>459947.19439999998</v>
      </c>
      <c r="G47" s="79"/>
    </row>
    <row r="48" spans="2:10">
      <c r="B48" s="162" t="s">
        <v>6</v>
      </c>
      <c r="C48" s="23" t="s">
        <v>41</v>
      </c>
      <c r="D48" s="163">
        <v>206565.27050000001</v>
      </c>
      <c r="E48" s="85">
        <v>414032.63699999999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111.02379999999999</v>
      </c>
      <c r="E50" s="85">
        <v>118.768085913124</v>
      </c>
    </row>
    <row r="51" spans="2:5">
      <c r="B51" s="141" t="s">
        <v>6</v>
      </c>
      <c r="C51" s="16" t="s">
        <v>235</v>
      </c>
      <c r="D51" s="197">
        <v>109.0703</v>
      </c>
      <c r="E51" s="88">
        <v>104.5428</v>
      </c>
    </row>
    <row r="52" spans="2:5" ht="12" customHeight="1">
      <c r="B52" s="141" t="s">
        <v>8</v>
      </c>
      <c r="C52" s="16" t="s">
        <v>236</v>
      </c>
      <c r="D52" s="197">
        <v>122.93770000000001</v>
      </c>
      <c r="E52" s="88">
        <v>119.97070000000001</v>
      </c>
    </row>
    <row r="53" spans="2:5" ht="13.5" thickBot="1">
      <c r="B53" s="142" t="s">
        <v>9</v>
      </c>
      <c r="C53" s="18" t="s">
        <v>41</v>
      </c>
      <c r="D53" s="198">
        <v>119.254</v>
      </c>
      <c r="E53" s="216">
        <v>116.425482153475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48195313.579999998</v>
      </c>
      <c r="E58" s="33">
        <f>D58/E21</f>
        <v>0.99982084849666308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47546563.07</v>
      </c>
      <c r="E64" s="105">
        <f>D64/E21</f>
        <v>0.98636239709984497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648750.51</v>
      </c>
      <c r="E69" s="103">
        <f>D69/E21</f>
        <v>1.3458451396818217E-2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25469.3</v>
      </c>
      <c r="E72" s="158">
        <f>D72/E21</f>
        <v>5.2836542072388069E-4</v>
      </c>
    </row>
    <row r="73" spans="2:5">
      <c r="B73" s="24" t="s">
        <v>62</v>
      </c>
      <c r="C73" s="25" t="s">
        <v>65</v>
      </c>
      <c r="D73" s="26">
        <f>E17</f>
        <v>16833.490000000002</v>
      </c>
      <c r="E73" s="27">
        <f>D73/E21</f>
        <v>3.4921391738686338E-4</v>
      </c>
    </row>
    <row r="74" spans="2:5">
      <c r="B74" s="159" t="s">
        <v>64</v>
      </c>
      <c r="C74" s="160" t="s">
        <v>66</v>
      </c>
      <c r="D74" s="161">
        <f>D58+D71+D72-D73</f>
        <v>48203949.389999993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102">
        <f>D74</f>
        <v>48203949.389999993</v>
      </c>
      <c r="E75" s="103">
        <f>E74</f>
        <v>1.0000000000000002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103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4842874.79</v>
      </c>
      <c r="E11" s="9">
        <f>E12</f>
        <v>5025312.32</v>
      </c>
    </row>
    <row r="12" spans="2:5">
      <c r="B12" s="145" t="s">
        <v>4</v>
      </c>
      <c r="C12" s="6" t="s">
        <v>5</v>
      </c>
      <c r="D12" s="93">
        <v>4842874.79</v>
      </c>
      <c r="E12" s="109">
        <f>4859598.48+165713.84</f>
        <v>5025312.32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>
        <f>E18</f>
        <v>1012.94</v>
      </c>
    </row>
    <row r="18" spans="2:10">
      <c r="B18" s="145" t="s">
        <v>4</v>
      </c>
      <c r="C18" s="6" t="s">
        <v>11</v>
      </c>
      <c r="D18" s="93"/>
      <c r="E18" s="110">
        <v>1012.94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4842874.79</v>
      </c>
      <c r="E21" s="112">
        <f>E11-E17</f>
        <v>5024299.38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234">
        <v>2779465.76</v>
      </c>
      <c r="E26" s="131">
        <v>4842874.79</v>
      </c>
      <c r="G26" s="86"/>
    </row>
    <row r="27" spans="2:10">
      <c r="B27" s="10" t="s">
        <v>17</v>
      </c>
      <c r="C27" s="11" t="s">
        <v>232</v>
      </c>
      <c r="D27" s="235">
        <v>2298417.8199999998</v>
      </c>
      <c r="E27" s="190">
        <v>72731.269999999902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235">
        <v>2735016.26</v>
      </c>
      <c r="E28" s="82">
        <v>582933.82999999996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236">
        <v>2093135.38</v>
      </c>
      <c r="E29" s="113">
        <v>23814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236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236">
        <v>641880.88</v>
      </c>
      <c r="E31" s="113">
        <v>559119.82999999996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235">
        <v>436598.44</v>
      </c>
      <c r="E32" s="82">
        <v>510202.56000000006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236">
        <v>142835.82999999999</v>
      </c>
      <c r="E33" s="113">
        <v>332262.43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236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236">
        <v>373.51</v>
      </c>
      <c r="E35" s="113">
        <v>10245.02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236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236">
        <v>31397.97</v>
      </c>
      <c r="E37" s="113">
        <v>45261.45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236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237">
        <v>261991.13</v>
      </c>
      <c r="E39" s="199">
        <v>122433.66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238">
        <v>35327.040000000001</v>
      </c>
      <c r="E40" s="136">
        <v>108693.32</v>
      </c>
      <c r="G40" s="86"/>
    </row>
    <row r="41" spans="2:10" ht="13.5" thickBot="1">
      <c r="B41" s="137" t="s">
        <v>37</v>
      </c>
      <c r="C41" s="138" t="s">
        <v>38</v>
      </c>
      <c r="D41" s="96">
        <v>5113210.62</v>
      </c>
      <c r="E41" s="193">
        <v>5024299.38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239">
        <v>25223.6767</v>
      </c>
      <c r="E47" s="85">
        <v>47889.539799999999</v>
      </c>
      <c r="G47" s="79"/>
    </row>
    <row r="48" spans="2:10">
      <c r="B48" s="162" t="s">
        <v>6</v>
      </c>
      <c r="C48" s="23" t="s">
        <v>41</v>
      </c>
      <c r="D48" s="240">
        <v>45215.681299999997</v>
      </c>
      <c r="E48" s="85">
        <v>48421.017</v>
      </c>
      <c r="G48" s="79"/>
    </row>
    <row r="49" spans="2:5">
      <c r="B49" s="159" t="s">
        <v>23</v>
      </c>
      <c r="C49" s="164" t="s">
        <v>234</v>
      </c>
      <c r="D49" s="243"/>
      <c r="E49" s="166"/>
    </row>
    <row r="50" spans="2:5">
      <c r="B50" s="141" t="s">
        <v>4</v>
      </c>
      <c r="C50" s="16" t="s">
        <v>40</v>
      </c>
      <c r="D50" s="241">
        <v>110.1927</v>
      </c>
      <c r="E50" s="85">
        <v>101.125941285407</v>
      </c>
    </row>
    <row r="51" spans="2:5">
      <c r="B51" s="141" t="s">
        <v>6</v>
      </c>
      <c r="C51" s="16" t="s">
        <v>235</v>
      </c>
      <c r="D51" s="242">
        <v>109.44370000000001</v>
      </c>
      <c r="E51" s="88">
        <v>91.505499999999998</v>
      </c>
    </row>
    <row r="52" spans="2:5">
      <c r="B52" s="141" t="s">
        <v>8</v>
      </c>
      <c r="C52" s="16" t="s">
        <v>236</v>
      </c>
      <c r="D52" s="242">
        <v>119.289</v>
      </c>
      <c r="E52" s="88">
        <v>104.52040000000001</v>
      </c>
    </row>
    <row r="53" spans="2:5" ht="12.75" customHeight="1" thickBot="1">
      <c r="B53" s="142" t="s">
        <v>9</v>
      </c>
      <c r="C53" s="18" t="s">
        <v>41</v>
      </c>
      <c r="D53" s="198">
        <v>113.0849</v>
      </c>
      <c r="E53" s="217">
        <v>103.762780942829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5025312.32</v>
      </c>
      <c r="E58" s="33">
        <f>D58/E21</f>
        <v>1.0002016082091032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5.5">
      <c r="B60" s="15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4859598.4800000004</v>
      </c>
      <c r="E64" s="105">
        <f>D64/E21</f>
        <v>0.96721913095871304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165713.84</v>
      </c>
      <c r="E69" s="103">
        <f>D69/E21</f>
        <v>3.2982477250390281E-2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24" t="s">
        <v>62</v>
      </c>
      <c r="C73" s="25" t="s">
        <v>65</v>
      </c>
      <c r="D73" s="26">
        <f>E17</f>
        <v>1012.94</v>
      </c>
      <c r="E73" s="27">
        <f>D73/E21</f>
        <v>2.0160820910317652E-4</v>
      </c>
    </row>
    <row r="74" spans="2:5">
      <c r="B74" s="159" t="s">
        <v>64</v>
      </c>
      <c r="C74" s="160" t="s">
        <v>66</v>
      </c>
      <c r="D74" s="161">
        <f>D58-D73</f>
        <v>5024299.38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5024299.38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 customHeight="1">
      <c r="B6" s="295" t="s">
        <v>104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27005240.68</v>
      </c>
      <c r="E11" s="9">
        <f>E12</f>
        <v>24819321.93</v>
      </c>
    </row>
    <row r="12" spans="2:5">
      <c r="B12" s="145" t="s">
        <v>4</v>
      </c>
      <c r="C12" s="6" t="s">
        <v>5</v>
      </c>
      <c r="D12" s="93">
        <v>27005240.68</v>
      </c>
      <c r="E12" s="109">
        <f>24803404.4+15917.53</f>
        <v>24819321.93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>
        <f>E18</f>
        <v>26404.35</v>
      </c>
    </row>
    <row r="18" spans="2:10">
      <c r="B18" s="145" t="s">
        <v>4</v>
      </c>
      <c r="C18" s="6" t="s">
        <v>11</v>
      </c>
      <c r="D18" s="93"/>
      <c r="E18" s="110">
        <v>26404.35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27005240.68</v>
      </c>
      <c r="E21" s="112">
        <f>E11-E17</f>
        <v>24792917.579999998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25184194.469999999</v>
      </c>
      <c r="E26" s="131">
        <v>27005240.68</v>
      </c>
      <c r="G26" s="86"/>
    </row>
    <row r="27" spans="2:10">
      <c r="B27" s="10" t="s">
        <v>17</v>
      </c>
      <c r="C27" s="11" t="s">
        <v>232</v>
      </c>
      <c r="D27" s="194">
        <v>26041.48</v>
      </c>
      <c r="E27" s="116">
        <v>-2911984.16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5418788.1799999997</v>
      </c>
      <c r="E28" s="82">
        <v>230436.52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3538312.55</v>
      </c>
      <c r="E29" s="113">
        <v>59571.24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1880475.63</v>
      </c>
      <c r="E31" s="113">
        <v>170865.28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5392746.7000000002</v>
      </c>
      <c r="E32" s="82">
        <v>3142420.68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933405.55</v>
      </c>
      <c r="E33" s="113">
        <v>1625901.07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5060.9799999999996</v>
      </c>
      <c r="E35" s="113">
        <v>36156.61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225498.98</v>
      </c>
      <c r="E37" s="113">
        <v>241849.93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4228781.1900000004</v>
      </c>
      <c r="E39" s="114">
        <v>1238513.07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432449.52</v>
      </c>
      <c r="E40" s="136">
        <v>699661.06</v>
      </c>
      <c r="G40" s="86"/>
    </row>
    <row r="41" spans="2:10" ht="13.5" thickBot="1">
      <c r="B41" s="137" t="s">
        <v>37</v>
      </c>
      <c r="C41" s="138" t="s">
        <v>38</v>
      </c>
      <c r="D41" s="139">
        <v>25642685.469999999</v>
      </c>
      <c r="E41" s="112">
        <v>24792917.579999998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244615.86189999999</v>
      </c>
      <c r="E47" s="85">
        <v>268132.79440000001</v>
      </c>
      <c r="G47" s="79"/>
    </row>
    <row r="48" spans="2:10">
      <c r="B48" s="162" t="s">
        <v>6</v>
      </c>
      <c r="C48" s="23" t="s">
        <v>41</v>
      </c>
      <c r="D48" s="163">
        <v>244514.71919999999</v>
      </c>
      <c r="E48" s="85">
        <v>239094.3812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102.9541</v>
      </c>
      <c r="E50" s="85">
        <v>100.715918544874</v>
      </c>
    </row>
    <row r="51" spans="2:5">
      <c r="B51" s="141" t="s">
        <v>6</v>
      </c>
      <c r="C51" s="16" t="s">
        <v>235</v>
      </c>
      <c r="D51" s="197">
        <v>102.4661</v>
      </c>
      <c r="E51" s="88">
        <v>96.793500000000009</v>
      </c>
    </row>
    <row r="52" spans="2:5">
      <c r="B52" s="141" t="s">
        <v>8</v>
      </c>
      <c r="C52" s="16" t="s">
        <v>236</v>
      </c>
      <c r="D52" s="197">
        <v>107.0307</v>
      </c>
      <c r="E52" s="88">
        <v>103.69510000000001</v>
      </c>
    </row>
    <row r="53" spans="2:5" ht="13.5" customHeight="1" thickBot="1">
      <c r="B53" s="142" t="s">
        <v>9</v>
      </c>
      <c r="C53" s="18" t="s">
        <v>41</v>
      </c>
      <c r="D53" s="198">
        <v>104.8717</v>
      </c>
      <c r="E53" s="218">
        <v>103.69510757871301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24819321.93</v>
      </c>
      <c r="E58" s="33">
        <f>D58/E21</f>
        <v>1.0010649956752691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24803404.399999999</v>
      </c>
      <c r="E64" s="105">
        <f>D64/E21</f>
        <v>1.0004229764393868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15917.53</v>
      </c>
      <c r="E69" s="103">
        <f>D69/E21</f>
        <v>6.4201923588212088E-4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26404.35</v>
      </c>
      <c r="E73" s="27">
        <f>D73/E21</f>
        <v>1.0649956752689692E-3</v>
      </c>
    </row>
    <row r="74" spans="2:5">
      <c r="B74" s="172" t="s">
        <v>64</v>
      </c>
      <c r="C74" s="160" t="s">
        <v>66</v>
      </c>
      <c r="D74" s="161">
        <f>D58-D73</f>
        <v>24792917.579999998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24792917.579999998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6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14.25">
      <c r="B5" s="294" t="s">
        <v>1</v>
      </c>
      <c r="C5" s="294"/>
      <c r="D5" s="294"/>
      <c r="E5" s="294"/>
    </row>
    <row r="6" spans="2:5" ht="14.25">
      <c r="B6" s="295" t="s">
        <v>85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181915887.59</v>
      </c>
      <c r="E11" s="9">
        <f>E12+E14</f>
        <v>178984743.31999999</v>
      </c>
    </row>
    <row r="12" spans="2:5">
      <c r="B12" s="145" t="s">
        <v>4</v>
      </c>
      <c r="C12" s="6" t="s">
        <v>5</v>
      </c>
      <c r="D12" s="93">
        <v>181446082.28999999</v>
      </c>
      <c r="E12" s="109">
        <f>178194394.26+256252.32</f>
        <v>178450646.57999998</v>
      </c>
    </row>
    <row r="13" spans="2:5">
      <c r="B13" s="145" t="s">
        <v>6</v>
      </c>
      <c r="C13" s="72" t="s">
        <v>7</v>
      </c>
      <c r="D13" s="93">
        <v>14.75</v>
      </c>
      <c r="E13" s="109"/>
    </row>
    <row r="14" spans="2:5">
      <c r="B14" s="145" t="s">
        <v>8</v>
      </c>
      <c r="C14" s="72" t="s">
        <v>10</v>
      </c>
      <c r="D14" s="93">
        <v>469790.55</v>
      </c>
      <c r="E14" s="109">
        <f>E15</f>
        <v>534096.74</v>
      </c>
    </row>
    <row r="15" spans="2:5">
      <c r="B15" s="145" t="s">
        <v>226</v>
      </c>
      <c r="C15" s="72" t="s">
        <v>11</v>
      </c>
      <c r="D15" s="93">
        <v>469790.55</v>
      </c>
      <c r="E15" s="109">
        <f>95315.71+438781.03</f>
        <v>534096.74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347772.53</v>
      </c>
      <c r="E17" s="125">
        <f>E18</f>
        <v>275827.94</v>
      </c>
    </row>
    <row r="18" spans="2:10">
      <c r="B18" s="145" t="s">
        <v>4</v>
      </c>
      <c r="C18" s="6" t="s">
        <v>11</v>
      </c>
      <c r="D18" s="93">
        <v>347772.53</v>
      </c>
      <c r="E18" s="110">
        <f>275488.1+339.84</f>
        <v>275827.94</v>
      </c>
    </row>
    <row r="19" spans="2:10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181568115.06</v>
      </c>
      <c r="E21" s="247">
        <f>E11-E17</f>
        <v>178708915.38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  <c r="G25" s="115"/>
    </row>
    <row r="26" spans="2:10">
      <c r="B26" s="128" t="s">
        <v>15</v>
      </c>
      <c r="C26" s="129" t="s">
        <v>16</v>
      </c>
      <c r="D26" s="130">
        <v>187459120.19999999</v>
      </c>
      <c r="E26" s="131">
        <v>181568115.06</v>
      </c>
      <c r="G26" s="86"/>
    </row>
    <row r="27" spans="2:10">
      <c r="B27" s="10" t="s">
        <v>17</v>
      </c>
      <c r="C27" s="11" t="s">
        <v>232</v>
      </c>
      <c r="D27" s="194">
        <v>511481.34</v>
      </c>
      <c r="E27" s="116">
        <v>-1841532.790000001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15788460.27</v>
      </c>
      <c r="E28" s="82">
        <v>14141450.799999999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14911030.880000001</v>
      </c>
      <c r="E29" s="113">
        <v>13626918.119999999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877429.39</v>
      </c>
      <c r="E31" s="113">
        <v>514532.68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15276978.93</v>
      </c>
      <c r="E32" s="82">
        <v>15982983.59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11517463.25</v>
      </c>
      <c r="E33" s="113">
        <v>12698979.539999999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2513735.2999999998</v>
      </c>
      <c r="E35" s="113">
        <v>2303183.3800000004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1245780.3799999999</v>
      </c>
      <c r="E39" s="114">
        <v>980820.66999999993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1119931.6299999999</v>
      </c>
      <c r="E40" s="136">
        <v>-1017666.89</v>
      </c>
      <c r="G40" s="86"/>
    </row>
    <row r="41" spans="2:10" ht="13.5" thickBot="1">
      <c r="B41" s="137" t="s">
        <v>37</v>
      </c>
      <c r="C41" s="138" t="s">
        <v>38</v>
      </c>
      <c r="D41" s="139">
        <v>189090533.16999999</v>
      </c>
      <c r="E41" s="112">
        <v>178708915.38000003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260"/>
    </row>
    <row r="47" spans="2:10">
      <c r="B47" s="141" t="s">
        <v>4</v>
      </c>
      <c r="C47" s="16" t="s">
        <v>40</v>
      </c>
      <c r="D47" s="196">
        <v>9962316.2189000007</v>
      </c>
      <c r="E47" s="85">
        <v>9943050.125</v>
      </c>
      <c r="G47" s="79"/>
    </row>
    <row r="48" spans="2:10">
      <c r="B48" s="162" t="s">
        <v>6</v>
      </c>
      <c r="C48" s="23" t="s">
        <v>41</v>
      </c>
      <c r="D48" s="163">
        <v>9989327.0906000007</v>
      </c>
      <c r="E48" s="85">
        <v>9841675.3133000005</v>
      </c>
      <c r="G48" s="260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18.816800000000001</v>
      </c>
      <c r="E50" s="85">
        <v>18.2608065711626</v>
      </c>
    </row>
    <row r="51" spans="2:5">
      <c r="B51" s="141" t="s">
        <v>6</v>
      </c>
      <c r="C51" s="16" t="s">
        <v>235</v>
      </c>
      <c r="D51" s="197">
        <v>18.776599999999998</v>
      </c>
      <c r="E51" s="192">
        <v>17.639200000000002</v>
      </c>
    </row>
    <row r="52" spans="2:5">
      <c r="B52" s="141" t="s">
        <v>8</v>
      </c>
      <c r="C52" s="16" t="s">
        <v>236</v>
      </c>
      <c r="D52" s="197">
        <v>19.678699999999999</v>
      </c>
      <c r="E52" s="192">
        <v>18.642900000000001</v>
      </c>
    </row>
    <row r="53" spans="2:5" ht="13.5" thickBot="1">
      <c r="B53" s="142" t="s">
        <v>9</v>
      </c>
      <c r="C53" s="18" t="s">
        <v>41</v>
      </c>
      <c r="D53" s="198">
        <v>18.929300000000001</v>
      </c>
      <c r="E53" s="201">
        <v>18.158383577123001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178450646.57999998</v>
      </c>
      <c r="E58" s="33">
        <f>D58/E21</f>
        <v>0.9985548074115338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5.5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178194394.25999999</v>
      </c>
      <c r="E64" s="105">
        <f>D64/E21</f>
        <v>0.99712089842352891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256252.32</v>
      </c>
      <c r="E69" s="103">
        <f>D69/E21</f>
        <v>1.4339089880049611E-3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534096.74</v>
      </c>
      <c r="E72" s="158">
        <f>D72/E21</f>
        <v>2.9886407114290661E-3</v>
      </c>
    </row>
    <row r="73" spans="2:5">
      <c r="B73" s="24" t="s">
        <v>62</v>
      </c>
      <c r="C73" s="25" t="s">
        <v>65</v>
      </c>
      <c r="D73" s="26">
        <f>E17</f>
        <v>275827.94</v>
      </c>
      <c r="E73" s="27">
        <f>D73/E21</f>
        <v>1.5434481229629183E-3</v>
      </c>
    </row>
    <row r="74" spans="2:5">
      <c r="B74" s="159" t="s">
        <v>64</v>
      </c>
      <c r="C74" s="160" t="s">
        <v>66</v>
      </c>
      <c r="D74" s="161">
        <f>D58+D72-D73</f>
        <v>178708915.38</v>
      </c>
      <c r="E74" s="70">
        <f>E58+E72-E73</f>
        <v>0.99999999999999989</v>
      </c>
    </row>
    <row r="75" spans="2:5">
      <c r="B75" s="15" t="s">
        <v>4</v>
      </c>
      <c r="C75" s="16" t="s">
        <v>67</v>
      </c>
      <c r="D75" s="102">
        <f>D74</f>
        <v>178708915.38</v>
      </c>
      <c r="E75" s="103">
        <f>E74</f>
        <v>0.99999999999999989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9:E9"/>
    <mergeCell ref="B2:E2"/>
    <mergeCell ref="B3:E3"/>
    <mergeCell ref="B5:E5"/>
    <mergeCell ref="B6:E6"/>
    <mergeCell ref="B8:E8"/>
    <mergeCell ref="B56:E56"/>
    <mergeCell ref="B57:C57"/>
    <mergeCell ref="B21:C21"/>
    <mergeCell ref="B23:E23"/>
    <mergeCell ref="B24:E24"/>
    <mergeCell ref="B43:E43"/>
    <mergeCell ref="B44:E44"/>
    <mergeCell ref="B55:E5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89"/>
      <c r="C4" s="189"/>
      <c r="D4" s="189"/>
      <c r="E4" s="189"/>
    </row>
    <row r="5" spans="2:5" ht="14.25">
      <c r="B5" s="294" t="s">
        <v>1</v>
      </c>
      <c r="C5" s="294"/>
      <c r="D5" s="294"/>
      <c r="E5" s="294"/>
    </row>
    <row r="6" spans="2:5" ht="14.25">
      <c r="B6" s="295" t="s">
        <v>104</v>
      </c>
      <c r="C6" s="295"/>
      <c r="D6" s="295"/>
      <c r="E6" s="295"/>
    </row>
    <row r="7" spans="2:5" ht="14.25">
      <c r="B7" s="232"/>
      <c r="C7" s="232"/>
      <c r="D7" s="232"/>
      <c r="E7" s="232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233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/>
      <c r="E11" s="9">
        <f>E12</f>
        <v>117611.6</v>
      </c>
    </row>
    <row r="12" spans="2:5">
      <c r="B12" s="145" t="s">
        <v>4</v>
      </c>
      <c r="C12" s="6" t="s">
        <v>5</v>
      </c>
      <c r="D12" s="93"/>
      <c r="E12" s="109">
        <f>112763.08+4848.52</f>
        <v>117611.6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>
        <f>E18</f>
        <v>0</v>
      </c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/>
      <c r="E21" s="193">
        <f>E11-E17</f>
        <v>117611.6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115785.44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116523.81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116523.81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738.37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293.7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444.67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1826.16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v>117611.6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85">
        <v>1153.9439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5"/>
    </row>
    <row r="51" spans="2:5">
      <c r="B51" s="141" t="s">
        <v>6</v>
      </c>
      <c r="C51" s="16" t="s">
        <v>235</v>
      </c>
      <c r="D51" s="197"/>
      <c r="E51" s="88">
        <v>100.21010000000001</v>
      </c>
    </row>
    <row r="52" spans="2:5">
      <c r="B52" s="141" t="s">
        <v>8</v>
      </c>
      <c r="C52" s="16" t="s">
        <v>236</v>
      </c>
      <c r="D52" s="197"/>
      <c r="E52" s="88">
        <v>101.75970000000001</v>
      </c>
    </row>
    <row r="53" spans="2:5" ht="13.5" thickBot="1">
      <c r="B53" s="142" t="s">
        <v>9</v>
      </c>
      <c r="C53" s="18" t="s">
        <v>41</v>
      </c>
      <c r="D53" s="198"/>
      <c r="E53" s="230">
        <v>101.921419230553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117611.6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112763.08</v>
      </c>
      <c r="E64" s="105">
        <f>D64/E21</f>
        <v>0.9587751548316662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4848.5200000000004</v>
      </c>
      <c r="E69" s="103">
        <f>D69/E21</f>
        <v>4.1224845168333739E-2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0</v>
      </c>
      <c r="E73" s="27">
        <f>D73/E21</f>
        <v>0</v>
      </c>
    </row>
    <row r="74" spans="2:5">
      <c r="B74" s="172" t="s">
        <v>64</v>
      </c>
      <c r="C74" s="160" t="s">
        <v>66</v>
      </c>
      <c r="D74" s="161">
        <f>D58-D73</f>
        <v>117611.6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117611.6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5.425781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68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25268547.350000001</v>
      </c>
      <c r="E11" s="9">
        <f>E12+E13</f>
        <v>24163495.209999997</v>
      </c>
    </row>
    <row r="12" spans="2:5">
      <c r="B12" s="145" t="s">
        <v>4</v>
      </c>
      <c r="C12" s="6" t="s">
        <v>5</v>
      </c>
      <c r="D12" s="93">
        <v>25268459.43</v>
      </c>
      <c r="E12" s="109">
        <v>24127797.329999998</v>
      </c>
    </row>
    <row r="13" spans="2:5">
      <c r="B13" s="145" t="s">
        <v>6</v>
      </c>
      <c r="C13" s="72" t="s">
        <v>7</v>
      </c>
      <c r="D13" s="93">
        <v>87.92</v>
      </c>
      <c r="E13" s="109">
        <v>35697.879999999997</v>
      </c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65206.49</v>
      </c>
      <c r="E17" s="125">
        <f>E18</f>
        <v>798484.68</v>
      </c>
      <c r="H17" s="71"/>
    </row>
    <row r="18" spans="2:10">
      <c r="B18" s="145" t="s">
        <v>4</v>
      </c>
      <c r="C18" s="6" t="s">
        <v>11</v>
      </c>
      <c r="D18" s="93">
        <v>65206.49</v>
      </c>
      <c r="E18" s="110">
        <v>798484.68</v>
      </c>
      <c r="H18" s="115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25203340.860000003</v>
      </c>
      <c r="E21" s="112">
        <f>E11-E17</f>
        <v>23365010.529999997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  <c r="G25" s="79"/>
    </row>
    <row r="26" spans="2:10">
      <c r="B26" s="128" t="s">
        <v>15</v>
      </c>
      <c r="C26" s="129" t="s">
        <v>16</v>
      </c>
      <c r="D26" s="130">
        <v>29685830.260000002</v>
      </c>
      <c r="E26" s="131">
        <v>25203340.860000003</v>
      </c>
      <c r="G26" s="86"/>
    </row>
    <row r="27" spans="2:10">
      <c r="B27" s="10" t="s">
        <v>17</v>
      </c>
      <c r="C27" s="11" t="s">
        <v>232</v>
      </c>
      <c r="D27" s="194">
        <v>-1913512.09</v>
      </c>
      <c r="E27" s="116">
        <v>-1840660.5800000005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138301.03</v>
      </c>
      <c r="E28" s="82">
        <v>843778.9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8767.7000000000007</v>
      </c>
      <c r="E29" s="113">
        <v>8648.2199999999993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129533.33</v>
      </c>
      <c r="E31" s="113">
        <v>835130.68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2051813.12</v>
      </c>
      <c r="E32" s="82">
        <v>2684439.4800000004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1837313.54</v>
      </c>
      <c r="E33" s="113">
        <v>2634088.9500000002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21597.93</v>
      </c>
      <c r="E35" s="113">
        <v>17920.240000000002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192901.65</v>
      </c>
      <c r="E39" s="114">
        <v>32430.29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-571333.52</v>
      </c>
      <c r="E40" s="136">
        <v>2330.25</v>
      </c>
      <c r="G40" s="86"/>
    </row>
    <row r="41" spans="2:10" ht="13.5" thickBot="1">
      <c r="B41" s="137" t="s">
        <v>37</v>
      </c>
      <c r="C41" s="138" t="s">
        <v>38</v>
      </c>
      <c r="D41" s="139">
        <v>27200984.649999999</v>
      </c>
      <c r="E41" s="112">
        <v>23365010.530000001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2273696.1368</v>
      </c>
      <c r="E47" s="85">
        <v>1971506.5183999999</v>
      </c>
      <c r="G47" s="79"/>
    </row>
    <row r="48" spans="2:10">
      <c r="B48" s="162" t="s">
        <v>6</v>
      </c>
      <c r="C48" s="23" t="s">
        <v>41</v>
      </c>
      <c r="D48" s="163">
        <v>2127222.3829000001</v>
      </c>
      <c r="E48" s="85">
        <v>1827819.0197999999</v>
      </c>
      <c r="G48" s="260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13.0562</v>
      </c>
      <c r="E50" s="85">
        <v>12.783799999999999</v>
      </c>
    </row>
    <row r="51" spans="2:5">
      <c r="B51" s="141" t="s">
        <v>6</v>
      </c>
      <c r="C51" s="16" t="s">
        <v>235</v>
      </c>
      <c r="D51" s="197">
        <v>12.787100000000001</v>
      </c>
      <c r="E51" s="87">
        <v>12.6812</v>
      </c>
    </row>
    <row r="52" spans="2:5">
      <c r="B52" s="141" t="s">
        <v>8</v>
      </c>
      <c r="C52" s="16" t="s">
        <v>236</v>
      </c>
      <c r="D52" s="197">
        <v>13.193899999999999</v>
      </c>
      <c r="E52" s="87">
        <v>12.876000000000001</v>
      </c>
    </row>
    <row r="53" spans="2:5" ht="13.5" customHeight="1" thickBot="1">
      <c r="B53" s="142" t="s">
        <v>9</v>
      </c>
      <c r="C53" s="18" t="s">
        <v>41</v>
      </c>
      <c r="D53" s="198">
        <v>12.787100000000001</v>
      </c>
      <c r="E53" s="219">
        <v>12.782999999999999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24127797.329999998</v>
      </c>
      <c r="E58" s="33">
        <f>D58/E21</f>
        <v>1.0326465421027995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E12</f>
        <v>24127797.329999998</v>
      </c>
      <c r="E64" s="105">
        <f>D64/E21</f>
        <v>1.0326465421027995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f>E13</f>
        <v>35697.879999999997</v>
      </c>
      <c r="E71" s="70">
        <f>D71/E21</f>
        <v>1.5278349630600402E-3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798484.68</v>
      </c>
      <c r="E73" s="27">
        <f>D73/E21</f>
        <v>3.4174377065859601E-2</v>
      </c>
    </row>
    <row r="74" spans="2:5">
      <c r="B74" s="172" t="s">
        <v>64</v>
      </c>
      <c r="C74" s="160" t="s">
        <v>66</v>
      </c>
      <c r="D74" s="161">
        <f>D58+D71-D73</f>
        <v>23365010.529999997</v>
      </c>
      <c r="E74" s="70">
        <f>E58+E71+E72-E73</f>
        <v>1</v>
      </c>
    </row>
    <row r="75" spans="2:5">
      <c r="B75" s="141" t="s">
        <v>4</v>
      </c>
      <c r="C75" s="16" t="s">
        <v>67</v>
      </c>
      <c r="D75" s="102">
        <f>D74</f>
        <v>23365010.529999997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8.425781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69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159351159.09</v>
      </c>
      <c r="E11" s="9">
        <f>E12</f>
        <v>140236860.91</v>
      </c>
    </row>
    <row r="12" spans="2:5">
      <c r="B12" s="145" t="s">
        <v>4</v>
      </c>
      <c r="C12" s="6" t="s">
        <v>5</v>
      </c>
      <c r="D12" s="93">
        <v>159351159.09</v>
      </c>
      <c r="E12" s="109">
        <v>140236860.91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1047157.23</v>
      </c>
      <c r="E17" s="125">
        <f>E18</f>
        <v>1493160.46</v>
      </c>
    </row>
    <row r="18" spans="2:10">
      <c r="B18" s="145" t="s">
        <v>4</v>
      </c>
      <c r="C18" s="6" t="s">
        <v>11</v>
      </c>
      <c r="D18" s="93">
        <v>1047157.23</v>
      </c>
      <c r="E18" s="110">
        <v>1493160.46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158304001.86000001</v>
      </c>
      <c r="E21" s="112">
        <f>E11-E17</f>
        <v>138743700.44999999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198895423.03999999</v>
      </c>
      <c r="E26" s="131">
        <v>158304001.86000001</v>
      </c>
      <c r="G26" s="249"/>
    </row>
    <row r="27" spans="2:10">
      <c r="B27" s="10" t="s">
        <v>17</v>
      </c>
      <c r="C27" s="11" t="s">
        <v>232</v>
      </c>
      <c r="D27" s="194">
        <v>-15628304.27</v>
      </c>
      <c r="E27" s="116">
        <v>-13279365.960000003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74635.25</v>
      </c>
      <c r="E28" s="82">
        <v>51598.54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60349.94</v>
      </c>
      <c r="E29" s="113">
        <v>51598.54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14285.31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15702939.52</v>
      </c>
      <c r="E32" s="82">
        <v>13330964.500000002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13710626.029999999</v>
      </c>
      <c r="E33" s="113">
        <v>12333401.550000001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133125.47</v>
      </c>
      <c r="E35" s="113">
        <v>106274.96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1859188.02</v>
      </c>
      <c r="E39" s="114">
        <v>891287.99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-1780592.73</v>
      </c>
      <c r="E40" s="136">
        <v>-6280935.4500000002</v>
      </c>
      <c r="G40" s="86"/>
    </row>
    <row r="41" spans="2:10" ht="13.5" thickBot="1">
      <c r="B41" s="137" t="s">
        <v>37</v>
      </c>
      <c r="C41" s="138" t="s">
        <v>38</v>
      </c>
      <c r="D41" s="139">
        <v>181486526.03999999</v>
      </c>
      <c r="E41" s="112">
        <v>138743700.45000002</v>
      </c>
      <c r="F41" s="92"/>
      <c r="G41" s="86"/>
      <c r="H41" s="71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19066356.057100002</v>
      </c>
      <c r="E47" s="85">
        <v>16641496.1174</v>
      </c>
      <c r="G47" s="79"/>
    </row>
    <row r="48" spans="2:10">
      <c r="B48" s="162" t="s">
        <v>6</v>
      </c>
      <c r="C48" s="23" t="s">
        <v>41</v>
      </c>
      <c r="D48" s="163">
        <v>17597043.110599998</v>
      </c>
      <c r="E48" s="85">
        <v>15213792.320900001</v>
      </c>
      <c r="G48" s="79"/>
    </row>
    <row r="49" spans="2:7">
      <c r="B49" s="159" t="s">
        <v>23</v>
      </c>
      <c r="C49" s="164" t="s">
        <v>234</v>
      </c>
      <c r="D49" s="165"/>
      <c r="E49" s="85"/>
      <c r="G49" s="248"/>
    </row>
    <row r="50" spans="2:7">
      <c r="B50" s="141" t="s">
        <v>4</v>
      </c>
      <c r="C50" s="16" t="s">
        <v>40</v>
      </c>
      <c r="D50" s="196">
        <v>10.431699999999999</v>
      </c>
      <c r="E50" s="85">
        <v>9.5126000000000008</v>
      </c>
    </row>
    <row r="51" spans="2:7">
      <c r="B51" s="141" t="s">
        <v>6</v>
      </c>
      <c r="C51" s="16" t="s">
        <v>235</v>
      </c>
      <c r="D51" s="197">
        <v>10.298999999999999</v>
      </c>
      <c r="E51" s="87">
        <v>8.9122000000000003</v>
      </c>
    </row>
    <row r="52" spans="2:7" ht="12.75" customHeight="1">
      <c r="B52" s="141" t="s">
        <v>8</v>
      </c>
      <c r="C52" s="16" t="s">
        <v>236</v>
      </c>
      <c r="D52" s="197">
        <v>10.8742</v>
      </c>
      <c r="E52" s="87">
        <v>9.6057000000000006</v>
      </c>
    </row>
    <row r="53" spans="2:7" ht="13.5" thickBot="1">
      <c r="B53" s="142" t="s">
        <v>9</v>
      </c>
      <c r="C53" s="18" t="s">
        <v>41</v>
      </c>
      <c r="D53" s="198">
        <v>10.313499999999999</v>
      </c>
      <c r="E53" s="220">
        <v>9.1196000000000002</v>
      </c>
    </row>
    <row r="54" spans="2:7">
      <c r="B54" s="148"/>
      <c r="C54" s="149"/>
      <c r="D54" s="150"/>
      <c r="E54" s="150"/>
    </row>
    <row r="55" spans="2:7" ht="13.5">
      <c r="B55" s="301" t="s">
        <v>62</v>
      </c>
      <c r="C55" s="298"/>
      <c r="D55" s="298"/>
      <c r="E55" s="298"/>
    </row>
    <row r="56" spans="2:7" ht="18" customHeight="1" thickBot="1">
      <c r="B56" s="296" t="s">
        <v>237</v>
      </c>
      <c r="C56" s="302"/>
      <c r="D56" s="302"/>
      <c r="E56" s="302"/>
    </row>
    <row r="57" spans="2:7" ht="23.25" thickBot="1">
      <c r="B57" s="291" t="s">
        <v>42</v>
      </c>
      <c r="C57" s="292"/>
      <c r="D57" s="19" t="s">
        <v>266</v>
      </c>
      <c r="E57" s="20" t="s">
        <v>238</v>
      </c>
    </row>
    <row r="58" spans="2:7">
      <c r="B58" s="21" t="s">
        <v>18</v>
      </c>
      <c r="C58" s="167" t="s">
        <v>43</v>
      </c>
      <c r="D58" s="168">
        <f>D64</f>
        <v>140236860.91</v>
      </c>
      <c r="E58" s="33">
        <f>D58/E21</f>
        <v>1.0107620054471453</v>
      </c>
    </row>
    <row r="59" spans="2:7" ht="25.5">
      <c r="B59" s="162" t="s">
        <v>4</v>
      </c>
      <c r="C59" s="23" t="s">
        <v>44</v>
      </c>
      <c r="D59" s="104">
        <v>0</v>
      </c>
      <c r="E59" s="105">
        <v>0</v>
      </c>
    </row>
    <row r="60" spans="2:7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7">
      <c r="B61" s="141" t="s">
        <v>8</v>
      </c>
      <c r="C61" s="16" t="s">
        <v>46</v>
      </c>
      <c r="D61" s="102">
        <v>0</v>
      </c>
      <c r="E61" s="103">
        <v>0</v>
      </c>
    </row>
    <row r="62" spans="2:7">
      <c r="B62" s="141" t="s">
        <v>9</v>
      </c>
      <c r="C62" s="16" t="s">
        <v>47</v>
      </c>
      <c r="D62" s="102">
        <v>0</v>
      </c>
      <c r="E62" s="103">
        <v>0</v>
      </c>
    </row>
    <row r="63" spans="2:7">
      <c r="B63" s="141" t="s">
        <v>29</v>
      </c>
      <c r="C63" s="16" t="s">
        <v>48</v>
      </c>
      <c r="D63" s="102">
        <v>0</v>
      </c>
      <c r="E63" s="103">
        <v>0</v>
      </c>
    </row>
    <row r="64" spans="2:7">
      <c r="B64" s="162" t="s">
        <v>31</v>
      </c>
      <c r="C64" s="23" t="s">
        <v>49</v>
      </c>
      <c r="D64" s="104">
        <f>E12</f>
        <v>140236860.91</v>
      </c>
      <c r="E64" s="105">
        <f>D64/E21</f>
        <v>1.0107620054471453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1493160.46</v>
      </c>
      <c r="E73" s="27">
        <f>D73/E21</f>
        <v>1.0762005447145331E-2</v>
      </c>
    </row>
    <row r="74" spans="2:5">
      <c r="B74" s="172" t="s">
        <v>64</v>
      </c>
      <c r="C74" s="160" t="s">
        <v>66</v>
      </c>
      <c r="D74" s="161">
        <f>D58-D73</f>
        <v>138743700.44999999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138743700.44999999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70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143485552.97999999</v>
      </c>
      <c r="E11" s="9">
        <f>E12</f>
        <v>126245413.75</v>
      </c>
    </row>
    <row r="12" spans="2:5">
      <c r="B12" s="145" t="s">
        <v>4</v>
      </c>
      <c r="C12" s="6" t="s">
        <v>5</v>
      </c>
      <c r="D12" s="93">
        <v>143485552.97999999</v>
      </c>
      <c r="E12" s="109">
        <v>126245413.75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480162.17</v>
      </c>
      <c r="E17" s="125">
        <f>E18</f>
        <v>765248.01</v>
      </c>
    </row>
    <row r="18" spans="2:10">
      <c r="B18" s="145" t="s">
        <v>4</v>
      </c>
      <c r="C18" s="6" t="s">
        <v>11</v>
      </c>
      <c r="D18" s="93">
        <v>480162.17</v>
      </c>
      <c r="E18" s="110">
        <v>765248.01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143005390.81</v>
      </c>
      <c r="E21" s="112">
        <f>E11-E17</f>
        <v>125480165.73999999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176317545.88999999</v>
      </c>
      <c r="E26" s="131">
        <v>143005390.81</v>
      </c>
      <c r="G26" s="249"/>
      <c r="I26" s="71"/>
    </row>
    <row r="27" spans="2:10">
      <c r="B27" s="10" t="s">
        <v>17</v>
      </c>
      <c r="C27" s="11" t="s">
        <v>232</v>
      </c>
      <c r="D27" s="194">
        <v>-12182589.810000001</v>
      </c>
      <c r="E27" s="116">
        <v>-9994165.0600000005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136911.92000000001</v>
      </c>
      <c r="E28" s="82">
        <v>169778.93000000002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40025.93</v>
      </c>
      <c r="E29" s="113">
        <v>35734.26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96885.99</v>
      </c>
      <c r="E31" s="113">
        <v>134044.67000000001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12319501.73</v>
      </c>
      <c r="E32" s="82">
        <v>10163943.99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11291006.48</v>
      </c>
      <c r="E33" s="113">
        <v>9707259.6999999993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112245.06</v>
      </c>
      <c r="E35" s="113">
        <v>90275.72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916250.19</v>
      </c>
      <c r="E39" s="114">
        <v>366408.57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4433055.32</v>
      </c>
      <c r="E40" s="136">
        <v>-7531060.0099999998</v>
      </c>
      <c r="G40" s="86"/>
    </row>
    <row r="41" spans="2:10" ht="13.5" thickBot="1">
      <c r="B41" s="137" t="s">
        <v>37</v>
      </c>
      <c r="C41" s="138" t="s">
        <v>38</v>
      </c>
      <c r="D41" s="139">
        <v>168568011.40000001</v>
      </c>
      <c r="E41" s="112">
        <v>125480165.73999999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12813497.0579</v>
      </c>
      <c r="E47" s="85">
        <v>11335306.115900001</v>
      </c>
      <c r="G47" s="260"/>
    </row>
    <row r="48" spans="2:10">
      <c r="B48" s="162" t="s">
        <v>6</v>
      </c>
      <c r="C48" s="23" t="s">
        <v>41</v>
      </c>
      <c r="D48" s="163">
        <v>11964411.352399999</v>
      </c>
      <c r="E48" s="85">
        <v>10514950.8309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13.760300000000001</v>
      </c>
      <c r="E50" s="85">
        <v>12.6159</v>
      </c>
    </row>
    <row r="51" spans="2:5">
      <c r="B51" s="141" t="s">
        <v>6</v>
      </c>
      <c r="C51" s="16" t="s">
        <v>235</v>
      </c>
      <c r="D51" s="197">
        <v>13.5487</v>
      </c>
      <c r="E51" s="87">
        <v>11.299100000000001</v>
      </c>
    </row>
    <row r="52" spans="2:5" ht="12.75" customHeight="1">
      <c r="B52" s="141" t="s">
        <v>8</v>
      </c>
      <c r="C52" s="16" t="s">
        <v>236</v>
      </c>
      <c r="D52" s="197">
        <v>14.782500000000001</v>
      </c>
      <c r="E52" s="87">
        <v>12.6159</v>
      </c>
    </row>
    <row r="53" spans="2:5" ht="13.5" thickBot="1">
      <c r="B53" s="142" t="s">
        <v>9</v>
      </c>
      <c r="C53" s="18" t="s">
        <v>41</v>
      </c>
      <c r="D53" s="198">
        <v>14.0891</v>
      </c>
      <c r="E53" s="221">
        <v>11.9335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126245413.75</v>
      </c>
      <c r="E58" s="33">
        <f>D58/E21</f>
        <v>1.0060985575328745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E11</f>
        <v>126245413.75</v>
      </c>
      <c r="E64" s="105">
        <f>D64/E21</f>
        <v>1.0060985575328745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765248.01</v>
      </c>
      <c r="E73" s="27">
        <f>D73/E21</f>
        <v>6.0985575328743585E-3</v>
      </c>
    </row>
    <row r="74" spans="2:5">
      <c r="B74" s="172" t="s">
        <v>64</v>
      </c>
      <c r="C74" s="160" t="s">
        <v>66</v>
      </c>
      <c r="D74" s="161">
        <f>D58-D73</f>
        <v>125480165.73999999</v>
      </c>
      <c r="E74" s="70">
        <f>E58+E72-E73</f>
        <v>1.0000000000000002</v>
      </c>
    </row>
    <row r="75" spans="2:5">
      <c r="B75" s="141" t="s">
        <v>4</v>
      </c>
      <c r="C75" s="16" t="s">
        <v>67</v>
      </c>
      <c r="D75" s="102">
        <f>D74</f>
        <v>125480165.73999999</v>
      </c>
      <c r="E75" s="103">
        <f>E74</f>
        <v>1.0000000000000002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71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18295675.84</v>
      </c>
      <c r="E11" s="9">
        <f>E12+E13</f>
        <v>17265607.759999998</v>
      </c>
    </row>
    <row r="12" spans="2:5">
      <c r="B12" s="145" t="s">
        <v>4</v>
      </c>
      <c r="C12" s="6" t="s">
        <v>5</v>
      </c>
      <c r="D12" s="93">
        <v>18188226.449999999</v>
      </c>
      <c r="E12" s="109">
        <v>17242327.649999999</v>
      </c>
    </row>
    <row r="13" spans="2:5">
      <c r="B13" s="145" t="s">
        <v>6</v>
      </c>
      <c r="C13" s="72" t="s">
        <v>7</v>
      </c>
      <c r="D13" s="93">
        <v>30755.46</v>
      </c>
      <c r="E13" s="109">
        <v>23280.11</v>
      </c>
    </row>
    <row r="14" spans="2:5">
      <c r="B14" s="145" t="s">
        <v>8</v>
      </c>
      <c r="C14" s="72" t="s">
        <v>10</v>
      </c>
      <c r="D14" s="93">
        <v>76693.929999999993</v>
      </c>
      <c r="E14" s="109"/>
    </row>
    <row r="15" spans="2:5">
      <c r="B15" s="145" t="s">
        <v>226</v>
      </c>
      <c r="C15" s="72" t="s">
        <v>11</v>
      </c>
      <c r="D15" s="93">
        <v>76693.929999999993</v>
      </c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29868.799999999999</v>
      </c>
      <c r="E17" s="125">
        <f>E18</f>
        <v>39207.279999999999</v>
      </c>
    </row>
    <row r="18" spans="2:10">
      <c r="B18" s="145" t="s">
        <v>4</v>
      </c>
      <c r="C18" s="6" t="s">
        <v>11</v>
      </c>
      <c r="D18" s="93">
        <v>29868.799999999999</v>
      </c>
      <c r="E18" s="110">
        <v>39207.279999999999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18265807.039999999</v>
      </c>
      <c r="E21" s="112">
        <f>E11-E17</f>
        <v>17226400.479999997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16139349.689999999</v>
      </c>
      <c r="E26" s="131">
        <v>18265807.039999999</v>
      </c>
      <c r="G26" s="86"/>
    </row>
    <row r="27" spans="2:10">
      <c r="B27" s="10" t="s">
        <v>17</v>
      </c>
      <c r="C27" s="11" t="s">
        <v>232</v>
      </c>
      <c r="D27" s="194">
        <v>1228269.05</v>
      </c>
      <c r="E27" s="116">
        <v>-896653.17000000016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2359488.7599999998</v>
      </c>
      <c r="E28" s="82">
        <v>709706.2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5096.41</v>
      </c>
      <c r="E29" s="113">
        <v>5231.25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2354392.35</v>
      </c>
      <c r="E31" s="113">
        <v>704474.95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1131219.71</v>
      </c>
      <c r="E32" s="82">
        <v>1606359.37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1072417.3</v>
      </c>
      <c r="E33" s="113">
        <v>1329527.6100000001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10055.76</v>
      </c>
      <c r="E35" s="113">
        <v>10853.09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48746.65</v>
      </c>
      <c r="E39" s="114">
        <v>265978.67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1068345.17</v>
      </c>
      <c r="E40" s="136">
        <v>-142753.39000000001</v>
      </c>
      <c r="G40" s="86"/>
    </row>
    <row r="41" spans="2:10" ht="13.5" thickBot="1">
      <c r="B41" s="137" t="s">
        <v>37</v>
      </c>
      <c r="C41" s="138" t="s">
        <v>38</v>
      </c>
      <c r="D41" s="139">
        <v>18435963.91</v>
      </c>
      <c r="E41" s="112">
        <v>17226400.479999997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1103771.4835999999</v>
      </c>
      <c r="E47" s="85">
        <v>1203283.9421000001</v>
      </c>
      <c r="G47" s="79"/>
    </row>
    <row r="48" spans="2:10">
      <c r="B48" s="162" t="s">
        <v>6</v>
      </c>
      <c r="C48" s="23" t="s">
        <v>41</v>
      </c>
      <c r="D48" s="163">
        <v>1181950.3271999999</v>
      </c>
      <c r="E48" s="85">
        <v>1142277.6732999999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14.622</v>
      </c>
      <c r="E50" s="85">
        <v>15.18</v>
      </c>
    </row>
    <row r="51" spans="2:5">
      <c r="B51" s="141" t="s">
        <v>6</v>
      </c>
      <c r="C51" s="16" t="s">
        <v>235</v>
      </c>
      <c r="D51" s="197">
        <v>14.535</v>
      </c>
      <c r="E51" s="87">
        <v>13.9825</v>
      </c>
    </row>
    <row r="52" spans="2:5" ht="12.75" customHeight="1">
      <c r="B52" s="141" t="s">
        <v>8</v>
      </c>
      <c r="C52" s="16" t="s">
        <v>236</v>
      </c>
      <c r="D52" s="197">
        <v>16.184100000000001</v>
      </c>
      <c r="E52" s="87">
        <v>15.4398</v>
      </c>
    </row>
    <row r="53" spans="2:5" ht="13.5" thickBot="1">
      <c r="B53" s="142" t="s">
        <v>9</v>
      </c>
      <c r="C53" s="18" t="s">
        <v>41</v>
      </c>
      <c r="D53" s="198">
        <v>15.597899999999999</v>
      </c>
      <c r="E53" s="222">
        <v>15.0807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17242327.649999999</v>
      </c>
      <c r="E58" s="33">
        <f>D58/E21</f>
        <v>1.0009245791085895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17242327.649999999</v>
      </c>
      <c r="E64" s="105">
        <f>D64/E21</f>
        <v>1.0009245791085895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23280.11</v>
      </c>
      <c r="E71" s="70">
        <f>D71/E21</f>
        <v>1.351420456469035E-3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39207.279999999999</v>
      </c>
      <c r="E73" s="27">
        <f>D73/E21</f>
        <v>2.2759995650582952E-3</v>
      </c>
    </row>
    <row r="74" spans="2:5">
      <c r="B74" s="172" t="s">
        <v>64</v>
      </c>
      <c r="C74" s="160" t="s">
        <v>66</v>
      </c>
      <c r="D74" s="161">
        <f>D58+D71-D73</f>
        <v>17226400.479999997</v>
      </c>
      <c r="E74" s="70">
        <f>E58+E71+E72-E73</f>
        <v>1.0000000000000002</v>
      </c>
    </row>
    <row r="75" spans="2:5">
      <c r="B75" s="141" t="s">
        <v>4</v>
      </c>
      <c r="C75" s="16" t="s">
        <v>67</v>
      </c>
      <c r="D75" s="102">
        <f>D74</f>
        <v>17226400.479999997</v>
      </c>
      <c r="E75" s="103">
        <f>E74</f>
        <v>1.0000000000000002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5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72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16963203.539999999</v>
      </c>
      <c r="E11" s="9">
        <f>E12</f>
        <v>15345771.92</v>
      </c>
    </row>
    <row r="12" spans="2:5">
      <c r="B12" s="145" t="s">
        <v>4</v>
      </c>
      <c r="C12" s="6" t="s">
        <v>5</v>
      </c>
      <c r="D12" s="93">
        <v>16963203.539999999</v>
      </c>
      <c r="E12" s="109">
        <v>15345771.92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/>
      <c r="E14" s="109"/>
    </row>
    <row r="15" spans="2:5">
      <c r="B15" s="145" t="s">
        <v>226</v>
      </c>
      <c r="C15" s="72" t="s">
        <v>11</v>
      </c>
      <c r="D15" s="93"/>
      <c r="E15" s="109"/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53007.99</v>
      </c>
      <c r="E17" s="125">
        <f>E18</f>
        <v>147502.28</v>
      </c>
    </row>
    <row r="18" spans="2:10">
      <c r="B18" s="145" t="s">
        <v>4</v>
      </c>
      <c r="C18" s="6" t="s">
        <v>11</v>
      </c>
      <c r="D18" s="93">
        <v>53007.99</v>
      </c>
      <c r="E18" s="110">
        <v>147502.28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16910195.550000001</v>
      </c>
      <c r="E21" s="112">
        <f>E11-E17</f>
        <v>15198269.640000001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19374374.52</v>
      </c>
      <c r="E26" s="131">
        <f>D21</f>
        <v>16910195.550000001</v>
      </c>
      <c r="G26" s="86"/>
    </row>
    <row r="27" spans="2:10">
      <c r="B27" s="10" t="s">
        <v>17</v>
      </c>
      <c r="C27" s="11" t="s">
        <v>232</v>
      </c>
      <c r="D27" s="194">
        <v>-1043193.8</v>
      </c>
      <c r="E27" s="116">
        <v>-1262702.45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461386.89</v>
      </c>
      <c r="E28" s="82">
        <v>42749.06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837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460549.89</v>
      </c>
      <c r="E31" s="113">
        <v>42749.06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1504580.69</v>
      </c>
      <c r="E32" s="82">
        <v>1305451.51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1454574.09</v>
      </c>
      <c r="E33" s="113">
        <v>1134737.8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12198.58</v>
      </c>
      <c r="E35" s="113">
        <v>10617.41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37808.019999999997</v>
      </c>
      <c r="E39" s="114">
        <v>160096.29999999999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1124919.6599999999</v>
      </c>
      <c r="E40" s="136">
        <v>-449223.46</v>
      </c>
      <c r="G40" s="86"/>
    </row>
    <row r="41" spans="2:10" ht="13.5" thickBot="1">
      <c r="B41" s="137" t="s">
        <v>37</v>
      </c>
      <c r="C41" s="138" t="s">
        <v>38</v>
      </c>
      <c r="D41" s="139">
        <v>19456100.379999999</v>
      </c>
      <c r="E41" s="112">
        <f>E26+E27+E40</f>
        <v>15198269.640000001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1700401.8181</v>
      </c>
      <c r="E47" s="85">
        <v>1532252.4598000001</v>
      </c>
      <c r="G47" s="79"/>
    </row>
    <row r="48" spans="2:10">
      <c r="B48" s="162" t="s">
        <v>6</v>
      </c>
      <c r="C48" s="23" t="s">
        <v>41</v>
      </c>
      <c r="D48" s="163">
        <v>1612263.2729</v>
      </c>
      <c r="E48" s="85">
        <v>1413462.1555999999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11.394</v>
      </c>
      <c r="E50" s="85">
        <v>11.036199999999999</v>
      </c>
    </row>
    <row r="51" spans="2:5">
      <c r="B51" s="141" t="s">
        <v>6</v>
      </c>
      <c r="C51" s="16" t="s">
        <v>235</v>
      </c>
      <c r="D51" s="197">
        <v>11.392799999999999</v>
      </c>
      <c r="E51" s="87">
        <v>9.9476000000000013</v>
      </c>
    </row>
    <row r="52" spans="2:5" ht="12.75" customHeight="1">
      <c r="B52" s="141" t="s">
        <v>8</v>
      </c>
      <c r="C52" s="16" t="s">
        <v>236</v>
      </c>
      <c r="D52" s="197">
        <v>12.6495</v>
      </c>
      <c r="E52" s="87">
        <v>11.036200000000001</v>
      </c>
    </row>
    <row r="53" spans="2:5" ht="13.5" thickBot="1">
      <c r="B53" s="142" t="s">
        <v>9</v>
      </c>
      <c r="C53" s="18" t="s">
        <v>41</v>
      </c>
      <c r="D53" s="198">
        <v>12.067600000000001</v>
      </c>
      <c r="E53" s="223">
        <v>10.7525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15345771.92</v>
      </c>
      <c r="E58" s="33">
        <f>D58/E21</f>
        <v>1.0097052022035318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E12</f>
        <v>15345771.92</v>
      </c>
      <c r="E64" s="105">
        <f>D64/E21</f>
        <v>1.0097052022035318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f>E17</f>
        <v>147502.28</v>
      </c>
      <c r="E73" s="27">
        <f>D73/E41</f>
        <v>9.705202203531901E-3</v>
      </c>
    </row>
    <row r="74" spans="2:5">
      <c r="B74" s="172" t="s">
        <v>64</v>
      </c>
      <c r="C74" s="160" t="s">
        <v>66</v>
      </c>
      <c r="D74" s="161">
        <f>D58-D73</f>
        <v>15198269.640000001</v>
      </c>
      <c r="E74" s="70">
        <f>E58+E72-E73</f>
        <v>0.99999999999999989</v>
      </c>
    </row>
    <row r="75" spans="2:5">
      <c r="B75" s="141" t="s">
        <v>4</v>
      </c>
      <c r="C75" s="16" t="s">
        <v>67</v>
      </c>
      <c r="D75" s="102">
        <f>D74</f>
        <v>15198269.640000001</v>
      </c>
      <c r="E75" s="103">
        <f>E74</f>
        <v>0.99999999999999989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73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3583651.71</v>
      </c>
      <c r="E11" s="9">
        <f>E12+E14</f>
        <v>3727912.6600000006</v>
      </c>
    </row>
    <row r="12" spans="2:5">
      <c r="B12" s="145" t="s">
        <v>4</v>
      </c>
      <c r="C12" s="6" t="s">
        <v>5</v>
      </c>
      <c r="D12" s="93">
        <v>3583543.9</v>
      </c>
      <c r="E12" s="109">
        <f>3722075.2+5757.24</f>
        <v>3727832.4400000004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>
        <v>107.81</v>
      </c>
      <c r="E14" s="109">
        <f>E15</f>
        <v>80.22</v>
      </c>
    </row>
    <row r="15" spans="2:5">
      <c r="B15" s="145" t="s">
        <v>226</v>
      </c>
      <c r="C15" s="72" t="s">
        <v>11</v>
      </c>
      <c r="D15" s="93">
        <v>107.81</v>
      </c>
      <c r="E15" s="109">
        <v>80.22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5928.44</v>
      </c>
      <c r="E17" s="125">
        <f>E18</f>
        <v>6047</v>
      </c>
    </row>
    <row r="18" spans="2:10">
      <c r="B18" s="145" t="s">
        <v>4</v>
      </c>
      <c r="C18" s="6" t="s">
        <v>11</v>
      </c>
      <c r="D18" s="93">
        <v>5928.44</v>
      </c>
      <c r="E18" s="110">
        <v>6047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3577723.27</v>
      </c>
      <c r="E21" s="112">
        <f>E11-E17</f>
        <v>3721865.6600000006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4801069.91</v>
      </c>
      <c r="E26" s="131">
        <v>3577723.27</v>
      </c>
      <c r="G26" s="86"/>
    </row>
    <row r="27" spans="2:10">
      <c r="B27" s="10" t="s">
        <v>17</v>
      </c>
      <c r="C27" s="11" t="s">
        <v>232</v>
      </c>
      <c r="D27" s="194">
        <v>-207864.55</v>
      </c>
      <c r="E27" s="116">
        <v>-54564.21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45502.97</v>
      </c>
      <c r="E28" s="82">
        <v>56847.82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45502.97</v>
      </c>
      <c r="E31" s="113">
        <v>56847.82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253367.52</v>
      </c>
      <c r="E32" s="82">
        <v>111412.03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183819.87</v>
      </c>
      <c r="E33" s="113">
        <v>89353.85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23978.080000000002</v>
      </c>
      <c r="E35" s="113">
        <v>22058.18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45569.57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75354.740000000005</v>
      </c>
      <c r="E40" s="136">
        <v>198706.6</v>
      </c>
      <c r="G40" s="86"/>
    </row>
    <row r="41" spans="2:10" ht="13.5" thickBot="1">
      <c r="B41" s="137" t="s">
        <v>37</v>
      </c>
      <c r="C41" s="138" t="s">
        <v>38</v>
      </c>
      <c r="D41" s="139">
        <v>4668560.0999999996</v>
      </c>
      <c r="E41" s="112">
        <v>3721865.66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613438.96779999998</v>
      </c>
      <c r="E47" s="85">
        <v>550562.75299800001</v>
      </c>
      <c r="G47" s="79"/>
    </row>
    <row r="48" spans="2:10">
      <c r="B48" s="162" t="s">
        <v>6</v>
      </c>
      <c r="C48" s="23" t="s">
        <v>41</v>
      </c>
      <c r="D48" s="163">
        <v>587760.08389999997</v>
      </c>
      <c r="E48" s="85">
        <v>541639.31424099999</v>
      </c>
      <c r="G48" s="79"/>
    </row>
    <row r="49" spans="2:5">
      <c r="B49" s="159" t="s">
        <v>23</v>
      </c>
      <c r="C49" s="164" t="s">
        <v>234</v>
      </c>
      <c r="D49" s="165"/>
      <c r="E49" s="85"/>
    </row>
    <row r="50" spans="2:5">
      <c r="B50" s="141" t="s">
        <v>4</v>
      </c>
      <c r="C50" s="16" t="s">
        <v>40</v>
      </c>
      <c r="D50" s="196">
        <v>7.8265000000000002</v>
      </c>
      <c r="E50" s="85">
        <v>6.4983019999999998</v>
      </c>
    </row>
    <row r="51" spans="2:5">
      <c r="B51" s="141" t="s">
        <v>6</v>
      </c>
      <c r="C51" s="16" t="s">
        <v>235</v>
      </c>
      <c r="D51" s="197">
        <v>7.6741999999999999</v>
      </c>
      <c r="E51" s="85">
        <v>5.8044599999999997</v>
      </c>
    </row>
    <row r="52" spans="2:5" ht="12.75" customHeight="1">
      <c r="B52" s="141" t="s">
        <v>8</v>
      </c>
      <c r="C52" s="16" t="s">
        <v>236</v>
      </c>
      <c r="D52" s="197">
        <v>8.4328000000000003</v>
      </c>
      <c r="E52" s="85">
        <v>7.0225149999999994</v>
      </c>
    </row>
    <row r="53" spans="2:5" ht="13.5" thickBot="1">
      <c r="B53" s="142" t="s">
        <v>9</v>
      </c>
      <c r="C53" s="18" t="s">
        <v>41</v>
      </c>
      <c r="D53" s="198">
        <v>7.9429999999999996</v>
      </c>
      <c r="E53" s="224">
        <v>6.8714839999999997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3727832.4400000004</v>
      </c>
      <c r="E58" s="33">
        <f>D58/E21</f>
        <v>1.001603169094502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3722075.2</v>
      </c>
      <c r="E64" s="105">
        <f>D64/E21</f>
        <v>1.0000562997214681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5757.24</v>
      </c>
      <c r="E69" s="103">
        <f>D69/E21</f>
        <v>1.5468693730337378E-3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80.22</v>
      </c>
      <c r="E72" s="158">
        <f>D72/E21</f>
        <v>2.1553706481711106E-5</v>
      </c>
    </row>
    <row r="73" spans="2:5">
      <c r="B73" s="174" t="s">
        <v>62</v>
      </c>
      <c r="C73" s="25" t="s">
        <v>65</v>
      </c>
      <c r="D73" s="26">
        <f>E17</f>
        <v>6047</v>
      </c>
      <c r="E73" s="27">
        <f>D73/E21</f>
        <v>1.6247228009836333E-3</v>
      </c>
    </row>
    <row r="74" spans="2:5">
      <c r="B74" s="172" t="s">
        <v>64</v>
      </c>
      <c r="C74" s="160" t="s">
        <v>66</v>
      </c>
      <c r="D74" s="161">
        <f>D58+D72-D73</f>
        <v>3721865.6600000006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3721865.6600000006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9"/>
      <c r="C4" s="119"/>
      <c r="D4" s="119"/>
      <c r="E4" s="119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76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20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5933684.7799999993</v>
      </c>
      <c r="E11" s="9">
        <f>E12+E14</f>
        <v>5386367.8300000001</v>
      </c>
    </row>
    <row r="12" spans="2:5">
      <c r="B12" s="145" t="s">
        <v>4</v>
      </c>
      <c r="C12" s="6" t="s">
        <v>5</v>
      </c>
      <c r="D12" s="93">
        <v>5933601.9299999997</v>
      </c>
      <c r="E12" s="109">
        <f>5377510.95+8740.49</f>
        <v>5386251.4400000004</v>
      </c>
    </row>
    <row r="13" spans="2:5">
      <c r="B13" s="145" t="s">
        <v>6</v>
      </c>
      <c r="C13" s="72" t="s">
        <v>7</v>
      </c>
      <c r="D13" s="93"/>
      <c r="E13" s="109"/>
    </row>
    <row r="14" spans="2:5">
      <c r="B14" s="145" t="s">
        <v>8</v>
      </c>
      <c r="C14" s="72" t="s">
        <v>10</v>
      </c>
      <c r="D14" s="93">
        <v>82.85</v>
      </c>
      <c r="E14" s="109">
        <f>E15</f>
        <v>116.39</v>
      </c>
    </row>
    <row r="15" spans="2:5">
      <c r="B15" s="145" t="s">
        <v>226</v>
      </c>
      <c r="C15" s="72" t="s">
        <v>11</v>
      </c>
      <c r="D15" s="93">
        <v>82.85</v>
      </c>
      <c r="E15" s="109">
        <v>116.39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9678.27</v>
      </c>
      <c r="E17" s="125">
        <f>E18</f>
        <v>8705.7000000000007</v>
      </c>
    </row>
    <row r="18" spans="2:10">
      <c r="B18" s="145" t="s">
        <v>4</v>
      </c>
      <c r="C18" s="6" t="s">
        <v>11</v>
      </c>
      <c r="D18" s="93">
        <v>9678.27</v>
      </c>
      <c r="E18" s="110">
        <v>8705.7000000000007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5924006.5099999998</v>
      </c>
      <c r="E21" s="112">
        <f>E11-E17</f>
        <v>5377662.1299999999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7847674.46</v>
      </c>
      <c r="E26" s="131">
        <v>5924006.5099999998</v>
      </c>
      <c r="G26" s="86"/>
    </row>
    <row r="27" spans="2:10">
      <c r="B27" s="10" t="s">
        <v>17</v>
      </c>
      <c r="C27" s="11" t="s">
        <v>232</v>
      </c>
      <c r="D27" s="194">
        <v>-1061726.94</v>
      </c>
      <c r="E27" s="116">
        <v>-468646.99999999994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30731.53</v>
      </c>
      <c r="E28" s="82">
        <v>423.51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30731.53</v>
      </c>
      <c r="E31" s="113">
        <v>423.51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1092458.47</v>
      </c>
      <c r="E32" s="82">
        <v>469070.50999999995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1071444.3</v>
      </c>
      <c r="E33" s="113">
        <v>447456.12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18525.849999999999</v>
      </c>
      <c r="E35" s="113">
        <v>20504.73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2488.3200000000002</v>
      </c>
      <c r="E39" s="114">
        <v>1109.6600000000001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252172.05</v>
      </c>
      <c r="E40" s="136">
        <v>-77697.38</v>
      </c>
      <c r="G40" s="86"/>
    </row>
    <row r="41" spans="2:10" ht="13.5" thickBot="1">
      <c r="B41" s="137" t="s">
        <v>37</v>
      </c>
      <c r="C41" s="138" t="s">
        <v>38</v>
      </c>
      <c r="D41" s="139">
        <v>7038119.5700000003</v>
      </c>
      <c r="E41" s="112">
        <v>5377662.1299999999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736931.55220000003</v>
      </c>
      <c r="E47" s="85">
        <v>569250.53702799999</v>
      </c>
      <c r="G47" s="79"/>
    </row>
    <row r="48" spans="2:10">
      <c r="B48" s="162" t="s">
        <v>6</v>
      </c>
      <c r="C48" s="23" t="s">
        <v>41</v>
      </c>
      <c r="D48" s="163">
        <v>640007.57709999999</v>
      </c>
      <c r="E48" s="85">
        <v>523579.29508700001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10.649100000000001</v>
      </c>
      <c r="E50" s="85">
        <v>10.406677</v>
      </c>
    </row>
    <row r="51" spans="2:5">
      <c r="B51" s="141" t="s">
        <v>6</v>
      </c>
      <c r="C51" s="16" t="s">
        <v>235</v>
      </c>
      <c r="D51" s="197">
        <v>10.6563</v>
      </c>
      <c r="E51" s="87">
        <v>10.185592999999999</v>
      </c>
    </row>
    <row r="52" spans="2:5" ht="12" customHeight="1">
      <c r="B52" s="141" t="s">
        <v>8</v>
      </c>
      <c r="C52" s="16" t="s">
        <v>236</v>
      </c>
      <c r="D52" s="197">
        <v>11.2281</v>
      </c>
      <c r="E52" s="87">
        <v>10.405592</v>
      </c>
    </row>
    <row r="53" spans="2:5" ht="13.5" thickBot="1">
      <c r="B53" s="142" t="s">
        <v>9</v>
      </c>
      <c r="C53" s="18" t="s">
        <v>41</v>
      </c>
      <c r="D53" s="198">
        <v>10.9969</v>
      </c>
      <c r="E53" s="225">
        <v>10.270960000000001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5386251.4400000004</v>
      </c>
      <c r="E58" s="33">
        <f>D58/E21</f>
        <v>1.0015972200916239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5377510.9500000002</v>
      </c>
      <c r="E64" s="105">
        <f>D64/E21</f>
        <v>0.99997188741197474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8740.49</v>
      </c>
      <c r="E69" s="103">
        <f>D69/E21</f>
        <v>1.625332679649028E-3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116.39</v>
      </c>
      <c r="E72" s="158">
        <f>D72/E21</f>
        <v>2.1643234027422993E-5</v>
      </c>
    </row>
    <row r="73" spans="2:5">
      <c r="B73" s="174" t="s">
        <v>62</v>
      </c>
      <c r="C73" s="25" t="s">
        <v>65</v>
      </c>
      <c r="D73" s="26">
        <f>E17</f>
        <v>8705.7000000000007</v>
      </c>
      <c r="E73" s="27">
        <f>D73/E21</f>
        <v>1.6188633256511414E-3</v>
      </c>
    </row>
    <row r="74" spans="2:5">
      <c r="B74" s="172" t="s">
        <v>64</v>
      </c>
      <c r="C74" s="160" t="s">
        <v>66</v>
      </c>
      <c r="D74" s="161">
        <f>D58+D72-D73</f>
        <v>5377662.1299999999</v>
      </c>
      <c r="E74" s="70">
        <f>E58+E72-E73</f>
        <v>1.0000000000000002</v>
      </c>
    </row>
    <row r="75" spans="2:5">
      <c r="B75" s="141" t="s">
        <v>4</v>
      </c>
      <c r="C75" s="16" t="s">
        <v>67</v>
      </c>
      <c r="D75" s="102">
        <f>D74</f>
        <v>5377662.1299999999</v>
      </c>
      <c r="E75" s="103">
        <f>E74</f>
        <v>1.0000000000000002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75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6590775.21</v>
      </c>
      <c r="E11" s="9">
        <f>E12+E14</f>
        <v>6084208.8599999994</v>
      </c>
    </row>
    <row r="12" spans="2:7">
      <c r="B12" s="145" t="s">
        <v>4</v>
      </c>
      <c r="C12" s="6" t="s">
        <v>5</v>
      </c>
      <c r="D12" s="93">
        <v>6590647.1600000001</v>
      </c>
      <c r="E12" s="109">
        <f>6073996.79+10090.02</f>
        <v>6084086.8099999996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>
        <v>128.05000000000001</v>
      </c>
      <c r="E14" s="109">
        <f>E15</f>
        <v>122.05</v>
      </c>
      <c r="G14" s="71"/>
    </row>
    <row r="15" spans="2:7">
      <c r="B15" s="145" t="s">
        <v>226</v>
      </c>
      <c r="C15" s="72" t="s">
        <v>11</v>
      </c>
      <c r="D15" s="93">
        <v>128.05000000000001</v>
      </c>
      <c r="E15" s="109">
        <v>122.05</v>
      </c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10978.45</v>
      </c>
      <c r="E17" s="125">
        <f>E18</f>
        <v>9844.23</v>
      </c>
    </row>
    <row r="18" spans="2:10">
      <c r="B18" s="145" t="s">
        <v>4</v>
      </c>
      <c r="C18" s="6" t="s">
        <v>11</v>
      </c>
      <c r="D18" s="93">
        <v>10978.45</v>
      </c>
      <c r="E18" s="110">
        <v>9844.23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6579796.7599999998</v>
      </c>
      <c r="E21" s="112">
        <f>E11-E17</f>
        <v>6074364.629999999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7878759.7199999997</v>
      </c>
      <c r="E26" s="131">
        <v>6579796.7599999998</v>
      </c>
      <c r="G26" s="86"/>
    </row>
    <row r="27" spans="2:10">
      <c r="B27" s="10" t="s">
        <v>17</v>
      </c>
      <c r="C27" s="11" t="s">
        <v>232</v>
      </c>
      <c r="D27" s="194">
        <v>-544014.54</v>
      </c>
      <c r="E27" s="116">
        <v>-524333.73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204.01999999999998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49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155.01999999999998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544014.54</v>
      </c>
      <c r="E32" s="82">
        <v>524537.75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482257.62</v>
      </c>
      <c r="E33" s="113">
        <v>494228.86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25750.880000000001</v>
      </c>
      <c r="E35" s="113">
        <v>29344.02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36006.04</v>
      </c>
      <c r="E39" s="114">
        <v>964.87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112872.18</v>
      </c>
      <c r="E40" s="136">
        <v>18901.599999999999</v>
      </c>
      <c r="G40" s="86"/>
    </row>
    <row r="41" spans="2:10" ht="13.5" thickBot="1">
      <c r="B41" s="137" t="s">
        <v>37</v>
      </c>
      <c r="C41" s="138" t="s">
        <v>38</v>
      </c>
      <c r="D41" s="139">
        <v>7447617.3600000003</v>
      </c>
      <c r="E41" s="112">
        <v>6074364.629999999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848602.75309999997</v>
      </c>
      <c r="E47" s="85">
        <v>729154.697637</v>
      </c>
      <c r="G47" s="79"/>
    </row>
    <row r="48" spans="2:10">
      <c r="B48" s="162" t="s">
        <v>6</v>
      </c>
      <c r="C48" s="23" t="s">
        <v>41</v>
      </c>
      <c r="D48" s="163">
        <v>791324.16540000006</v>
      </c>
      <c r="E48" s="85">
        <v>670988.66758899996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9.2843999999999998</v>
      </c>
      <c r="E50" s="85">
        <v>9.0238689999999995</v>
      </c>
    </row>
    <row r="51" spans="2:5">
      <c r="B51" s="141" t="s">
        <v>6</v>
      </c>
      <c r="C51" s="16" t="s">
        <v>235</v>
      </c>
      <c r="D51" s="197">
        <v>9.2585999999999995</v>
      </c>
      <c r="E51" s="87">
        <v>8.8582999999999998</v>
      </c>
    </row>
    <row r="52" spans="2:5" ht="12.75" customHeight="1">
      <c r="B52" s="141" t="s">
        <v>8</v>
      </c>
      <c r="C52" s="16" t="s">
        <v>236</v>
      </c>
      <c r="D52" s="197">
        <v>9.6595999999999993</v>
      </c>
      <c r="E52" s="87">
        <v>9.094595</v>
      </c>
    </row>
    <row r="53" spans="2:5" ht="13.5" thickBot="1">
      <c r="B53" s="142" t="s">
        <v>9</v>
      </c>
      <c r="C53" s="18" t="s">
        <v>41</v>
      </c>
      <c r="D53" s="198">
        <v>9.4116</v>
      </c>
      <c r="E53" s="226">
        <v>9.0528569999999995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6084086.8099999996</v>
      </c>
      <c r="E58" s="33">
        <f>D58/E21</f>
        <v>1.0016005262430221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6073996.79</v>
      </c>
      <c r="E64" s="105">
        <f>D64/E21</f>
        <v>0.99993944387233813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10090.02</v>
      </c>
      <c r="E69" s="103">
        <f>D69/E21</f>
        <v>1.6610823706840927E-3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122.05</v>
      </c>
      <c r="E72" s="158">
        <f>D72/E21</f>
        <v>2.0092636421136284E-5</v>
      </c>
    </row>
    <row r="73" spans="2:5">
      <c r="B73" s="174" t="s">
        <v>62</v>
      </c>
      <c r="C73" s="25" t="s">
        <v>65</v>
      </c>
      <c r="D73" s="26">
        <f>E17</f>
        <v>9844.23</v>
      </c>
      <c r="E73" s="27">
        <f>D73/E21</f>
        <v>1.6206188794431989E-3</v>
      </c>
    </row>
    <row r="74" spans="2:5">
      <c r="B74" s="172" t="s">
        <v>64</v>
      </c>
      <c r="C74" s="160" t="s">
        <v>66</v>
      </c>
      <c r="D74" s="161">
        <f>D58+D72-D73</f>
        <v>6074364.629999999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6074364.629999999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101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15284233.879999999</v>
      </c>
      <c r="E11" s="9">
        <f>E12+E14</f>
        <v>13914148.68</v>
      </c>
    </row>
    <row r="12" spans="2:7">
      <c r="B12" s="145" t="s">
        <v>4</v>
      </c>
      <c r="C12" s="6" t="s">
        <v>5</v>
      </c>
      <c r="D12" s="93">
        <v>15284124.799999999</v>
      </c>
      <c r="E12" s="109">
        <f>13893284.68+20791.33</f>
        <v>13914076.01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>
        <v>109.08</v>
      </c>
      <c r="E14" s="109">
        <f>E15</f>
        <v>72.67</v>
      </c>
      <c r="G14" s="71"/>
    </row>
    <row r="15" spans="2:7">
      <c r="B15" s="145" t="s">
        <v>226</v>
      </c>
      <c r="C15" s="72" t="s">
        <v>11</v>
      </c>
      <c r="D15" s="93">
        <v>109.08</v>
      </c>
      <c r="E15" s="109">
        <v>72.67</v>
      </c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24859.61</v>
      </c>
      <c r="E17" s="125">
        <f>E18</f>
        <v>21820.46</v>
      </c>
    </row>
    <row r="18" spans="2:10">
      <c r="B18" s="145" t="s">
        <v>4</v>
      </c>
      <c r="C18" s="6" t="s">
        <v>11</v>
      </c>
      <c r="D18" s="93">
        <v>24859.61</v>
      </c>
      <c r="E18" s="110">
        <v>21820.46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15259374.27</v>
      </c>
      <c r="E21" s="112">
        <f>E11-E17</f>
        <v>13892328.219999999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16871467.52</v>
      </c>
      <c r="E26" s="131">
        <v>15259374.27</v>
      </c>
      <c r="G26" s="86"/>
    </row>
    <row r="27" spans="2:10">
      <c r="B27" s="10" t="s">
        <v>17</v>
      </c>
      <c r="C27" s="11" t="s">
        <v>232</v>
      </c>
      <c r="D27" s="194">
        <v>-558015.81999999995</v>
      </c>
      <c r="E27" s="116">
        <v>-1482112.42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4161.32</v>
      </c>
      <c r="E28" s="82">
        <v>4059.31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4161.32</v>
      </c>
      <c r="E31" s="113">
        <v>4059.31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562177.14</v>
      </c>
      <c r="E32" s="82">
        <v>1486171.73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543453.18000000005</v>
      </c>
      <c r="E33" s="113">
        <v>1466147.17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16925.55</v>
      </c>
      <c r="E35" s="113">
        <v>15115.8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1798.41</v>
      </c>
      <c r="E39" s="114">
        <v>4908.76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-189808.37</v>
      </c>
      <c r="E40" s="136">
        <v>115066.37</v>
      </c>
      <c r="G40" s="86"/>
    </row>
    <row r="41" spans="2:10" ht="13.5" thickBot="1">
      <c r="B41" s="137" t="s">
        <v>37</v>
      </c>
      <c r="C41" s="138" t="s">
        <v>38</v>
      </c>
      <c r="D41" s="139">
        <v>16123643.33</v>
      </c>
      <c r="E41" s="112">
        <v>13892328.219999999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1588235.8824</v>
      </c>
      <c r="E47" s="85">
        <v>1456356.8501579999</v>
      </c>
      <c r="G47" s="79"/>
    </row>
    <row r="48" spans="2:10">
      <c r="B48" s="162" t="s">
        <v>6</v>
      </c>
      <c r="C48" s="23" t="s">
        <v>41</v>
      </c>
      <c r="D48" s="163">
        <v>1535825.6311000001</v>
      </c>
      <c r="E48" s="85">
        <v>1315035.7031330001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10.6228</v>
      </c>
      <c r="E50" s="85">
        <v>10.477771000000001</v>
      </c>
    </row>
    <row r="51" spans="2:5">
      <c r="B51" s="141" t="s">
        <v>6</v>
      </c>
      <c r="C51" s="16" t="s">
        <v>235</v>
      </c>
      <c r="D51" s="197">
        <v>10.482699999999999</v>
      </c>
      <c r="E51" s="87">
        <v>10.405077</v>
      </c>
    </row>
    <row r="52" spans="2:5" ht="12.75" customHeight="1">
      <c r="B52" s="141" t="s">
        <v>8</v>
      </c>
      <c r="C52" s="16" t="s">
        <v>236</v>
      </c>
      <c r="D52" s="197">
        <v>10.735799999999999</v>
      </c>
      <c r="E52" s="87">
        <v>10.584892</v>
      </c>
    </row>
    <row r="53" spans="2:5" ht="13.5" thickBot="1">
      <c r="B53" s="142" t="s">
        <v>9</v>
      </c>
      <c r="C53" s="18" t="s">
        <v>41</v>
      </c>
      <c r="D53" s="198">
        <v>10.4984</v>
      </c>
      <c r="E53" s="227">
        <v>10.564221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13914076.01</v>
      </c>
      <c r="E58" s="33">
        <f>D58/E21</f>
        <v>1.0015654532239378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13893284.68</v>
      </c>
      <c r="E64" s="105">
        <f>D64/E21</f>
        <v>1.0000688480710256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20791.330000000002</v>
      </c>
      <c r="E69" s="103">
        <f>D69/E21</f>
        <v>1.4966051529122311E-3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72.67</v>
      </c>
      <c r="E72" s="158">
        <f>D72/E21</f>
        <v>5.2309446515509988E-6</v>
      </c>
    </row>
    <row r="73" spans="2:5">
      <c r="B73" s="174" t="s">
        <v>62</v>
      </c>
      <c r="C73" s="25" t="s">
        <v>65</v>
      </c>
      <c r="D73" s="26">
        <f>E17</f>
        <v>21820.46</v>
      </c>
      <c r="E73" s="27">
        <f>D73/E21</f>
        <v>1.5706841685892735E-3</v>
      </c>
    </row>
    <row r="74" spans="2:5">
      <c r="B74" s="172" t="s">
        <v>64</v>
      </c>
      <c r="C74" s="160" t="s">
        <v>66</v>
      </c>
      <c r="D74" s="161">
        <f>D58+D72-D73</f>
        <v>13892328.219999999</v>
      </c>
      <c r="E74" s="70">
        <f>E58+E72-E73</f>
        <v>1.0000000000000002</v>
      </c>
    </row>
    <row r="75" spans="2:5">
      <c r="B75" s="141" t="s">
        <v>4</v>
      </c>
      <c r="C75" s="16" t="s">
        <v>67</v>
      </c>
      <c r="D75" s="102">
        <f>D74</f>
        <v>13892328.219999999</v>
      </c>
      <c r="E75" s="103">
        <f>E74</f>
        <v>1.0000000000000002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86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215236462.53999996</v>
      </c>
      <c r="E11" s="9">
        <f>E12+E14</f>
        <v>205080482.38</v>
      </c>
    </row>
    <row r="12" spans="2:5">
      <c r="B12" s="145" t="s">
        <v>4</v>
      </c>
      <c r="C12" s="6" t="s">
        <v>5</v>
      </c>
      <c r="D12" s="93">
        <v>214606260.95999998</v>
      </c>
      <c r="E12" s="109">
        <f>204467281.01+19703.46</f>
        <v>204486984.47</v>
      </c>
    </row>
    <row r="13" spans="2:5">
      <c r="B13" s="145" t="s">
        <v>6</v>
      </c>
      <c r="C13" s="72" t="s">
        <v>7</v>
      </c>
      <c r="D13" s="93">
        <v>20.94</v>
      </c>
      <c r="E13" s="109"/>
    </row>
    <row r="14" spans="2:5">
      <c r="B14" s="145" t="s">
        <v>8</v>
      </c>
      <c r="C14" s="72" t="s">
        <v>10</v>
      </c>
      <c r="D14" s="93">
        <v>630180.64</v>
      </c>
      <c r="E14" s="109">
        <f>E15</f>
        <v>593497.91</v>
      </c>
    </row>
    <row r="15" spans="2:5">
      <c r="B15" s="145" t="s">
        <v>226</v>
      </c>
      <c r="C15" s="72" t="s">
        <v>11</v>
      </c>
      <c r="D15" s="93">
        <v>630180.64</v>
      </c>
      <c r="E15" s="109">
        <f>28.75+593469.16</f>
        <v>593497.91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365248.27</v>
      </c>
      <c r="E17" s="125">
        <f>E18</f>
        <v>378122.18</v>
      </c>
    </row>
    <row r="18" spans="2:10">
      <c r="B18" s="145" t="s">
        <v>4</v>
      </c>
      <c r="C18" s="6" t="s">
        <v>11</v>
      </c>
      <c r="D18" s="93">
        <v>365248.27</v>
      </c>
      <c r="E18" s="110">
        <v>378122.18</v>
      </c>
    </row>
    <row r="19" spans="2:10">
      <c r="B19" s="145" t="s">
        <v>6</v>
      </c>
      <c r="C19" s="72" t="s">
        <v>228</v>
      </c>
      <c r="D19" s="93"/>
      <c r="E19" s="109"/>
    </row>
    <row r="20" spans="2:10" ht="13.5" customHeight="1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214871214.26999995</v>
      </c>
      <c r="E21" s="112">
        <f>E11-E17</f>
        <v>204702360.19999999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244494022.05000001</v>
      </c>
      <c r="E26" s="131">
        <v>214871214.26999995</v>
      </c>
      <c r="G26" s="86"/>
    </row>
    <row r="27" spans="2:10">
      <c r="B27" s="10" t="s">
        <v>17</v>
      </c>
      <c r="C27" s="11" t="s">
        <v>232</v>
      </c>
      <c r="D27" s="194">
        <v>-3323203.32</v>
      </c>
      <c r="E27" s="116">
        <v>-1719560.9399999976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22251543.010000002</v>
      </c>
      <c r="E28" s="82">
        <v>19577913.200000003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21774213.25</v>
      </c>
      <c r="E29" s="113">
        <v>19146697.470000003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477329.76</v>
      </c>
      <c r="E31" s="113">
        <v>431215.73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25574746.329999998</v>
      </c>
      <c r="E32" s="82">
        <v>21297474.140000001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18366742.149999999</v>
      </c>
      <c r="E33" s="113">
        <v>15726590.610000001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4133513.81</v>
      </c>
      <c r="E35" s="113">
        <v>3574213.79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3074490.37</v>
      </c>
      <c r="E39" s="114">
        <v>1996669.74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10817626.630000001</v>
      </c>
      <c r="E40" s="136">
        <v>-8449293.1300000008</v>
      </c>
      <c r="G40" s="86"/>
    </row>
    <row r="41" spans="2:10" ht="13.5" thickBot="1">
      <c r="B41" s="137" t="s">
        <v>37</v>
      </c>
      <c r="C41" s="138" t="s">
        <v>38</v>
      </c>
      <c r="D41" s="139">
        <v>251988445.36000001</v>
      </c>
      <c r="E41" s="112">
        <v>204702360.19999996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13277441.303099999</v>
      </c>
      <c r="E47" s="85">
        <v>13063637.1686</v>
      </c>
      <c r="G47" s="79"/>
    </row>
    <row r="48" spans="2:10">
      <c r="B48" s="162" t="s">
        <v>6</v>
      </c>
      <c r="C48" s="23" t="s">
        <v>41</v>
      </c>
      <c r="D48" s="163">
        <v>13108898.067199999</v>
      </c>
      <c r="E48" s="85">
        <v>12954201.0887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18.414200000000001</v>
      </c>
      <c r="E50" s="85">
        <v>16.4480390489157</v>
      </c>
    </row>
    <row r="51" spans="2:5">
      <c r="B51" s="141" t="s">
        <v>6</v>
      </c>
      <c r="C51" s="16" t="s">
        <v>235</v>
      </c>
      <c r="D51" s="197">
        <v>18.0684</v>
      </c>
      <c r="E51" s="87">
        <v>15.0059</v>
      </c>
    </row>
    <row r="52" spans="2:5">
      <c r="B52" s="141" t="s">
        <v>8</v>
      </c>
      <c r="C52" s="16" t="s">
        <v>236</v>
      </c>
      <c r="D52" s="197">
        <v>20.775600000000001</v>
      </c>
      <c r="E52" s="87">
        <v>17.2544</v>
      </c>
    </row>
    <row r="53" spans="2:5" ht="12.75" customHeight="1" thickBot="1">
      <c r="B53" s="142" t="s">
        <v>9</v>
      </c>
      <c r="C53" s="18" t="s">
        <v>41</v>
      </c>
      <c r="D53" s="198">
        <v>19.2227</v>
      </c>
      <c r="E53" s="202">
        <v>15.802005758468701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204486984.47</v>
      </c>
      <c r="E58" s="33">
        <f>D58/E21</f>
        <v>0.99894785907798245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5.5">
      <c r="B60" s="15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204467281.00999999</v>
      </c>
      <c r="E64" s="105">
        <f>D64/E21</f>
        <v>0.9988516048873578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19703.46</v>
      </c>
      <c r="E69" s="103">
        <f>D69/E21</f>
        <v>9.6254190624617915E-5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593497.91</v>
      </c>
      <c r="E72" s="158">
        <f>D72/E21</f>
        <v>2.8993212849140371E-3</v>
      </c>
    </row>
    <row r="73" spans="2:5">
      <c r="B73" s="24" t="s">
        <v>62</v>
      </c>
      <c r="C73" s="25" t="s">
        <v>65</v>
      </c>
      <c r="D73" s="26">
        <f>E17</f>
        <v>378122.18</v>
      </c>
      <c r="E73" s="27">
        <f>D73/E21</f>
        <v>1.8471803628964704E-3</v>
      </c>
    </row>
    <row r="74" spans="2:5">
      <c r="B74" s="159" t="s">
        <v>64</v>
      </c>
      <c r="C74" s="160" t="s">
        <v>66</v>
      </c>
      <c r="D74" s="161">
        <f>D58+D72-D73</f>
        <v>204702360.19999999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204702360.19999999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74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15554377.110000001</v>
      </c>
      <c r="E11" s="9">
        <f>E12+E14</f>
        <v>13171986.209999999</v>
      </c>
    </row>
    <row r="12" spans="2:7">
      <c r="B12" s="145" t="s">
        <v>4</v>
      </c>
      <c r="C12" s="6" t="s">
        <v>5</v>
      </c>
      <c r="D12" s="93">
        <v>15550011.640000001</v>
      </c>
      <c r="E12" s="109">
        <f>13124510.18+21555.09</f>
        <v>13146065.27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>
        <v>4365.47</v>
      </c>
      <c r="E14" s="109">
        <f>E15</f>
        <v>25920.94</v>
      </c>
      <c r="G14" s="71"/>
    </row>
    <row r="15" spans="2:7">
      <c r="B15" s="145" t="s">
        <v>226</v>
      </c>
      <c r="C15" s="72" t="s">
        <v>11</v>
      </c>
      <c r="D15" s="93">
        <v>4365.47</v>
      </c>
      <c r="E15" s="109">
        <v>25920.94</v>
      </c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29744.63</v>
      </c>
      <c r="E17" s="125">
        <f>E18</f>
        <v>47876.17</v>
      </c>
    </row>
    <row r="18" spans="2:10">
      <c r="B18" s="145" t="s">
        <v>4</v>
      </c>
      <c r="C18" s="6" t="s">
        <v>11</v>
      </c>
      <c r="D18" s="93">
        <v>29744.63</v>
      </c>
      <c r="E18" s="110">
        <v>47876.17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15524632.48</v>
      </c>
      <c r="E21" s="112">
        <f>E11-E17</f>
        <v>13124110.039999999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20150135.27</v>
      </c>
      <c r="E26" s="131">
        <v>15524632.48</v>
      </c>
      <c r="G26" s="86"/>
    </row>
    <row r="27" spans="2:10">
      <c r="B27" s="10" t="s">
        <v>17</v>
      </c>
      <c r="C27" s="11" t="s">
        <v>232</v>
      </c>
      <c r="D27" s="194">
        <v>-2049124.53</v>
      </c>
      <c r="E27" s="116">
        <v>-2229555.56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19148.36</v>
      </c>
      <c r="E28" s="82">
        <v>17807.839999999997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141.91999999999999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19148.36</v>
      </c>
      <c r="E31" s="113">
        <v>17665.919999999998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2068272.89</v>
      </c>
      <c r="E32" s="82">
        <v>2247363.4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1983085.19</v>
      </c>
      <c r="E33" s="113">
        <v>2178898.86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58231</v>
      </c>
      <c r="E35" s="113">
        <v>66499.11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26956.7</v>
      </c>
      <c r="E39" s="114">
        <v>1965.43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-134839.95000000001</v>
      </c>
      <c r="E40" s="136">
        <v>-170966.88</v>
      </c>
      <c r="G40" s="86"/>
    </row>
    <row r="41" spans="2:10" ht="13.5" thickBot="1">
      <c r="B41" s="137" t="s">
        <v>37</v>
      </c>
      <c r="C41" s="138" t="s">
        <v>38</v>
      </c>
      <c r="D41" s="139">
        <v>17966170.789999999</v>
      </c>
      <c r="E41" s="112">
        <v>13124110.039999999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2079305.9724000001</v>
      </c>
      <c r="E47" s="85">
        <v>1690287.5121830001</v>
      </c>
      <c r="G47" s="79"/>
    </row>
    <row r="48" spans="2:10">
      <c r="B48" s="162" t="s">
        <v>6</v>
      </c>
      <c r="C48" s="23" t="s">
        <v>41</v>
      </c>
      <c r="D48" s="163">
        <v>1869021.0368999999</v>
      </c>
      <c r="E48" s="85">
        <v>1445509.820695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9.6907999999999994</v>
      </c>
      <c r="E50" s="85">
        <v>9.1846099999999993</v>
      </c>
    </row>
    <row r="51" spans="2:5">
      <c r="B51" s="141" t="s">
        <v>6</v>
      </c>
      <c r="C51" s="16" t="s">
        <v>235</v>
      </c>
      <c r="D51" s="197">
        <v>9.6074000000000002</v>
      </c>
      <c r="E51" s="87">
        <v>9.0615199999999998</v>
      </c>
    </row>
    <row r="52" spans="2:5" ht="12.75" customHeight="1">
      <c r="B52" s="141" t="s">
        <v>8</v>
      </c>
      <c r="C52" s="16" t="s">
        <v>236</v>
      </c>
      <c r="D52" s="197">
        <v>9.7986000000000004</v>
      </c>
      <c r="E52" s="87">
        <v>9.1910969999999992</v>
      </c>
    </row>
    <row r="53" spans="2:5" ht="13.5" thickBot="1">
      <c r="B53" s="142" t="s">
        <v>9</v>
      </c>
      <c r="C53" s="18" t="s">
        <v>41</v>
      </c>
      <c r="D53" s="198">
        <v>9.6126000000000005</v>
      </c>
      <c r="E53" s="228">
        <v>9.0792260000000002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D64+D69</f>
        <v>13146065.27</v>
      </c>
      <c r="E58" s="33">
        <f>D58/E21</f>
        <v>1.0016728928615415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v>13124510.18</v>
      </c>
      <c r="E64" s="105">
        <f>D64/E21</f>
        <v>1.0000304889244895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21555.09</v>
      </c>
      <c r="E69" s="103">
        <f>D69/E21</f>
        <v>1.6424039370520245E-3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25920.94</v>
      </c>
      <c r="E72" s="158">
        <f>D72/E21</f>
        <v>1.9750626839456155E-3</v>
      </c>
    </row>
    <row r="73" spans="2:5">
      <c r="B73" s="174" t="s">
        <v>62</v>
      </c>
      <c r="C73" s="25" t="s">
        <v>65</v>
      </c>
      <c r="D73" s="26">
        <f>E17</f>
        <v>47876.17</v>
      </c>
      <c r="E73" s="27">
        <f>D73/E21</f>
        <v>3.6479555454870297E-3</v>
      </c>
    </row>
    <row r="74" spans="2:5">
      <c r="B74" s="172" t="s">
        <v>64</v>
      </c>
      <c r="C74" s="160" t="s">
        <v>66</v>
      </c>
      <c r="D74" s="161">
        <f>D58+D72-D73</f>
        <v>13124110.039999999</v>
      </c>
      <c r="E74" s="70">
        <f>E58+E71+E72-E73</f>
        <v>1</v>
      </c>
    </row>
    <row r="75" spans="2:5">
      <c r="B75" s="141" t="s">
        <v>4</v>
      </c>
      <c r="C75" s="16" t="s">
        <v>67</v>
      </c>
      <c r="D75" s="102">
        <f>D74</f>
        <v>13124110.039999999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4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181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10345735.68</v>
      </c>
      <c r="E11" s="9">
        <f>E12</f>
        <v>10498012.050000001</v>
      </c>
    </row>
    <row r="12" spans="2:7">
      <c r="B12" s="145" t="s">
        <v>4</v>
      </c>
      <c r="C12" s="6" t="s">
        <v>5</v>
      </c>
      <c r="D12" s="93">
        <v>10345735.68</v>
      </c>
      <c r="E12" s="109">
        <v>10498012.050000001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 ht="21" customHeight="1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10345735.68</v>
      </c>
      <c r="E21" s="112">
        <f>E11</f>
        <v>10498012.050000001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10593490.5</v>
      </c>
      <c r="E26" s="131">
        <v>10345735.68</v>
      </c>
      <c r="G26" s="86"/>
    </row>
    <row r="27" spans="2:10">
      <c r="B27" s="10" t="s">
        <v>17</v>
      </c>
      <c r="C27" s="11" t="s">
        <v>232</v>
      </c>
      <c r="D27" s="194">
        <v>-252187.62</v>
      </c>
      <c r="E27" s="116">
        <v>-265607.90999999997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252187.62</v>
      </c>
      <c r="E32" s="82">
        <v>265607.90999999997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252187.62</v>
      </c>
      <c r="E33" s="113">
        <v>265607.90999999997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-170360.88</v>
      </c>
      <c r="E40" s="136">
        <v>417884.28</v>
      </c>
      <c r="G40" s="86"/>
    </row>
    <row r="41" spans="2:10" ht="13.5" thickBot="1">
      <c r="B41" s="137" t="s">
        <v>37</v>
      </c>
      <c r="C41" s="138" t="s">
        <v>38</v>
      </c>
      <c r="D41" s="139">
        <v>10170942</v>
      </c>
      <c r="E41" s="112">
        <v>10498012.049999999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/>
      <c r="G47" s="79"/>
    </row>
    <row r="48" spans="2:10">
      <c r="B48" s="162" t="s">
        <v>6</v>
      </c>
      <c r="C48" s="23" t="s">
        <v>41</v>
      </c>
      <c r="D48" s="163"/>
      <c r="E48" s="90"/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99"/>
      <c r="E50" s="87"/>
    </row>
    <row r="51" spans="2:5">
      <c r="B51" s="141" t="s">
        <v>6</v>
      </c>
      <c r="C51" s="16" t="s">
        <v>235</v>
      </c>
      <c r="D51" s="100"/>
      <c r="E51" s="87"/>
    </row>
    <row r="52" spans="2:5" ht="12.75" customHeight="1">
      <c r="B52" s="141" t="s">
        <v>8</v>
      </c>
      <c r="C52" s="16" t="s">
        <v>236</v>
      </c>
      <c r="D52" s="100"/>
      <c r="E52" s="87"/>
    </row>
    <row r="53" spans="2:5" ht="13.5" customHeight="1" thickBot="1">
      <c r="B53" s="142" t="s">
        <v>9</v>
      </c>
      <c r="C53" s="18" t="s">
        <v>41</v>
      </c>
      <c r="D53" s="101"/>
      <c r="E53" s="227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10498012.050000001</v>
      </c>
      <c r="E58" s="33">
        <f>E64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10498012.050000001</v>
      </c>
      <c r="E64" s="105">
        <f>D64/E21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D64</f>
        <v>10498012.050000001</v>
      </c>
      <c r="E74" s="70">
        <f>D74/E21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10498012.050000001</v>
      </c>
      <c r="E76" s="103">
        <f>D76/E21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180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6612171.4900000002</v>
      </c>
      <c r="E11" s="9">
        <f>E12</f>
        <v>6863161.5199999996</v>
      </c>
    </row>
    <row r="12" spans="2:7">
      <c r="B12" s="145" t="s">
        <v>4</v>
      </c>
      <c r="C12" s="6" t="s">
        <v>5</v>
      </c>
      <c r="D12" s="93">
        <v>6612171.4900000002</v>
      </c>
      <c r="E12" s="109">
        <v>6863161.5199999996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6612171.4900000002</v>
      </c>
      <c r="E21" s="112">
        <f>E11</f>
        <v>6863161.5199999996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6672900.4199999999</v>
      </c>
      <c r="E26" s="131">
        <v>6612171.4900000002</v>
      </c>
      <c r="G26" s="86"/>
    </row>
    <row r="27" spans="2:10">
      <c r="B27" s="10" t="s">
        <v>17</v>
      </c>
      <c r="C27" s="11" t="s">
        <v>232</v>
      </c>
      <c r="D27" s="194">
        <v>-49646.34</v>
      </c>
      <c r="E27" s="116">
        <v>-15801.75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49646.34</v>
      </c>
      <c r="E32" s="82">
        <v>15801.75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49646.34</v>
      </c>
      <c r="E33" s="113">
        <v>15801.75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-107649.17</v>
      </c>
      <c r="E40" s="136">
        <v>266791.78000000003</v>
      </c>
      <c r="G40" s="86"/>
    </row>
    <row r="41" spans="2:10" ht="13.5" thickBot="1">
      <c r="B41" s="137" t="s">
        <v>37</v>
      </c>
      <c r="C41" s="138" t="s">
        <v>38</v>
      </c>
      <c r="D41" s="139">
        <v>6515604.9100000001</v>
      </c>
      <c r="E41" s="112">
        <v>6863161.5200000005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/>
      <c r="G47" s="79"/>
    </row>
    <row r="48" spans="2:10">
      <c r="B48" s="162" t="s">
        <v>6</v>
      </c>
      <c r="C48" s="23" t="s">
        <v>41</v>
      </c>
      <c r="D48" s="163"/>
      <c r="E48" s="90"/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99"/>
      <c r="E50" s="87"/>
    </row>
    <row r="51" spans="2:5">
      <c r="B51" s="141" t="s">
        <v>6</v>
      </c>
      <c r="C51" s="16" t="s">
        <v>235</v>
      </c>
      <c r="D51" s="100"/>
      <c r="E51" s="87"/>
    </row>
    <row r="52" spans="2:5">
      <c r="B52" s="141" t="s">
        <v>8</v>
      </c>
      <c r="C52" s="16" t="s">
        <v>236</v>
      </c>
      <c r="D52" s="100"/>
      <c r="E52" s="87"/>
    </row>
    <row r="53" spans="2:5" ht="14.25" customHeight="1" thickBot="1">
      <c r="B53" s="142" t="s">
        <v>9</v>
      </c>
      <c r="C53" s="18" t="s">
        <v>41</v>
      </c>
      <c r="D53" s="101"/>
      <c r="E53" s="89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6863161.5199999996</v>
      </c>
      <c r="E58" s="33">
        <f>E64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6863161.5199999996</v>
      </c>
      <c r="E64" s="105">
        <f>D64/E21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6863161.5199999996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6863161.5199999996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108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4825.6400000000003</v>
      </c>
      <c r="E11" s="244">
        <f>E12</f>
        <v>15861.32</v>
      </c>
    </row>
    <row r="12" spans="2:7">
      <c r="B12" s="145" t="s">
        <v>4</v>
      </c>
      <c r="C12" s="6" t="s">
        <v>5</v>
      </c>
      <c r="D12" s="93">
        <v>4825.6400000000003</v>
      </c>
      <c r="E12" s="245">
        <f>[1]CFM_62016_UL!$H$12</f>
        <v>15861.32</v>
      </c>
    </row>
    <row r="13" spans="2:7">
      <c r="B13" s="145" t="s">
        <v>6</v>
      </c>
      <c r="C13" s="72" t="s">
        <v>7</v>
      </c>
      <c r="D13" s="93"/>
      <c r="E13" s="245"/>
    </row>
    <row r="14" spans="2:7">
      <c r="B14" s="145" t="s">
        <v>8</v>
      </c>
      <c r="C14" s="72" t="s">
        <v>10</v>
      </c>
      <c r="D14" s="93"/>
      <c r="E14" s="245"/>
      <c r="G14" s="71"/>
    </row>
    <row r="15" spans="2:7">
      <c r="B15" s="145" t="s">
        <v>226</v>
      </c>
      <c r="C15" s="72" t="s">
        <v>11</v>
      </c>
      <c r="D15" s="93"/>
      <c r="E15" s="245"/>
    </row>
    <row r="16" spans="2:7">
      <c r="B16" s="146" t="s">
        <v>227</v>
      </c>
      <c r="C16" s="123" t="s">
        <v>12</v>
      </c>
      <c r="D16" s="94"/>
      <c r="E16" s="199"/>
    </row>
    <row r="17" spans="2:10">
      <c r="B17" s="10" t="s">
        <v>13</v>
      </c>
      <c r="C17" s="12" t="s">
        <v>65</v>
      </c>
      <c r="D17" s="170"/>
      <c r="E17" s="190"/>
    </row>
    <row r="18" spans="2:10">
      <c r="B18" s="145" t="s">
        <v>4</v>
      </c>
      <c r="C18" s="6" t="s">
        <v>11</v>
      </c>
      <c r="D18" s="93"/>
      <c r="E18" s="199"/>
    </row>
    <row r="19" spans="2:10" ht="13.5" customHeight="1">
      <c r="B19" s="145" t="s">
        <v>6</v>
      </c>
      <c r="C19" s="72" t="s">
        <v>228</v>
      </c>
      <c r="D19" s="93"/>
      <c r="E19" s="245"/>
    </row>
    <row r="20" spans="2:10" ht="13.5" thickBot="1">
      <c r="B20" s="147" t="s">
        <v>8</v>
      </c>
      <c r="C20" s="73" t="s">
        <v>14</v>
      </c>
      <c r="D20" s="95"/>
      <c r="E20" s="246"/>
    </row>
    <row r="21" spans="2:10" ht="13.5" thickBot="1">
      <c r="B21" s="303" t="s">
        <v>230</v>
      </c>
      <c r="C21" s="304"/>
      <c r="D21" s="96">
        <f>D11-D17</f>
        <v>4825.6400000000003</v>
      </c>
      <c r="E21" s="247">
        <f>E11</f>
        <v>15861.32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6562.99</v>
      </c>
      <c r="E26" s="131">
        <v>4825.6400000000003</v>
      </c>
      <c r="G26" s="86"/>
    </row>
    <row r="27" spans="2:10">
      <c r="B27" s="10" t="s">
        <v>17</v>
      </c>
      <c r="C27" s="11" t="s">
        <v>232</v>
      </c>
      <c r="D27" s="194">
        <v>-1334.53</v>
      </c>
      <c r="E27" s="116">
        <v>14029.040000000008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3172.54</v>
      </c>
      <c r="E28" s="82">
        <v>64235.19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126.85</v>
      </c>
      <c r="E29" s="113">
        <v>120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3045.69</v>
      </c>
      <c r="E31" s="113">
        <v>64115.19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4507.07</v>
      </c>
      <c r="E32" s="82">
        <v>50206.149999999994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1307.21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5.66</v>
      </c>
      <c r="E35" s="113">
        <v>13.6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85.5</v>
      </c>
      <c r="E37" s="113">
        <v>170.78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3108.7</v>
      </c>
      <c r="E39" s="114">
        <v>50021.77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378.86</v>
      </c>
      <c r="E40" s="136">
        <v>-2993.36</v>
      </c>
      <c r="G40" s="86"/>
    </row>
    <row r="41" spans="2:10" ht="13.5" thickBot="1">
      <c r="B41" s="137" t="s">
        <v>37</v>
      </c>
      <c r="C41" s="138" t="s">
        <v>38</v>
      </c>
      <c r="D41" s="139">
        <v>5607.32</v>
      </c>
      <c r="E41" s="112">
        <v>15861.320000000007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43.881999999999998</v>
      </c>
      <c r="E47" s="87">
        <v>36.862299999999998</v>
      </c>
      <c r="G47" s="79"/>
    </row>
    <row r="48" spans="2:10">
      <c r="B48" s="162" t="s">
        <v>6</v>
      </c>
      <c r="C48" s="23" t="s">
        <v>41</v>
      </c>
      <c r="D48" s="163">
        <v>36.267499999999998</v>
      </c>
      <c r="E48" s="88">
        <f>[1]CFM_62016_UL!$F$12</f>
        <v>127.4002</v>
      </c>
      <c r="G48" s="79"/>
    </row>
    <row r="49" spans="2:5">
      <c r="B49" s="159" t="s">
        <v>23</v>
      </c>
      <c r="C49" s="164" t="s">
        <v>234</v>
      </c>
      <c r="D49" s="165"/>
      <c r="E49" s="87"/>
    </row>
    <row r="50" spans="2:5">
      <c r="B50" s="141" t="s">
        <v>4</v>
      </c>
      <c r="C50" s="16" t="s">
        <v>40</v>
      </c>
      <c r="D50" s="196">
        <v>149.56</v>
      </c>
      <c r="E50" s="87">
        <v>130.91</v>
      </c>
    </row>
    <row r="51" spans="2:5">
      <c r="B51" s="141" t="s">
        <v>6</v>
      </c>
      <c r="C51" s="16" t="s">
        <v>235</v>
      </c>
      <c r="D51" s="287">
        <v>146.58000000000001</v>
      </c>
      <c r="E51" s="87">
        <v>119.24000000000001</v>
      </c>
    </row>
    <row r="52" spans="2:5">
      <c r="B52" s="141" t="s">
        <v>8</v>
      </c>
      <c r="C52" s="16" t="s">
        <v>236</v>
      </c>
      <c r="D52" s="287">
        <v>167.61</v>
      </c>
      <c r="E52" s="87">
        <v>136.66</v>
      </c>
    </row>
    <row r="53" spans="2:5" ht="12.75" customHeight="1" thickBot="1">
      <c r="B53" s="142" t="s">
        <v>9</v>
      </c>
      <c r="C53" s="18" t="s">
        <v>41</v>
      </c>
      <c r="D53" s="198">
        <v>154.61000000000001</v>
      </c>
      <c r="E53" s="231">
        <f>[1]CFM_62016_UL!$E$12</f>
        <v>124.5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15861.32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15861.32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15861.32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15861.32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113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501347.69</v>
      </c>
      <c r="E11" s="9">
        <f>E12</f>
        <v>470625.86</v>
      </c>
    </row>
    <row r="12" spans="2:7">
      <c r="B12" s="145" t="s">
        <v>4</v>
      </c>
      <c r="C12" s="6" t="s">
        <v>5</v>
      </c>
      <c r="D12" s="93">
        <v>501347.69</v>
      </c>
      <c r="E12" s="109">
        <v>470625.86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501347.69</v>
      </c>
      <c r="E21" s="112">
        <f>E11</f>
        <v>470625.86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344997.92</v>
      </c>
      <c r="E26" s="131">
        <v>501347.69</v>
      </c>
      <c r="G26" s="86"/>
    </row>
    <row r="27" spans="2:10">
      <c r="B27" s="10" t="s">
        <v>17</v>
      </c>
      <c r="C27" s="11" t="s">
        <v>232</v>
      </c>
      <c r="D27" s="194">
        <v>5659.18</v>
      </c>
      <c r="E27" s="116">
        <v>-24690.84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52851.03</v>
      </c>
      <c r="E28" s="82">
        <v>4087.6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39524.71</v>
      </c>
      <c r="E29" s="113">
        <v>4087.6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13326.32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47191.85</v>
      </c>
      <c r="E32" s="82">
        <v>28778.44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19744.650000000001</v>
      </c>
      <c r="E33" s="113">
        <v>23207.42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134.49</v>
      </c>
      <c r="E35" s="113">
        <v>293.2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3110.16</v>
      </c>
      <c r="E37" s="113">
        <v>4590.79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24202.55</v>
      </c>
      <c r="E39" s="114">
        <v>687.03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-326.72000000000003</v>
      </c>
      <c r="E40" s="136">
        <v>-6030.99</v>
      </c>
      <c r="G40" s="86"/>
    </row>
    <row r="41" spans="2:10" ht="13.5" thickBot="1">
      <c r="B41" s="137" t="s">
        <v>37</v>
      </c>
      <c r="C41" s="138" t="s">
        <v>38</v>
      </c>
      <c r="D41" s="139">
        <v>350330.38</v>
      </c>
      <c r="E41" s="112">
        <v>470625.86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2673.7806999999998</v>
      </c>
      <c r="E47" s="87">
        <v>4064.4319999999998</v>
      </c>
      <c r="G47" s="79"/>
    </row>
    <row r="48" spans="2:10">
      <c r="B48" s="162" t="s">
        <v>6</v>
      </c>
      <c r="C48" s="23" t="s">
        <v>41</v>
      </c>
      <c r="D48" s="163">
        <v>2719.1118999999999</v>
      </c>
      <c r="E48" s="87">
        <v>3865.8276999999998</v>
      </c>
      <c r="G48" s="79"/>
    </row>
    <row r="49" spans="2:5">
      <c r="B49" s="159" t="s">
        <v>23</v>
      </c>
      <c r="C49" s="164" t="s">
        <v>234</v>
      </c>
      <c r="D49" s="165"/>
      <c r="E49" s="87"/>
    </row>
    <row r="50" spans="2:5">
      <c r="B50" s="141" t="s">
        <v>4</v>
      </c>
      <c r="C50" s="16" t="s">
        <v>40</v>
      </c>
      <c r="D50" s="196">
        <v>129.03</v>
      </c>
      <c r="E50" s="87">
        <v>123.35</v>
      </c>
    </row>
    <row r="51" spans="2:5">
      <c r="B51" s="141" t="s">
        <v>6</v>
      </c>
      <c r="C51" s="16" t="s">
        <v>235</v>
      </c>
      <c r="D51" s="287">
        <v>128.21</v>
      </c>
      <c r="E51" s="87">
        <v>119.04</v>
      </c>
    </row>
    <row r="52" spans="2:5">
      <c r="B52" s="141" t="s">
        <v>8</v>
      </c>
      <c r="C52" s="16" t="s">
        <v>236</v>
      </c>
      <c r="D52" s="287">
        <v>134.33000000000001</v>
      </c>
      <c r="E52" s="87">
        <v>125.46000000000001</v>
      </c>
    </row>
    <row r="53" spans="2:5" ht="13.5" customHeight="1" thickBot="1">
      <c r="B53" s="142" t="s">
        <v>9</v>
      </c>
      <c r="C53" s="18" t="s">
        <v>41</v>
      </c>
      <c r="D53" s="198">
        <v>128.84</v>
      </c>
      <c r="E53" s="231">
        <v>121.74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470625.86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470625.86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470625.86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470625.86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111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9871118.3200000003</v>
      </c>
      <c r="E11" s="9">
        <f>E12</f>
        <v>6399803.9199999999</v>
      </c>
    </row>
    <row r="12" spans="2:7">
      <c r="B12" s="145" t="s">
        <v>4</v>
      </c>
      <c r="C12" s="6" t="s">
        <v>5</v>
      </c>
      <c r="D12" s="93">
        <v>9871118.3200000003</v>
      </c>
      <c r="E12" s="109">
        <v>6399803.9199999999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9871118.3200000003</v>
      </c>
      <c r="E21" s="112">
        <f>E11</f>
        <v>6399803.9199999999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1469834.89</v>
      </c>
      <c r="E26" s="131">
        <v>9871118.3200000003</v>
      </c>
      <c r="G26" s="86"/>
    </row>
    <row r="27" spans="2:10">
      <c r="B27" s="10" t="s">
        <v>17</v>
      </c>
      <c r="C27" s="11" t="s">
        <v>232</v>
      </c>
      <c r="D27" s="194">
        <v>5128350.1500000004</v>
      </c>
      <c r="E27" s="116">
        <v>-3548342.2100000004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5627898.5199999996</v>
      </c>
      <c r="E28" s="82">
        <v>1250961.3599999999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1462052.05</v>
      </c>
      <c r="E29" s="113">
        <v>193413.96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4165846.47</v>
      </c>
      <c r="E31" s="113">
        <v>1057547.3999999999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499548.37</v>
      </c>
      <c r="E32" s="82">
        <v>4799303.57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66335.48</v>
      </c>
      <c r="E33" s="113">
        <v>220091.57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621.48</v>
      </c>
      <c r="E35" s="113">
        <v>4191.04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14103.71</v>
      </c>
      <c r="E37" s="113">
        <v>59335.48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418487.7</v>
      </c>
      <c r="E39" s="114">
        <v>4515685.4800000004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20177.52</v>
      </c>
      <c r="E40" s="136">
        <v>77027.81</v>
      </c>
      <c r="G40" s="86"/>
    </row>
    <row r="41" spans="2:10" ht="13.5" thickBot="1">
      <c r="B41" s="137" t="s">
        <v>37</v>
      </c>
      <c r="C41" s="138" t="s">
        <v>38</v>
      </c>
      <c r="D41" s="139">
        <v>6618362.5599999996</v>
      </c>
      <c r="E41" s="112">
        <v>6399803.919999999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9212.3778999999995</v>
      </c>
      <c r="E47" s="200">
        <v>62203.783000000003</v>
      </c>
      <c r="G47" s="79"/>
    </row>
    <row r="48" spans="2:10">
      <c r="B48" s="162" t="s">
        <v>6</v>
      </c>
      <c r="C48" s="23" t="s">
        <v>41</v>
      </c>
      <c r="D48" s="163">
        <v>40965.353799999997</v>
      </c>
      <c r="E48" s="200">
        <v>39600.296499999997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159.55000000000001</v>
      </c>
      <c r="E50" s="200">
        <v>158.69</v>
      </c>
    </row>
    <row r="51" spans="2:5">
      <c r="B51" s="141" t="s">
        <v>6</v>
      </c>
      <c r="C51" s="16" t="s">
        <v>235</v>
      </c>
      <c r="D51" s="287">
        <v>159.69999999999999</v>
      </c>
      <c r="E51" s="87">
        <v>157.13</v>
      </c>
    </row>
    <row r="52" spans="2:5">
      <c r="B52" s="141" t="s">
        <v>8</v>
      </c>
      <c r="C52" s="16" t="s">
        <v>236</v>
      </c>
      <c r="D52" s="287">
        <v>161.85</v>
      </c>
      <c r="E52" s="87">
        <v>161.84</v>
      </c>
    </row>
    <row r="53" spans="2:5" ht="13.5" customHeight="1" thickBot="1">
      <c r="B53" s="142" t="s">
        <v>9</v>
      </c>
      <c r="C53" s="18" t="s">
        <v>41</v>
      </c>
      <c r="D53" s="198">
        <v>161.56</v>
      </c>
      <c r="E53" s="231">
        <v>161.61000000000001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6399803.9199999999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6399803.9199999999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6399803.9199999999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6399803.9199999999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 customHeight="1">
      <c r="B6" s="295" t="s">
        <v>109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 customHeight="1">
      <c r="B8" s="297" t="s">
        <v>18</v>
      </c>
      <c r="C8" s="297"/>
      <c r="D8" s="297"/>
      <c r="E8" s="297"/>
    </row>
    <row r="9" spans="2:7" ht="16.5" customHeight="1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563116.12</v>
      </c>
      <c r="E11" s="9">
        <f>E12</f>
        <v>371912.83</v>
      </c>
    </row>
    <row r="12" spans="2:7">
      <c r="B12" s="145" t="s">
        <v>4</v>
      </c>
      <c r="C12" s="6" t="s">
        <v>5</v>
      </c>
      <c r="D12" s="93">
        <v>563116.12</v>
      </c>
      <c r="E12" s="109">
        <v>371912.83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customHeight="1" thickBot="1">
      <c r="B21" s="307" t="s">
        <v>230</v>
      </c>
      <c r="C21" s="308"/>
      <c r="D21" s="96">
        <f>D11-D17</f>
        <v>563116.12</v>
      </c>
      <c r="E21" s="112">
        <f>E11</f>
        <v>371912.83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 customHeight="1">
      <c r="B23" s="297" t="s">
        <v>224</v>
      </c>
      <c r="C23" s="297"/>
      <c r="D23" s="297"/>
      <c r="E23" s="297"/>
      <c r="G23" s="79"/>
    </row>
    <row r="24" spans="2:10" ht="15.75" customHeight="1" thickBot="1">
      <c r="B24" s="296" t="s">
        <v>225</v>
      </c>
      <c r="C24" s="296"/>
      <c r="D24" s="296"/>
      <c r="E24" s="296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390178.54</v>
      </c>
      <c r="E26" s="131">
        <v>563116.12</v>
      </c>
      <c r="G26" s="86"/>
    </row>
    <row r="27" spans="2:10">
      <c r="B27" s="10" t="s">
        <v>17</v>
      </c>
      <c r="C27" s="11" t="s">
        <v>232</v>
      </c>
      <c r="D27" s="194">
        <v>1725.09</v>
      </c>
      <c r="E27" s="116">
        <v>-175998.94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32571.33</v>
      </c>
      <c r="E28" s="82">
        <v>1206.45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32571.33</v>
      </c>
      <c r="E29" s="113">
        <v>1206.45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30846.240000000002</v>
      </c>
      <c r="E32" s="82">
        <v>177205.39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17739.96</v>
      </c>
      <c r="E33" s="113">
        <v>162879.57999999999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195.68</v>
      </c>
      <c r="E35" s="113">
        <v>364.51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3367.76</v>
      </c>
      <c r="E37" s="113">
        <v>4111.8900000000003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9542.84</v>
      </c>
      <c r="E39" s="114">
        <v>9849.41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7158.54</v>
      </c>
      <c r="E40" s="136">
        <v>-15204.35</v>
      </c>
      <c r="G40" s="86"/>
    </row>
    <row r="41" spans="2:10" ht="13.5" thickBot="1">
      <c r="B41" s="137" t="s">
        <v>37</v>
      </c>
      <c r="C41" s="138" t="s">
        <v>38</v>
      </c>
      <c r="D41" s="139">
        <v>399062.17</v>
      </c>
      <c r="E41" s="112">
        <v>371912.83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 customHeight="1">
      <c r="B43" s="301" t="s">
        <v>60</v>
      </c>
      <c r="C43" s="301"/>
      <c r="D43" s="301"/>
      <c r="E43" s="301"/>
      <c r="G43" s="79"/>
    </row>
    <row r="44" spans="2:10" ht="18" customHeight="1" thickBot="1">
      <c r="B44" s="296" t="s">
        <v>265</v>
      </c>
      <c r="C44" s="296"/>
      <c r="D44" s="296"/>
      <c r="E44" s="296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3556.7779</v>
      </c>
      <c r="E47" s="87">
        <v>5409.3768</v>
      </c>
      <c r="G47" s="79"/>
    </row>
    <row r="48" spans="2:10">
      <c r="B48" s="162" t="s">
        <v>6</v>
      </c>
      <c r="C48" s="23" t="s">
        <v>41</v>
      </c>
      <c r="D48" s="163">
        <v>3569.7483999999999</v>
      </c>
      <c r="E48" s="87">
        <v>3694.009</v>
      </c>
      <c r="G48" s="79"/>
    </row>
    <row r="49" spans="2:5">
      <c r="B49" s="159" t="s">
        <v>23</v>
      </c>
      <c r="C49" s="164" t="s">
        <v>234</v>
      </c>
      <c r="D49" s="165"/>
      <c r="E49" s="87"/>
    </row>
    <row r="50" spans="2:5">
      <c r="B50" s="141" t="s">
        <v>4</v>
      </c>
      <c r="C50" s="16" t="s">
        <v>40</v>
      </c>
      <c r="D50" s="196">
        <v>109.7</v>
      </c>
      <c r="E50" s="87">
        <v>104.1</v>
      </c>
    </row>
    <row r="51" spans="2:5">
      <c r="B51" s="141" t="s">
        <v>6</v>
      </c>
      <c r="C51" s="16" t="s">
        <v>235</v>
      </c>
      <c r="D51" s="287">
        <v>109.03</v>
      </c>
      <c r="E51" s="87">
        <v>98.84</v>
      </c>
    </row>
    <row r="52" spans="2:5">
      <c r="B52" s="141" t="s">
        <v>8</v>
      </c>
      <c r="C52" s="16" t="s">
        <v>236</v>
      </c>
      <c r="D52" s="287">
        <v>116.61</v>
      </c>
      <c r="E52" s="87">
        <v>104.10000000000001</v>
      </c>
    </row>
    <row r="53" spans="2:5" ht="12.75" customHeight="1" thickBot="1">
      <c r="B53" s="142" t="s">
        <v>9</v>
      </c>
      <c r="C53" s="18" t="s">
        <v>41</v>
      </c>
      <c r="D53" s="198">
        <v>111.79</v>
      </c>
      <c r="E53" s="231">
        <v>100.68</v>
      </c>
    </row>
    <row r="54" spans="2:5">
      <c r="B54" s="148"/>
      <c r="C54" s="149"/>
      <c r="D54" s="150"/>
      <c r="E54" s="150"/>
    </row>
    <row r="55" spans="2:5" ht="13.5" customHeight="1">
      <c r="B55" s="301" t="s">
        <v>62</v>
      </c>
      <c r="C55" s="301"/>
      <c r="D55" s="301"/>
      <c r="E55" s="301"/>
    </row>
    <row r="56" spans="2:5" ht="14.25" customHeight="1" thickBot="1">
      <c r="B56" s="296" t="s">
        <v>237</v>
      </c>
      <c r="C56" s="296"/>
      <c r="D56" s="296"/>
      <c r="E56" s="296"/>
    </row>
    <row r="57" spans="2:5" ht="23.25" customHeight="1" thickBot="1">
      <c r="B57" s="305" t="s">
        <v>42</v>
      </c>
      <c r="C57" s="306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371912.83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371912.83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371912.83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371912.83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110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2786389.56</v>
      </c>
      <c r="E11" s="9">
        <f>E12</f>
        <v>1711950.89</v>
      </c>
    </row>
    <row r="12" spans="2:7">
      <c r="B12" s="145" t="s">
        <v>4</v>
      </c>
      <c r="C12" s="6" t="s">
        <v>5</v>
      </c>
      <c r="D12" s="93">
        <v>2786389.56</v>
      </c>
      <c r="E12" s="109">
        <v>1711950.89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2786389.56</v>
      </c>
      <c r="E21" s="112">
        <f>E11</f>
        <v>1711950.89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1402924.7</v>
      </c>
      <c r="E26" s="131">
        <v>2786389.56</v>
      </c>
      <c r="G26" s="86"/>
    </row>
    <row r="27" spans="2:10">
      <c r="B27" s="10" t="s">
        <v>17</v>
      </c>
      <c r="C27" s="11" t="s">
        <v>232</v>
      </c>
      <c r="D27" s="194">
        <v>1690137.37</v>
      </c>
      <c r="E27" s="116">
        <v>-982969.12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3068855.73</v>
      </c>
      <c r="E28" s="82">
        <v>26234.730000000003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1480286.58</v>
      </c>
      <c r="E29" s="113">
        <v>4698.8999999999996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1588569.15</v>
      </c>
      <c r="E31" s="113">
        <v>21535.83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1378718.36</v>
      </c>
      <c r="E32" s="82">
        <v>1009203.85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596724.71</v>
      </c>
      <c r="E33" s="113">
        <v>70780.759999999995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493.03</v>
      </c>
      <c r="E35" s="113">
        <v>1189.5899999999999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15427.55</v>
      </c>
      <c r="E37" s="113">
        <v>20970.12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766073.07</v>
      </c>
      <c r="E39" s="114">
        <v>916263.38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64878.879999999997</v>
      </c>
      <c r="E40" s="136">
        <v>-91469.55</v>
      </c>
      <c r="G40" s="86"/>
    </row>
    <row r="41" spans="2:10" ht="13.5" thickBot="1">
      <c r="B41" s="137" t="s">
        <v>37</v>
      </c>
      <c r="C41" s="138" t="s">
        <v>38</v>
      </c>
      <c r="D41" s="139">
        <v>3157940.95</v>
      </c>
      <c r="E41" s="112">
        <v>1711950.89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12190.864600000001</v>
      </c>
      <c r="E47" s="200">
        <v>23330.734</v>
      </c>
      <c r="G47" s="79"/>
    </row>
    <row r="48" spans="2:10">
      <c r="B48" s="162" t="s">
        <v>6</v>
      </c>
      <c r="C48" s="23" t="s">
        <v>41</v>
      </c>
      <c r="D48" s="163">
        <v>25387.4182</v>
      </c>
      <c r="E48" s="200">
        <v>14921.5627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115.08</v>
      </c>
      <c r="E50" s="200">
        <v>119.43</v>
      </c>
    </row>
    <row r="51" spans="2:5">
      <c r="B51" s="141" t="s">
        <v>6</v>
      </c>
      <c r="C51" s="16" t="s">
        <v>235</v>
      </c>
      <c r="D51" s="287">
        <v>113.65</v>
      </c>
      <c r="E51" s="87">
        <v>107.83</v>
      </c>
    </row>
    <row r="52" spans="2:5">
      <c r="B52" s="141" t="s">
        <v>8</v>
      </c>
      <c r="C52" s="16" t="s">
        <v>236</v>
      </c>
      <c r="D52" s="287">
        <v>133.44</v>
      </c>
      <c r="E52" s="87">
        <v>121.58</v>
      </c>
    </row>
    <row r="53" spans="2:5" ht="13.5" customHeight="1" thickBot="1">
      <c r="B53" s="142" t="s">
        <v>9</v>
      </c>
      <c r="C53" s="18" t="s">
        <v>41</v>
      </c>
      <c r="D53" s="198">
        <v>124.39</v>
      </c>
      <c r="E53" s="230">
        <v>114.73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1711950.89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1711950.89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1711950.89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1711950.89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245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38997310.090000004</v>
      </c>
      <c r="E11" s="9">
        <f>E12</f>
        <v>31462345.629999999</v>
      </c>
    </row>
    <row r="12" spans="2:7">
      <c r="B12" s="145" t="s">
        <v>4</v>
      </c>
      <c r="C12" s="6" t="s">
        <v>5</v>
      </c>
      <c r="D12" s="93">
        <v>38997310.090000004</v>
      </c>
      <c r="E12" s="109">
        <v>31462345.629999999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38997310.090000004</v>
      </c>
      <c r="E21" s="112">
        <f>E12</f>
        <v>31462345.629999999</v>
      </c>
      <c r="F21" s="92"/>
      <c r="G21" s="92"/>
      <c r="H21" s="92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12191284.17</v>
      </c>
      <c r="E26" s="131">
        <v>38997310.090000004</v>
      </c>
      <c r="G26" s="86"/>
    </row>
    <row r="27" spans="2:10">
      <c r="B27" s="10" t="s">
        <v>17</v>
      </c>
      <c r="C27" s="11" t="s">
        <v>232</v>
      </c>
      <c r="D27" s="194">
        <v>4906360.66</v>
      </c>
      <c r="E27" s="116">
        <v>-7972686.7199999988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9667281.7799999993</v>
      </c>
      <c r="E28" s="82">
        <v>3983793.08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5075407.83</v>
      </c>
      <c r="E29" s="113">
        <v>38395.35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4591873.95</v>
      </c>
      <c r="E31" s="113">
        <v>3945397.73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4760921.12</v>
      </c>
      <c r="E32" s="82">
        <v>11956479.799999999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1453593.69</v>
      </c>
      <c r="E33" s="113">
        <v>8731798.1999999993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5146.74</v>
      </c>
      <c r="E35" s="113">
        <v>25439.59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89905.21</v>
      </c>
      <c r="E37" s="113">
        <v>274623.84999999998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3212275.48</v>
      </c>
      <c r="E39" s="114">
        <v>2924618.16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93811.91</v>
      </c>
      <c r="E40" s="136">
        <v>437722.26</v>
      </c>
      <c r="G40" s="86"/>
    </row>
    <row r="41" spans="2:10" ht="13.5" thickBot="1">
      <c r="B41" s="137" t="s">
        <v>37</v>
      </c>
      <c r="C41" s="138" t="s">
        <v>38</v>
      </c>
      <c r="D41" s="139">
        <v>17191456.739999998</v>
      </c>
      <c r="E41" s="112">
        <v>31462345.630000006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83052.5524</v>
      </c>
      <c r="E47" s="200">
        <v>263744.82679999998</v>
      </c>
      <c r="G47" s="79"/>
    </row>
    <row r="48" spans="2:10">
      <c r="B48" s="162" t="s">
        <v>6</v>
      </c>
      <c r="C48" s="23" t="s">
        <v>41</v>
      </c>
      <c r="D48" s="163">
        <v>116103.5776</v>
      </c>
      <c r="E48" s="200">
        <v>209972.94200000001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146.79</v>
      </c>
      <c r="E50" s="200">
        <v>147.86000000000001</v>
      </c>
    </row>
    <row r="51" spans="2:5">
      <c r="B51" s="141" t="s">
        <v>6</v>
      </c>
      <c r="C51" s="16" t="s">
        <v>235</v>
      </c>
      <c r="D51" s="287">
        <v>146.88999999999999</v>
      </c>
      <c r="E51" s="87">
        <v>147.81</v>
      </c>
    </row>
    <row r="52" spans="2:5">
      <c r="B52" s="141" t="s">
        <v>8</v>
      </c>
      <c r="C52" s="16" t="s">
        <v>236</v>
      </c>
      <c r="D52" s="287">
        <v>148.31</v>
      </c>
      <c r="E52" s="87">
        <v>149.84</v>
      </c>
    </row>
    <row r="53" spans="2:5" ht="12.75" customHeight="1" thickBot="1">
      <c r="B53" s="142" t="s">
        <v>9</v>
      </c>
      <c r="C53" s="18" t="s">
        <v>41</v>
      </c>
      <c r="D53" s="198">
        <v>148.07</v>
      </c>
      <c r="E53" s="229">
        <v>149.84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31462345.629999999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31462345.629999999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31462345.629999999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31462345.629999999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114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60221766.57</v>
      </c>
      <c r="E11" s="9">
        <f>E12</f>
        <v>58080739.770000003</v>
      </c>
    </row>
    <row r="12" spans="2:7">
      <c r="B12" s="145" t="s">
        <v>4</v>
      </c>
      <c r="C12" s="6" t="s">
        <v>5</v>
      </c>
      <c r="D12" s="93">
        <v>60221766.57</v>
      </c>
      <c r="E12" s="109">
        <v>58080739.770000003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>
        <f>E18</f>
        <v>7457.91</v>
      </c>
    </row>
    <row r="18" spans="2:10">
      <c r="B18" s="145" t="s">
        <v>4</v>
      </c>
      <c r="C18" s="6" t="s">
        <v>11</v>
      </c>
      <c r="D18" s="93"/>
      <c r="E18" s="110">
        <v>7457.91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60221766.57</v>
      </c>
      <c r="E21" s="112">
        <f>E11-E17</f>
        <v>58073281.860000007</v>
      </c>
      <c r="F21" s="92"/>
      <c r="G21" s="92"/>
      <c r="H21" s="289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58493937.810000002</v>
      </c>
      <c r="E26" s="131">
        <v>60221766.57</v>
      </c>
      <c r="G26" s="86"/>
    </row>
    <row r="27" spans="2:10">
      <c r="B27" s="10" t="s">
        <v>17</v>
      </c>
      <c r="C27" s="11" t="s">
        <v>232</v>
      </c>
      <c r="D27" s="194">
        <v>-10734332.119999999</v>
      </c>
      <c r="E27" s="116">
        <v>-3128310.6900000009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8161183.1600000001</v>
      </c>
      <c r="E28" s="82">
        <v>3552378.9499999997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6465134.9100000001</v>
      </c>
      <c r="E29" s="113">
        <v>24136.13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1696048.25</v>
      </c>
      <c r="E31" s="113">
        <v>3528242.82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18895515.280000001</v>
      </c>
      <c r="E32" s="82">
        <v>6680689.6400000006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3354539.88</v>
      </c>
      <c r="E33" s="113">
        <v>5333453.0900000008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8304.83</v>
      </c>
      <c r="E35" s="113">
        <v>42334.95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532252.04</v>
      </c>
      <c r="E37" s="113">
        <v>566696.41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15000418.529999999</v>
      </c>
      <c r="E39" s="114">
        <v>738205.19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-1219988.68</v>
      </c>
      <c r="E40" s="136">
        <v>979825.98</v>
      </c>
      <c r="G40" s="86"/>
    </row>
    <row r="41" spans="2:10" ht="13.5" thickBot="1">
      <c r="B41" s="137" t="s">
        <v>37</v>
      </c>
      <c r="C41" s="138" t="s">
        <v>38</v>
      </c>
      <c r="D41" s="139">
        <v>46539617.009999998</v>
      </c>
      <c r="E41" s="112">
        <v>58073281.859999999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426030.13699999999</v>
      </c>
      <c r="E47" s="200">
        <v>442027.05940000003</v>
      </c>
      <c r="G47" s="79"/>
    </row>
    <row r="48" spans="2:10">
      <c r="B48" s="162" t="s">
        <v>6</v>
      </c>
      <c r="C48" s="23" t="s">
        <v>41</v>
      </c>
      <c r="D48" s="163">
        <v>347284.65789999999</v>
      </c>
      <c r="E48" s="200">
        <v>419301.6741</v>
      </c>
      <c r="G48" s="79"/>
    </row>
    <row r="49" spans="2:7">
      <c r="B49" s="159" t="s">
        <v>23</v>
      </c>
      <c r="C49" s="164" t="s">
        <v>234</v>
      </c>
      <c r="D49" s="165"/>
      <c r="E49" s="200"/>
    </row>
    <row r="50" spans="2:7">
      <c r="B50" s="141" t="s">
        <v>4</v>
      </c>
      <c r="C50" s="16" t="s">
        <v>40</v>
      </c>
      <c r="D50" s="196">
        <v>137.30000000000001</v>
      </c>
      <c r="E50" s="200">
        <v>136.24</v>
      </c>
    </row>
    <row r="51" spans="2:7">
      <c r="B51" s="141" t="s">
        <v>6</v>
      </c>
      <c r="C51" s="16" t="s">
        <v>235</v>
      </c>
      <c r="D51" s="287">
        <v>133.79</v>
      </c>
      <c r="E51" s="87">
        <v>135.21</v>
      </c>
    </row>
    <row r="52" spans="2:7">
      <c r="B52" s="141" t="s">
        <v>8</v>
      </c>
      <c r="C52" s="16" t="s">
        <v>236</v>
      </c>
      <c r="D52" s="287">
        <v>139.61000000000001</v>
      </c>
      <c r="E52" s="87">
        <v>138.59</v>
      </c>
    </row>
    <row r="53" spans="2:7" ht="12.75" customHeight="1" thickBot="1">
      <c r="B53" s="142" t="s">
        <v>9</v>
      </c>
      <c r="C53" s="18" t="s">
        <v>41</v>
      </c>
      <c r="D53" s="198">
        <v>134.01</v>
      </c>
      <c r="E53" s="230">
        <v>138.5</v>
      </c>
      <c r="G53" s="248"/>
    </row>
    <row r="54" spans="2:7">
      <c r="B54" s="148"/>
      <c r="C54" s="149"/>
      <c r="D54" s="150"/>
      <c r="E54" s="150"/>
    </row>
    <row r="55" spans="2:7" ht="13.5">
      <c r="B55" s="301" t="s">
        <v>62</v>
      </c>
      <c r="C55" s="298"/>
      <c r="D55" s="298"/>
      <c r="E55" s="298"/>
    </row>
    <row r="56" spans="2:7" ht="15.75" customHeight="1" thickBot="1">
      <c r="B56" s="296" t="s">
        <v>237</v>
      </c>
      <c r="C56" s="302"/>
      <c r="D56" s="302"/>
      <c r="E56" s="302"/>
    </row>
    <row r="57" spans="2:7" ht="23.25" thickBot="1">
      <c r="B57" s="291" t="s">
        <v>42</v>
      </c>
      <c r="C57" s="292"/>
      <c r="D57" s="19" t="s">
        <v>266</v>
      </c>
      <c r="E57" s="20" t="s">
        <v>238</v>
      </c>
    </row>
    <row r="58" spans="2:7">
      <c r="B58" s="21" t="s">
        <v>18</v>
      </c>
      <c r="C58" s="167" t="s">
        <v>43</v>
      </c>
      <c r="D58" s="168">
        <f>D64</f>
        <v>58073281.860000007</v>
      </c>
      <c r="E58" s="33">
        <f>D58/E21</f>
        <v>1</v>
      </c>
    </row>
    <row r="59" spans="2:7" ht="25.5">
      <c r="B59" s="162" t="s">
        <v>4</v>
      </c>
      <c r="C59" s="23" t="s">
        <v>44</v>
      </c>
      <c r="D59" s="104">
        <v>0</v>
      </c>
      <c r="E59" s="105">
        <v>0</v>
      </c>
    </row>
    <row r="60" spans="2:7" ht="25.5">
      <c r="B60" s="141" t="s">
        <v>6</v>
      </c>
      <c r="C60" s="16" t="s">
        <v>45</v>
      </c>
      <c r="D60" s="102">
        <v>0</v>
      </c>
      <c r="E60" s="103">
        <v>0</v>
      </c>
    </row>
    <row r="61" spans="2:7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7">
      <c r="B62" s="141" t="s">
        <v>9</v>
      </c>
      <c r="C62" s="16" t="s">
        <v>47</v>
      </c>
      <c r="D62" s="102">
        <v>0</v>
      </c>
      <c r="E62" s="103">
        <v>0</v>
      </c>
    </row>
    <row r="63" spans="2:7">
      <c r="B63" s="141" t="s">
        <v>29</v>
      </c>
      <c r="C63" s="16" t="s">
        <v>48</v>
      </c>
      <c r="D63" s="102">
        <v>0</v>
      </c>
      <c r="E63" s="103">
        <v>0</v>
      </c>
    </row>
    <row r="64" spans="2:7">
      <c r="B64" s="162" t="s">
        <v>31</v>
      </c>
      <c r="C64" s="23" t="s">
        <v>49</v>
      </c>
      <c r="D64" s="104">
        <f>E21</f>
        <v>58073281.860000007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58073281.860000007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58073281.860000007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184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59553029.86999999</v>
      </c>
      <c r="E11" s="9">
        <f>E12+E13+E14</f>
        <v>61584134.390000001</v>
      </c>
    </row>
    <row r="12" spans="2:5">
      <c r="B12" s="145" t="s">
        <v>4</v>
      </c>
      <c r="C12" s="6" t="s">
        <v>5</v>
      </c>
      <c r="D12" s="93">
        <v>59428441.949999996</v>
      </c>
      <c r="E12" s="109">
        <f>60822436.22+707792.88</f>
        <v>61530229.100000001</v>
      </c>
    </row>
    <row r="13" spans="2:5">
      <c r="B13" s="145" t="s">
        <v>6</v>
      </c>
      <c r="C13" s="72" t="s">
        <v>7</v>
      </c>
      <c r="D13" s="93">
        <v>1.55</v>
      </c>
      <c r="E13" s="109"/>
    </row>
    <row r="14" spans="2:5">
      <c r="B14" s="145" t="s">
        <v>8</v>
      </c>
      <c r="C14" s="72" t="s">
        <v>10</v>
      </c>
      <c r="D14" s="93">
        <v>124586.37</v>
      </c>
      <c r="E14" s="109">
        <f>E15</f>
        <v>53905.29</v>
      </c>
    </row>
    <row r="15" spans="2:5">
      <c r="B15" s="145" t="s">
        <v>226</v>
      </c>
      <c r="C15" s="72" t="s">
        <v>11</v>
      </c>
      <c r="D15" s="93">
        <v>124586.37</v>
      </c>
      <c r="E15" s="109">
        <f>3939.36+187.42+49778.51</f>
        <v>53905.29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75563.679999999993</v>
      </c>
      <c r="E17" s="125">
        <f>E18</f>
        <v>84044.81</v>
      </c>
    </row>
    <row r="18" spans="2:10">
      <c r="B18" s="145" t="s">
        <v>4</v>
      </c>
      <c r="C18" s="6" t="s">
        <v>11</v>
      </c>
      <c r="D18" s="93">
        <v>75563.679999999993</v>
      </c>
      <c r="E18" s="110">
        <v>84044.81</v>
      </c>
    </row>
    <row r="19" spans="2:10">
      <c r="B19" s="145" t="s">
        <v>6</v>
      </c>
      <c r="C19" s="72" t="s">
        <v>228</v>
      </c>
      <c r="D19" s="93"/>
      <c r="E19" s="109"/>
    </row>
    <row r="20" spans="2:10" ht="13.5" customHeight="1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59477466.18999999</v>
      </c>
      <c r="E21" s="112">
        <f>E11-E17</f>
        <v>61500089.579999998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55435866.090000004</v>
      </c>
      <c r="E26" s="131">
        <v>59477466.18999999</v>
      </c>
      <c r="G26" s="86"/>
    </row>
    <row r="27" spans="2:10">
      <c r="B27" s="10" t="s">
        <v>17</v>
      </c>
      <c r="C27" s="11" t="s">
        <v>232</v>
      </c>
      <c r="D27" s="194">
        <v>2119813.89</v>
      </c>
      <c r="E27" s="116">
        <v>1080582.4000000004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6585899.8600000003</v>
      </c>
      <c r="E28" s="82">
        <v>6966412.2599999998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5263156.99</v>
      </c>
      <c r="E29" s="113">
        <v>5844234.7000000002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1322742.8700000001</v>
      </c>
      <c r="E31" s="113">
        <v>1122177.56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4466085.97</v>
      </c>
      <c r="E32" s="82">
        <v>5885829.8599999994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2767324.28</v>
      </c>
      <c r="E33" s="113">
        <v>4621960.46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731218.26</v>
      </c>
      <c r="E35" s="113">
        <v>712464.1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967543.43</v>
      </c>
      <c r="E39" s="114">
        <v>551405.29999999993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559175.59</v>
      </c>
      <c r="E40" s="136">
        <v>942040.99</v>
      </c>
      <c r="G40" s="86"/>
    </row>
    <row r="41" spans="2:10" ht="13.5" thickBot="1">
      <c r="B41" s="137" t="s">
        <v>37</v>
      </c>
      <c r="C41" s="138" t="s">
        <v>38</v>
      </c>
      <c r="D41" s="139">
        <v>58114855.57</v>
      </c>
      <c r="E41" s="112">
        <v>61500089.579999991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1259258.4489</v>
      </c>
      <c r="E47" s="85">
        <v>1365136.2043000001</v>
      </c>
      <c r="G47" s="79"/>
    </row>
    <row r="48" spans="2:10">
      <c r="B48" s="162" t="s">
        <v>6</v>
      </c>
      <c r="C48" s="23" t="s">
        <v>41</v>
      </c>
      <c r="D48" s="163">
        <v>1307047.3509</v>
      </c>
      <c r="E48" s="85">
        <v>1389591.916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44.022599999999997</v>
      </c>
      <c r="E50" s="85">
        <v>43.568887853573699</v>
      </c>
    </row>
    <row r="51" spans="2:5">
      <c r="B51" s="141" t="s">
        <v>6</v>
      </c>
      <c r="C51" s="16" t="s">
        <v>235</v>
      </c>
      <c r="D51" s="197">
        <v>44.022599999999997</v>
      </c>
      <c r="E51" s="85">
        <v>43.117800000000003</v>
      </c>
    </row>
    <row r="52" spans="2:5">
      <c r="B52" s="141" t="s">
        <v>8</v>
      </c>
      <c r="C52" s="16" t="s">
        <v>236</v>
      </c>
      <c r="D52" s="197">
        <v>44.5884</v>
      </c>
      <c r="E52" s="87">
        <v>44.2577</v>
      </c>
    </row>
    <row r="53" spans="2:5" ht="13.5" customHeight="1" thickBot="1">
      <c r="B53" s="142" t="s">
        <v>9</v>
      </c>
      <c r="C53" s="18" t="s">
        <v>41</v>
      </c>
      <c r="D53" s="198">
        <v>44.462699999999998</v>
      </c>
      <c r="E53" s="203">
        <v>44.257662175403702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61530229.100000001</v>
      </c>
      <c r="E58" s="33">
        <f>D58/E21</f>
        <v>1.0004900727821022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5.5">
      <c r="B60" s="15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60822436.219999999</v>
      </c>
      <c r="E64" s="105">
        <f>D64/E21</f>
        <v>0.98898126222859395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707792.88</v>
      </c>
      <c r="E69" s="103">
        <f>D69/E21</f>
        <v>1.150881055350814E-2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53905.29</v>
      </c>
      <c r="E72" s="158">
        <f>D72/E21</f>
        <v>8.7650750377980184E-4</v>
      </c>
    </row>
    <row r="73" spans="2:5">
      <c r="B73" s="24" t="s">
        <v>62</v>
      </c>
      <c r="C73" s="25" t="s">
        <v>65</v>
      </c>
      <c r="D73" s="26">
        <f>E17</f>
        <v>84044.81</v>
      </c>
      <c r="E73" s="27">
        <f>D73/E21</f>
        <v>1.3665802858819185E-3</v>
      </c>
    </row>
    <row r="74" spans="2:5">
      <c r="B74" s="159" t="s">
        <v>64</v>
      </c>
      <c r="C74" s="160" t="s">
        <v>66</v>
      </c>
      <c r="D74" s="161">
        <f>D58+D71+D72-D73</f>
        <v>61500089.579999998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61500089.579999998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112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313357.03999999998</v>
      </c>
      <c r="E11" s="9">
        <f>E12</f>
        <v>281445.44</v>
      </c>
    </row>
    <row r="12" spans="2:7">
      <c r="B12" s="145" t="s">
        <v>4</v>
      </c>
      <c r="C12" s="6" t="s">
        <v>5</v>
      </c>
      <c r="D12" s="93">
        <v>313357.03999999998</v>
      </c>
      <c r="E12" s="109">
        <v>281445.44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313357.03999999998</v>
      </c>
      <c r="E21" s="112">
        <f>E12</f>
        <v>281445.44</v>
      </c>
      <c r="F21" s="92"/>
      <c r="G21" s="92"/>
      <c r="H21" s="289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220737.5</v>
      </c>
      <c r="E26" s="131">
        <v>313357.03999999998</v>
      </c>
      <c r="G26" s="86"/>
    </row>
    <row r="27" spans="2:10">
      <c r="B27" s="10" t="s">
        <v>17</v>
      </c>
      <c r="C27" s="11" t="s">
        <v>232</v>
      </c>
      <c r="D27" s="194">
        <v>5951.64</v>
      </c>
      <c r="E27" s="116">
        <v>-14949.150000000001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10800.04</v>
      </c>
      <c r="E28" s="82">
        <v>9470.93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10800.04</v>
      </c>
      <c r="E29" s="113">
        <v>9470.93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4848.3999999999996</v>
      </c>
      <c r="E32" s="82">
        <v>24420.080000000002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-0.01</v>
      </c>
      <c r="E33" s="113">
        <v>18993.84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124.04</v>
      </c>
      <c r="E35" s="113">
        <v>337.54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1583.67</v>
      </c>
      <c r="E37" s="113">
        <v>2033.61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3140.7</v>
      </c>
      <c r="E39" s="114">
        <v>3055.09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12516.33</v>
      </c>
      <c r="E40" s="136">
        <v>-16962.45</v>
      </c>
      <c r="G40" s="86"/>
    </row>
    <row r="41" spans="2:10" ht="13.5" thickBot="1">
      <c r="B41" s="137" t="s">
        <v>37</v>
      </c>
      <c r="C41" s="138" t="s">
        <v>38</v>
      </c>
      <c r="D41" s="139">
        <v>239205.47</v>
      </c>
      <c r="E41" s="112">
        <v>281445.43999999994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2421.4294</v>
      </c>
      <c r="E47" s="200">
        <v>3642.4159</v>
      </c>
      <c r="G47" s="79"/>
    </row>
    <row r="48" spans="2:10">
      <c r="B48" s="162" t="s">
        <v>6</v>
      </c>
      <c r="C48" s="23" t="s">
        <v>41</v>
      </c>
      <c r="D48" s="163">
        <v>2480.3553999999999</v>
      </c>
      <c r="E48" s="200">
        <v>3459.2606000000001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91.16</v>
      </c>
      <c r="E50" s="200">
        <v>86.03</v>
      </c>
    </row>
    <row r="51" spans="2:5">
      <c r="B51" s="141" t="s">
        <v>6</v>
      </c>
      <c r="C51" s="16" t="s">
        <v>235</v>
      </c>
      <c r="D51" s="287">
        <v>89.87</v>
      </c>
      <c r="E51" s="200">
        <v>78.2</v>
      </c>
    </row>
    <row r="52" spans="2:5">
      <c r="B52" s="141" t="s">
        <v>8</v>
      </c>
      <c r="C52" s="16" t="s">
        <v>236</v>
      </c>
      <c r="D52" s="287">
        <v>103.28</v>
      </c>
      <c r="E52" s="87">
        <v>88.13</v>
      </c>
    </row>
    <row r="53" spans="2:5" ht="13.5" customHeight="1" thickBot="1">
      <c r="B53" s="142" t="s">
        <v>9</v>
      </c>
      <c r="C53" s="18" t="s">
        <v>41</v>
      </c>
      <c r="D53" s="198">
        <v>96.44</v>
      </c>
      <c r="E53" s="230">
        <v>81.36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281445.44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281445.44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281445.44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281445.44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218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128384.98</v>
      </c>
      <c r="E11" s="9">
        <f>E12</f>
        <v>154418.10999999999</v>
      </c>
    </row>
    <row r="12" spans="2:7">
      <c r="B12" s="145" t="s">
        <v>4</v>
      </c>
      <c r="C12" s="6" t="s">
        <v>5</v>
      </c>
      <c r="D12" s="93">
        <v>128384.98</v>
      </c>
      <c r="E12" s="109">
        <v>154418.10999999999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128384.98</v>
      </c>
      <c r="E21" s="112">
        <f>E11</f>
        <v>154418.10999999999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128384.98</v>
      </c>
      <c r="G26" s="86"/>
    </row>
    <row r="27" spans="2:10">
      <c r="B27" s="10" t="s">
        <v>17</v>
      </c>
      <c r="C27" s="11" t="s">
        <v>232</v>
      </c>
      <c r="D27" s="97"/>
      <c r="E27" s="116">
        <v>30592.92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97"/>
      <c r="E28" s="82">
        <v>31752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98"/>
      <c r="E29" s="113">
        <v>31752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98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98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97"/>
      <c r="E32" s="82">
        <v>1159.08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98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98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98"/>
      <c r="E35" s="113">
        <v>10.82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98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98"/>
      <c r="E37" s="113">
        <v>1148.26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98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-4559.79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f>E26+E27+E40</f>
        <v>154418.10999999999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1167.2422999999999</v>
      </c>
      <c r="G47" s="79"/>
    </row>
    <row r="48" spans="2:10">
      <c r="B48" s="162" t="s">
        <v>6</v>
      </c>
      <c r="C48" s="23" t="s">
        <v>41</v>
      </c>
      <c r="D48" s="163"/>
      <c r="E48" s="90">
        <v>1455.5388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99"/>
      <c r="E50" s="200">
        <v>109.99</v>
      </c>
    </row>
    <row r="51" spans="2:5">
      <c r="B51" s="141" t="s">
        <v>6</v>
      </c>
      <c r="C51" s="16" t="s">
        <v>235</v>
      </c>
      <c r="D51" s="287"/>
      <c r="E51" s="87">
        <v>95.61</v>
      </c>
    </row>
    <row r="52" spans="2:5">
      <c r="B52" s="141" t="s">
        <v>8</v>
      </c>
      <c r="C52" s="16" t="s">
        <v>236</v>
      </c>
      <c r="D52" s="287"/>
      <c r="E52" s="87">
        <v>109.99000000000001</v>
      </c>
    </row>
    <row r="53" spans="2:5" ht="12.75" customHeight="1" thickBot="1">
      <c r="B53" s="142" t="s">
        <v>9</v>
      </c>
      <c r="C53" s="18" t="s">
        <v>41</v>
      </c>
      <c r="D53" s="101"/>
      <c r="E53" s="89">
        <v>106.09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154418.10999999999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154418.10999999999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154418.10999999999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154418.10999999999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249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167263.87</v>
      </c>
    </row>
    <row r="12" spans="2:7">
      <c r="B12" s="145" t="s">
        <v>4</v>
      </c>
      <c r="C12" s="6" t="s">
        <v>5</v>
      </c>
      <c r="D12" s="93"/>
      <c r="E12" s="109">
        <v>167263.87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12">
        <f>E11</f>
        <v>167263.87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>
        <v>580.58000000000004</v>
      </c>
      <c r="E27" s="116">
        <v>165678.74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39600</v>
      </c>
      <c r="E28" s="82">
        <v>165678.74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39600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165678.74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39019.42</v>
      </c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0.5</v>
      </c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23.04</v>
      </c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38995.879999999997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-580.58000000000004</v>
      </c>
      <c r="E40" s="136">
        <v>1585.13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f>E26+E27+E40</f>
        <v>167263.87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85"/>
      <c r="G47" s="79"/>
    </row>
    <row r="48" spans="2:10">
      <c r="B48" s="162" t="s">
        <v>6</v>
      </c>
      <c r="C48" s="23" t="s">
        <v>41</v>
      </c>
      <c r="D48" s="163"/>
      <c r="E48" s="90">
        <v>1673.9779000000001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99"/>
      <c r="E50" s="87"/>
    </row>
    <row r="51" spans="2:5">
      <c r="B51" s="141" t="s">
        <v>6</v>
      </c>
      <c r="C51" s="16" t="s">
        <v>235</v>
      </c>
      <c r="D51" s="287">
        <v>99.47</v>
      </c>
      <c r="E51" s="87">
        <v>79.52</v>
      </c>
    </row>
    <row r="52" spans="2:5">
      <c r="B52" s="141" t="s">
        <v>8</v>
      </c>
      <c r="C52" s="16" t="s">
        <v>236</v>
      </c>
      <c r="D52" s="287">
        <v>107.52</v>
      </c>
      <c r="E52" s="87">
        <v>100.87</v>
      </c>
    </row>
    <row r="53" spans="2:5" ht="12.75" customHeight="1" thickBot="1">
      <c r="B53" s="142" t="s">
        <v>9</v>
      </c>
      <c r="C53" s="18" t="s">
        <v>41</v>
      </c>
      <c r="D53" s="101"/>
      <c r="E53" s="89">
        <v>99.92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167263.87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167263.87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167263.87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167263.87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250</v>
      </c>
      <c r="C6" s="295"/>
      <c r="D6" s="295"/>
      <c r="E6" s="295"/>
    </row>
    <row r="7" spans="2:7" ht="14.25">
      <c r="B7" s="232"/>
      <c r="C7" s="232"/>
      <c r="D7" s="232"/>
      <c r="E7" s="232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33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23814</v>
      </c>
    </row>
    <row r="12" spans="2:7">
      <c r="B12" s="145" t="s">
        <v>4</v>
      </c>
      <c r="C12" s="6" t="s">
        <v>5</v>
      </c>
      <c r="D12" s="93"/>
      <c r="E12" s="109">
        <v>23814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93">
        <f>E11</f>
        <v>23814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23814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23814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23814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0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23814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254.04310000000001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82.09</v>
      </c>
    </row>
    <row r="52" spans="2:5">
      <c r="B52" s="141" t="s">
        <v>8</v>
      </c>
      <c r="C52" s="16" t="s">
        <v>236</v>
      </c>
      <c r="D52" s="287"/>
      <c r="E52" s="87">
        <v>94.06</v>
      </c>
    </row>
    <row r="53" spans="2:5" ht="13.5" thickBot="1">
      <c r="B53" s="142" t="s">
        <v>9</v>
      </c>
      <c r="C53" s="18" t="s">
        <v>41</v>
      </c>
      <c r="D53" s="198"/>
      <c r="E53" s="230">
        <v>93.74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23814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23814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23814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23814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251</v>
      </c>
      <c r="C6" s="295"/>
      <c r="D6" s="295"/>
      <c r="E6" s="295"/>
    </row>
    <row r="7" spans="2:7" ht="14.25">
      <c r="B7" s="232"/>
      <c r="C7" s="232"/>
      <c r="D7" s="232"/>
      <c r="E7" s="232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33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88.48</v>
      </c>
    </row>
    <row r="12" spans="2:7">
      <c r="B12" s="145" t="s">
        <v>4</v>
      </c>
      <c r="C12" s="6" t="s">
        <v>5</v>
      </c>
      <c r="D12" s="93"/>
      <c r="E12" s="109">
        <v>88.48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93">
        <f>E11</f>
        <v>88.48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87.5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87.5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87.5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0.98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88.48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0.86260000000000003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99.05</v>
      </c>
    </row>
    <row r="52" spans="2:5">
      <c r="B52" s="141" t="s">
        <v>8</v>
      </c>
      <c r="C52" s="16" t="s">
        <v>236</v>
      </c>
      <c r="D52" s="287"/>
      <c r="E52" s="87">
        <v>103.60000000000001</v>
      </c>
    </row>
    <row r="53" spans="2:5" ht="13.5" thickBot="1">
      <c r="B53" s="142" t="s">
        <v>9</v>
      </c>
      <c r="C53" s="18" t="s">
        <v>41</v>
      </c>
      <c r="D53" s="198"/>
      <c r="E53" s="230">
        <v>102.57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88.48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88.48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88.48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88.48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252</v>
      </c>
      <c r="C6" s="295"/>
      <c r="D6" s="295"/>
      <c r="E6" s="295"/>
    </row>
    <row r="7" spans="2:7" ht="14.25">
      <c r="B7" s="232"/>
      <c r="C7" s="232"/>
      <c r="D7" s="232"/>
      <c r="E7" s="232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33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113469.01</v>
      </c>
    </row>
    <row r="12" spans="2:7">
      <c r="B12" s="145" t="s">
        <v>4</v>
      </c>
      <c r="C12" s="6" t="s">
        <v>5</v>
      </c>
      <c r="D12" s="93"/>
      <c r="E12" s="109">
        <v>113469.01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93">
        <f>E11</f>
        <v>113469.01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112506.79999999999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123241.15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123241.15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10734.349999999999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10598.05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23.91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112.39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962.21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113469.01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1074.4154000000001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100.34</v>
      </c>
    </row>
    <row r="52" spans="2:5">
      <c r="B52" s="141" t="s">
        <v>8</v>
      </c>
      <c r="C52" s="16" t="s">
        <v>236</v>
      </c>
      <c r="D52" s="287"/>
      <c r="E52" s="87">
        <v>106</v>
      </c>
    </row>
    <row r="53" spans="2:5" ht="13.5" thickBot="1">
      <c r="B53" s="142" t="s">
        <v>9</v>
      </c>
      <c r="C53" s="18" t="s">
        <v>41</v>
      </c>
      <c r="D53" s="198"/>
      <c r="E53" s="230">
        <v>105.61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113469.01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113469.01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113469.01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113469.01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253</v>
      </c>
      <c r="C6" s="295"/>
      <c r="D6" s="295"/>
      <c r="E6" s="295"/>
    </row>
    <row r="7" spans="2:7" ht="14.25">
      <c r="B7" s="232"/>
      <c r="C7" s="232"/>
      <c r="D7" s="232"/>
      <c r="E7" s="232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33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59274.61</v>
      </c>
    </row>
    <row r="12" spans="2:7">
      <c r="B12" s="145" t="s">
        <v>4</v>
      </c>
      <c r="C12" s="6" t="s">
        <v>5</v>
      </c>
      <c r="D12" s="93"/>
      <c r="E12" s="109">
        <v>59274.61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93">
        <f>E11</f>
        <v>59274.61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58686.1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72912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72912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14225.9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14225.9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588.51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59274.61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85"/>
      <c r="G47" s="79"/>
    </row>
    <row r="48" spans="2:10">
      <c r="B48" s="162" t="s">
        <v>6</v>
      </c>
      <c r="C48" s="23" t="s">
        <v>41</v>
      </c>
      <c r="D48" s="163"/>
      <c r="E48" s="200">
        <v>571.81759999999997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/>
      <c r="E50" s="87"/>
    </row>
    <row r="51" spans="2:5">
      <c r="B51" s="141" t="s">
        <v>6</v>
      </c>
      <c r="C51" s="16" t="s">
        <v>235</v>
      </c>
      <c r="D51" s="287"/>
      <c r="E51" s="87">
        <v>98.47</v>
      </c>
    </row>
    <row r="52" spans="2:5">
      <c r="B52" s="141" t="s">
        <v>8</v>
      </c>
      <c r="C52" s="16" t="s">
        <v>236</v>
      </c>
      <c r="D52" s="287"/>
      <c r="E52" s="87">
        <v>103.96000000000001</v>
      </c>
    </row>
    <row r="53" spans="2:5" ht="13.5" thickBot="1">
      <c r="B53" s="142" t="s">
        <v>9</v>
      </c>
      <c r="C53" s="18" t="s">
        <v>41</v>
      </c>
      <c r="D53" s="198"/>
      <c r="E53" s="230">
        <v>103.66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59274.61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59274.61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59274.61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59274.61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115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30445.13</v>
      </c>
      <c r="E11" s="9">
        <f>E12</f>
        <v>23217.119999999999</v>
      </c>
    </row>
    <row r="12" spans="2:7">
      <c r="B12" s="145" t="s">
        <v>4</v>
      </c>
      <c r="C12" s="6" t="s">
        <v>5</v>
      </c>
      <c r="D12" s="93">
        <v>30445.13</v>
      </c>
      <c r="E12" s="109">
        <v>23217.119999999999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30445.13</v>
      </c>
      <c r="E21" s="112">
        <f>E12</f>
        <v>23217.119999999999</v>
      </c>
      <c r="F21" s="92"/>
      <c r="G21" s="92"/>
      <c r="H21" s="289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18276.02</v>
      </c>
      <c r="E26" s="131">
        <f>D21</f>
        <v>30445.13</v>
      </c>
      <c r="G26" s="86"/>
    </row>
    <row r="27" spans="2:10">
      <c r="B27" s="10" t="s">
        <v>17</v>
      </c>
      <c r="C27" s="11" t="s">
        <v>232</v>
      </c>
      <c r="D27" s="194">
        <v>12407.08</v>
      </c>
      <c r="E27" s="116">
        <v>-8105.18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12407.08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11407.08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8105.18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7170.26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78.97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855.95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-251.61</v>
      </c>
      <c r="E40" s="136">
        <v>877.17</v>
      </c>
      <c r="G40" s="86"/>
    </row>
    <row r="41" spans="2:10" ht="13.5" thickBot="1">
      <c r="B41" s="137" t="s">
        <v>37</v>
      </c>
      <c r="C41" s="138" t="s">
        <v>38</v>
      </c>
      <c r="D41" s="139">
        <v>30431.49</v>
      </c>
      <c r="E41" s="112">
        <f>E26+E27+E40</f>
        <v>23217.119999999999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163.42679999999999</v>
      </c>
      <c r="E47" s="200">
        <v>272.75689999999997</v>
      </c>
      <c r="G47" s="79"/>
    </row>
    <row r="48" spans="2:10">
      <c r="B48" s="162" t="s">
        <v>6</v>
      </c>
      <c r="C48" s="23" t="s">
        <v>41</v>
      </c>
      <c r="D48" s="163">
        <v>272.75689999999997</v>
      </c>
      <c r="E48" s="200">
        <v>202.4513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111.83</v>
      </c>
      <c r="E50" s="200">
        <v>111.62</v>
      </c>
    </row>
    <row r="51" spans="2:5">
      <c r="B51" s="141" t="s">
        <v>6</v>
      </c>
      <c r="C51" s="16" t="s">
        <v>235</v>
      </c>
      <c r="D51" s="287">
        <v>111.45</v>
      </c>
      <c r="E51" s="87">
        <v>111.62</v>
      </c>
    </row>
    <row r="52" spans="2:5">
      <c r="B52" s="141" t="s">
        <v>8</v>
      </c>
      <c r="C52" s="16" t="s">
        <v>236</v>
      </c>
      <c r="D52" s="287">
        <v>113.77</v>
      </c>
      <c r="E52" s="87">
        <v>115.69</v>
      </c>
    </row>
    <row r="53" spans="2:5" ht="12.75" customHeight="1" thickBot="1">
      <c r="B53" s="142" t="s">
        <v>9</v>
      </c>
      <c r="C53" s="18" t="s">
        <v>41</v>
      </c>
      <c r="D53" s="198">
        <v>111.57</v>
      </c>
      <c r="E53" s="230">
        <v>114.68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23217.119999999999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23217.119999999999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23217.119999999999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23217.119999999999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8">
      <c r="B1" s="1"/>
      <c r="C1" s="1"/>
      <c r="D1" s="2"/>
      <c r="E1" s="2"/>
    </row>
    <row r="2" spans="2:8" ht="15.75">
      <c r="B2" s="293" t="s">
        <v>0</v>
      </c>
      <c r="C2" s="293"/>
      <c r="D2" s="293"/>
      <c r="E2" s="293"/>
    </row>
    <row r="3" spans="2:8" ht="15.75">
      <c r="B3" s="293" t="s">
        <v>222</v>
      </c>
      <c r="C3" s="293"/>
      <c r="D3" s="293"/>
      <c r="E3" s="293"/>
    </row>
    <row r="4" spans="2:8" ht="15">
      <c r="B4" s="189"/>
      <c r="C4" s="189"/>
      <c r="D4" s="189"/>
      <c r="E4" s="189"/>
    </row>
    <row r="5" spans="2:8" ht="14.25">
      <c r="B5" s="294" t="s">
        <v>1</v>
      </c>
      <c r="C5" s="294"/>
      <c r="D5" s="294"/>
      <c r="E5" s="294"/>
    </row>
    <row r="6" spans="2:8" ht="14.25">
      <c r="B6" s="295" t="s">
        <v>254</v>
      </c>
      <c r="C6" s="295"/>
      <c r="D6" s="295"/>
      <c r="E6" s="295"/>
    </row>
    <row r="7" spans="2:8" ht="14.25">
      <c r="B7" s="232"/>
      <c r="C7" s="232"/>
      <c r="D7" s="232"/>
      <c r="E7" s="232"/>
    </row>
    <row r="8" spans="2:8" ht="13.5">
      <c r="B8" s="297" t="s">
        <v>18</v>
      </c>
      <c r="C8" s="298"/>
      <c r="D8" s="298"/>
      <c r="E8" s="298"/>
    </row>
    <row r="9" spans="2:8" ht="16.5" thickBot="1">
      <c r="B9" s="296" t="s">
        <v>223</v>
      </c>
      <c r="C9" s="296"/>
      <c r="D9" s="296"/>
      <c r="E9" s="296"/>
    </row>
    <row r="10" spans="2:8" ht="13.5" thickBot="1">
      <c r="B10" s="233"/>
      <c r="C10" s="91" t="s">
        <v>2</v>
      </c>
      <c r="D10" s="75" t="s">
        <v>217</v>
      </c>
      <c r="E10" s="30" t="s">
        <v>231</v>
      </c>
      <c r="H10" s="250"/>
    </row>
    <row r="11" spans="2:8">
      <c r="B11" s="122" t="s">
        <v>3</v>
      </c>
      <c r="C11" s="169" t="s">
        <v>229</v>
      </c>
      <c r="D11" s="74">
        <f>D12+D13+D14+D15</f>
        <v>0</v>
      </c>
      <c r="E11" s="9">
        <f>E12</f>
        <v>106099.63</v>
      </c>
    </row>
    <row r="12" spans="2:8">
      <c r="B12" s="145" t="s">
        <v>4</v>
      </c>
      <c r="C12" s="6" t="s">
        <v>5</v>
      </c>
      <c r="D12" s="93"/>
      <c r="E12" s="109">
        <v>106099.63</v>
      </c>
    </row>
    <row r="13" spans="2:8">
      <c r="B13" s="145" t="s">
        <v>6</v>
      </c>
      <c r="C13" s="72" t="s">
        <v>7</v>
      </c>
      <c r="D13" s="93"/>
      <c r="E13" s="109"/>
    </row>
    <row r="14" spans="2:8">
      <c r="B14" s="145" t="s">
        <v>8</v>
      </c>
      <c r="C14" s="72" t="s">
        <v>10</v>
      </c>
      <c r="D14" s="93"/>
      <c r="E14" s="109"/>
      <c r="G14" s="71"/>
    </row>
    <row r="15" spans="2:8">
      <c r="B15" s="145" t="s">
        <v>226</v>
      </c>
      <c r="C15" s="72" t="s">
        <v>11</v>
      </c>
      <c r="D15" s="93"/>
      <c r="E15" s="109"/>
    </row>
    <row r="16" spans="2:8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0</v>
      </c>
      <c r="E21" s="193">
        <f>E12</f>
        <v>106099.63</v>
      </c>
      <c r="F21" s="92"/>
      <c r="G21" s="92"/>
      <c r="H21" s="289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33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102357.17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103120.03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103120.03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762.8599999999999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30.3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732.56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3742.46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v>106099.63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33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200"/>
      <c r="G47" s="79"/>
    </row>
    <row r="48" spans="2:10">
      <c r="B48" s="162" t="s">
        <v>6</v>
      </c>
      <c r="C48" s="23" t="s">
        <v>41</v>
      </c>
      <c r="D48" s="163"/>
      <c r="E48" s="200">
        <v>773.03920000000005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/>
    </row>
    <row r="51" spans="2:5">
      <c r="B51" s="141" t="s">
        <v>6</v>
      </c>
      <c r="C51" s="16" t="s">
        <v>235</v>
      </c>
      <c r="D51" s="287"/>
      <c r="E51" s="87">
        <v>130.68</v>
      </c>
    </row>
    <row r="52" spans="2:5">
      <c r="B52" s="141" t="s">
        <v>8</v>
      </c>
      <c r="C52" s="16" t="s">
        <v>236</v>
      </c>
      <c r="D52" s="287"/>
      <c r="E52" s="87">
        <v>138.64000000000001</v>
      </c>
    </row>
    <row r="53" spans="2:5" ht="13.5" thickBot="1">
      <c r="B53" s="142" t="s">
        <v>9</v>
      </c>
      <c r="C53" s="18" t="s">
        <v>41</v>
      </c>
      <c r="D53" s="198"/>
      <c r="E53" s="230">
        <v>137.25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106099.63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106099.63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106099.63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106099.63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116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315259.2</v>
      </c>
      <c r="E11" s="9">
        <f>E12</f>
        <v>62616.27</v>
      </c>
    </row>
    <row r="12" spans="2:7">
      <c r="B12" s="145" t="s">
        <v>4</v>
      </c>
      <c r="C12" s="6" t="s">
        <v>5</v>
      </c>
      <c r="D12" s="93">
        <v>315259.2</v>
      </c>
      <c r="E12" s="109">
        <v>62616.27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315259.2</v>
      </c>
      <c r="E21" s="112">
        <f>E12</f>
        <v>62616.27</v>
      </c>
      <c r="F21" s="92"/>
      <c r="G21" s="92"/>
      <c r="H21" s="289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696486.3</v>
      </c>
      <c r="E26" s="131">
        <v>315259.2</v>
      </c>
      <c r="G26" s="86"/>
    </row>
    <row r="27" spans="2:10">
      <c r="B27" s="10" t="s">
        <v>17</v>
      </c>
      <c r="C27" s="11" t="s">
        <v>232</v>
      </c>
      <c r="D27" s="194">
        <v>712890.96</v>
      </c>
      <c r="E27" s="116">
        <v>-251775.16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879052.89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479800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399252.89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166161.93</v>
      </c>
      <c r="E32" s="82">
        <v>251775.16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60213.64</v>
      </c>
      <c r="E33" s="113">
        <v>2004.49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110.91</v>
      </c>
      <c r="E35" s="113">
        <v>62.18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9721.89</v>
      </c>
      <c r="E37" s="113">
        <v>1605.32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96115.49</v>
      </c>
      <c r="E39" s="114">
        <v>248103.17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18076.650000000001</v>
      </c>
      <c r="E40" s="136">
        <v>-867.77</v>
      </c>
      <c r="G40" s="86"/>
    </row>
    <row r="41" spans="2:10" ht="13.5" thickBot="1">
      <c r="B41" s="137" t="s">
        <v>37</v>
      </c>
      <c r="C41" s="138" t="s">
        <v>38</v>
      </c>
      <c r="D41" s="139">
        <v>1427453.91</v>
      </c>
      <c r="E41" s="112">
        <v>62616.270000000011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5840.5559999999996</v>
      </c>
      <c r="E47" s="200">
        <v>2582.8216000000002</v>
      </c>
      <c r="G47" s="79"/>
    </row>
    <row r="48" spans="2:10">
      <c r="B48" s="162" t="s">
        <v>6</v>
      </c>
      <c r="C48" s="23" t="s">
        <v>41</v>
      </c>
      <c r="D48" s="163">
        <v>11766.022999999999</v>
      </c>
      <c r="E48" s="200">
        <v>503.10359999999997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119.25</v>
      </c>
      <c r="E50" s="200">
        <v>122.06</v>
      </c>
    </row>
    <row r="51" spans="2:5">
      <c r="B51" s="141" t="s">
        <v>6</v>
      </c>
      <c r="C51" s="16" t="s">
        <v>235</v>
      </c>
      <c r="D51" s="287">
        <v>119.22</v>
      </c>
      <c r="E51" s="87">
        <v>120.99000000000001</v>
      </c>
    </row>
    <row r="52" spans="2:5">
      <c r="B52" s="141" t="s">
        <v>8</v>
      </c>
      <c r="C52" s="16" t="s">
        <v>236</v>
      </c>
      <c r="D52" s="287">
        <v>121.84</v>
      </c>
      <c r="E52" s="87">
        <v>124.65</v>
      </c>
    </row>
    <row r="53" spans="2:5" ht="13.5" customHeight="1" thickBot="1">
      <c r="B53" s="142" t="s">
        <v>9</v>
      </c>
      <c r="C53" s="18" t="s">
        <v>41</v>
      </c>
      <c r="D53" s="198">
        <v>121.32</v>
      </c>
      <c r="E53" s="230">
        <v>124.46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62616.27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62616.27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62616.27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62616.27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87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115358261.18000001</v>
      </c>
      <c r="E11" s="9">
        <f>E12+E13+E14</f>
        <v>111979587.80000001</v>
      </c>
    </row>
    <row r="12" spans="2:5">
      <c r="B12" s="145" t="s">
        <v>4</v>
      </c>
      <c r="C12" s="6" t="s">
        <v>5</v>
      </c>
      <c r="D12" s="93">
        <v>114985025.59</v>
      </c>
      <c r="E12" s="109">
        <f>111665163.98+16478.28</f>
        <v>111681642.26000001</v>
      </c>
    </row>
    <row r="13" spans="2:5">
      <c r="B13" s="145" t="s">
        <v>6</v>
      </c>
      <c r="C13" s="72" t="s">
        <v>7</v>
      </c>
      <c r="D13" s="93">
        <v>10.039999999999999</v>
      </c>
      <c r="E13" s="109"/>
    </row>
    <row r="14" spans="2:5">
      <c r="B14" s="145" t="s">
        <v>8</v>
      </c>
      <c r="C14" s="72" t="s">
        <v>10</v>
      </c>
      <c r="D14" s="93">
        <v>373225.55</v>
      </c>
      <c r="E14" s="109">
        <f>E15</f>
        <v>297945.53999999998</v>
      </c>
    </row>
    <row r="15" spans="2:5">
      <c r="B15" s="145" t="s">
        <v>226</v>
      </c>
      <c r="C15" s="72" t="s">
        <v>11</v>
      </c>
      <c r="D15" s="93">
        <v>373225.55</v>
      </c>
      <c r="E15" s="109">
        <f>331.55+297613.99</f>
        <v>297945.53999999998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167225.73000000001</v>
      </c>
      <c r="E17" s="125">
        <f>E18</f>
        <v>212648.36</v>
      </c>
    </row>
    <row r="18" spans="2:10">
      <c r="B18" s="145" t="s">
        <v>4</v>
      </c>
      <c r="C18" s="6" t="s">
        <v>11</v>
      </c>
      <c r="D18" s="93">
        <v>167225.73000000001</v>
      </c>
      <c r="E18" s="110">
        <v>212648.36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115191035.45</v>
      </c>
      <c r="E21" s="112">
        <f>E11-E17</f>
        <v>111766939.44000001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118963752.02</v>
      </c>
      <c r="E26" s="131">
        <v>115191035.45</v>
      </c>
      <c r="G26" s="86"/>
    </row>
    <row r="27" spans="2:10">
      <c r="B27" s="10" t="s">
        <v>17</v>
      </c>
      <c r="C27" s="11" t="s">
        <v>232</v>
      </c>
      <c r="D27" s="194">
        <v>945108.95</v>
      </c>
      <c r="E27" s="116">
        <v>-635931.6099999994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12690711.710000001</v>
      </c>
      <c r="E28" s="82">
        <v>10922919.16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12337442.619999999</v>
      </c>
      <c r="E29" s="113">
        <v>10704169.23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353269.09</v>
      </c>
      <c r="E31" s="113">
        <v>218749.93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11745602.76</v>
      </c>
      <c r="E32" s="82">
        <v>11558850.77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7284266.7599999998</v>
      </c>
      <c r="E33" s="113">
        <v>8335838.2299999995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2135519.7000000002</v>
      </c>
      <c r="E35" s="113">
        <v>1882157.37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2325816.2999999998</v>
      </c>
      <c r="E39" s="114">
        <v>1340855.17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3314022.95</v>
      </c>
      <c r="E40" s="136">
        <v>-2788164.4</v>
      </c>
      <c r="G40" s="86"/>
    </row>
    <row r="41" spans="2:10" ht="13.5" thickBot="1">
      <c r="B41" s="137" t="s">
        <v>37</v>
      </c>
      <c r="C41" s="138" t="s">
        <v>38</v>
      </c>
      <c r="D41" s="139">
        <v>123222883.92</v>
      </c>
      <c r="E41" s="112">
        <v>111766939.44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10066295.17</v>
      </c>
      <c r="E47" s="85">
        <v>10089904.193600001</v>
      </c>
      <c r="G47" s="79"/>
    </row>
    <row r="48" spans="2:10">
      <c r="B48" s="162" t="s">
        <v>6</v>
      </c>
      <c r="C48" s="23" t="s">
        <v>41</v>
      </c>
      <c r="D48" s="163">
        <v>10143986.0528</v>
      </c>
      <c r="E48" s="85">
        <v>10033494.7388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11.818</v>
      </c>
      <c r="E50" s="85">
        <v>11.4164647393842</v>
      </c>
    </row>
    <row r="51" spans="2:5">
      <c r="B51" s="141" t="s">
        <v>6</v>
      </c>
      <c r="C51" s="16" t="s">
        <v>235</v>
      </c>
      <c r="D51" s="197">
        <v>11.7555</v>
      </c>
      <c r="E51" s="166">
        <v>10.8537</v>
      </c>
    </row>
    <row r="52" spans="2:5" ht="12.75" customHeight="1">
      <c r="B52" s="141" t="s">
        <v>8</v>
      </c>
      <c r="C52" s="16" t="s">
        <v>236</v>
      </c>
      <c r="D52" s="197">
        <v>12.6364</v>
      </c>
      <c r="E52" s="166">
        <v>11.444100000000001</v>
      </c>
    </row>
    <row r="53" spans="2:5" ht="13.5" thickBot="1">
      <c r="B53" s="142" t="s">
        <v>9</v>
      </c>
      <c r="C53" s="18" t="s">
        <v>41</v>
      </c>
      <c r="D53" s="198">
        <v>12.147399999999999</v>
      </c>
      <c r="E53" s="204">
        <v>11.139382872030801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111681642.26000001</v>
      </c>
      <c r="E58" s="33">
        <f>D58/E21</f>
        <v>0.99923682995680674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111665163.98</v>
      </c>
      <c r="E64" s="105">
        <f>D64/E21</f>
        <v>0.99908939566109667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16478.28</v>
      </c>
      <c r="E69" s="103">
        <f>D69/E21</f>
        <v>1.474342957100123E-4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297945.53999999998</v>
      </c>
      <c r="E72" s="158">
        <f>D72/E21</f>
        <v>2.6657752417023682E-3</v>
      </c>
    </row>
    <row r="73" spans="2:5">
      <c r="B73" s="24" t="s">
        <v>62</v>
      </c>
      <c r="C73" s="25" t="s">
        <v>65</v>
      </c>
      <c r="D73" s="26">
        <f>E17</f>
        <v>212648.36</v>
      </c>
      <c r="E73" s="27">
        <f>D73/E21</f>
        <v>1.9026051985091377E-3</v>
      </c>
    </row>
    <row r="74" spans="2:5">
      <c r="B74" s="159" t="s">
        <v>64</v>
      </c>
      <c r="C74" s="160" t="s">
        <v>66</v>
      </c>
      <c r="D74" s="161">
        <f>D58+D71+D72-D73</f>
        <v>111766939.44000001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111766939.44000001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19"/>
      <c r="C4" s="119"/>
      <c r="D4" s="119"/>
      <c r="E4" s="119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186</v>
      </c>
      <c r="C6" s="295"/>
      <c r="D6" s="295"/>
      <c r="E6" s="295"/>
    </row>
    <row r="7" spans="2:7" ht="14.25">
      <c r="B7" s="121"/>
      <c r="C7" s="121"/>
      <c r="D7" s="121"/>
      <c r="E7" s="12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20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6431.49</v>
      </c>
      <c r="E11" s="9">
        <f>E12</f>
        <v>6189.66</v>
      </c>
    </row>
    <row r="12" spans="2:7">
      <c r="B12" s="145" t="s">
        <v>4</v>
      </c>
      <c r="C12" s="6" t="s">
        <v>5</v>
      </c>
      <c r="D12" s="93">
        <v>6431.49</v>
      </c>
      <c r="E12" s="109">
        <v>6189.66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6431.49</v>
      </c>
      <c r="E21" s="112">
        <f>E11</f>
        <v>6189.66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20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6431.49</v>
      </c>
      <c r="G26" s="86"/>
    </row>
    <row r="27" spans="2:10">
      <c r="B27" s="10" t="s">
        <v>17</v>
      </c>
      <c r="C27" s="11" t="s">
        <v>232</v>
      </c>
      <c r="D27" s="194">
        <v>6756.93</v>
      </c>
      <c r="E27" s="116">
        <v>-110.34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7575.37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6750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825.37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818.44</v>
      </c>
      <c r="E32" s="82">
        <v>110.34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1.63</v>
      </c>
      <c r="E35" s="113">
        <v>8.64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10.69</v>
      </c>
      <c r="E37" s="113">
        <v>101.7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806.12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-326.68</v>
      </c>
      <c r="E40" s="136">
        <v>-131.49</v>
      </c>
      <c r="G40" s="86"/>
    </row>
    <row r="41" spans="2:10" ht="13.5" thickBot="1">
      <c r="B41" s="137" t="s">
        <v>37</v>
      </c>
      <c r="C41" s="138" t="s">
        <v>38</v>
      </c>
      <c r="D41" s="139">
        <v>6430.25</v>
      </c>
      <c r="E41" s="112">
        <v>6189.66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20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41.290999999999997</v>
      </c>
      <c r="G47" s="79"/>
    </row>
    <row r="48" spans="2:10">
      <c r="B48" s="162" t="s">
        <v>6</v>
      </c>
      <c r="C48" s="23" t="s">
        <v>41</v>
      </c>
      <c r="D48" s="163">
        <v>41.290999999999997</v>
      </c>
      <c r="E48" s="200">
        <v>40.585299999999997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155.76</v>
      </c>
    </row>
    <row r="51" spans="2:5">
      <c r="B51" s="141" t="s">
        <v>6</v>
      </c>
      <c r="C51" s="16" t="s">
        <v>235</v>
      </c>
      <c r="D51" s="287">
        <v>145.01</v>
      </c>
      <c r="E51" s="87">
        <v>144.49</v>
      </c>
    </row>
    <row r="52" spans="2:5">
      <c r="B52" s="141" t="s">
        <v>8</v>
      </c>
      <c r="C52" s="16" t="s">
        <v>236</v>
      </c>
      <c r="D52" s="287">
        <v>163.89</v>
      </c>
      <c r="E52" s="87">
        <v>160.82</v>
      </c>
    </row>
    <row r="53" spans="2:5" ht="14.25" customHeight="1" thickBot="1">
      <c r="B53" s="142" t="s">
        <v>9</v>
      </c>
      <c r="C53" s="18" t="s">
        <v>41</v>
      </c>
      <c r="D53" s="198">
        <v>155.72999999999999</v>
      </c>
      <c r="E53" s="230">
        <v>152.51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6189.66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6189.66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6189.66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6189.66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117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42816.17</v>
      </c>
      <c r="E11" s="9">
        <f>E12</f>
        <v>43874.12</v>
      </c>
    </row>
    <row r="12" spans="2:7">
      <c r="B12" s="145" t="s">
        <v>4</v>
      </c>
      <c r="C12" s="6" t="s">
        <v>5</v>
      </c>
      <c r="D12" s="93">
        <v>42816.17</v>
      </c>
      <c r="E12" s="109">
        <v>43874.12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42816.17</v>
      </c>
      <c r="E21" s="112">
        <f>E11</f>
        <v>43874.12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1263269.43</v>
      </c>
      <c r="E26" s="131">
        <f>D21</f>
        <v>42816.17</v>
      </c>
      <c r="G26" s="86"/>
    </row>
    <row r="27" spans="2:10">
      <c r="B27" s="10" t="s">
        <v>17</v>
      </c>
      <c r="C27" s="11" t="s">
        <v>232</v>
      </c>
      <c r="D27" s="194">
        <v>814356.34</v>
      </c>
      <c r="E27" s="116">
        <v>-350.15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3062565.81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2780361.21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282204.59999999998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2248209.4700000002</v>
      </c>
      <c r="E32" s="82">
        <v>350.15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479305.53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313.12</v>
      </c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19501.490000000002</v>
      </c>
      <c r="E37" s="113">
        <v>350.15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1749089.33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-47407.38</v>
      </c>
      <c r="E40" s="136">
        <v>1408.1</v>
      </c>
      <c r="G40" s="86"/>
    </row>
    <row r="41" spans="2:10" ht="13.5" thickBot="1">
      <c r="B41" s="137" t="s">
        <v>37</v>
      </c>
      <c r="C41" s="138" t="s">
        <v>38</v>
      </c>
      <c r="D41" s="139">
        <v>2030218.39</v>
      </c>
      <c r="E41" s="112">
        <f>E26+E27+E40</f>
        <v>43874.119999999995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9314.0856000000003</v>
      </c>
      <c r="E47" s="200">
        <v>308.87439999999998</v>
      </c>
      <c r="G47" s="79"/>
    </row>
    <row r="48" spans="2:10">
      <c r="B48" s="162" t="s">
        <v>6</v>
      </c>
      <c r="C48" s="23" t="s">
        <v>41</v>
      </c>
      <c r="D48" s="163">
        <v>14985.3734</v>
      </c>
      <c r="E48" s="90">
        <v>306.4049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135.63</v>
      </c>
      <c r="E50" s="200">
        <v>138.62</v>
      </c>
    </row>
    <row r="51" spans="2:5">
      <c r="B51" s="141" t="s">
        <v>6</v>
      </c>
      <c r="C51" s="16" t="s">
        <v>235</v>
      </c>
      <c r="D51" s="287">
        <v>134.88999999999999</v>
      </c>
      <c r="E51" s="87">
        <v>138.62</v>
      </c>
    </row>
    <row r="52" spans="2:5">
      <c r="B52" s="141" t="s">
        <v>8</v>
      </c>
      <c r="C52" s="16" t="s">
        <v>236</v>
      </c>
      <c r="D52" s="287">
        <v>138.9</v>
      </c>
      <c r="E52" s="87">
        <v>143.41</v>
      </c>
    </row>
    <row r="53" spans="2:5" ht="13.5" customHeight="1" thickBot="1">
      <c r="B53" s="142" t="s">
        <v>9</v>
      </c>
      <c r="C53" s="18" t="s">
        <v>41</v>
      </c>
      <c r="D53" s="198">
        <v>135.47999999999999</v>
      </c>
      <c r="E53" s="89">
        <v>143.19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43874.12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43874.12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43874.12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43874.12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118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/>
    </row>
    <row r="12" spans="2:7">
      <c r="B12" s="145" t="s">
        <v>4</v>
      </c>
      <c r="C12" s="6" t="s">
        <v>5</v>
      </c>
      <c r="D12" s="93"/>
      <c r="E12" s="109"/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12">
        <f>E11-E17</f>
        <v>0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145361.07999999999</v>
      </c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>
        <v>-1204.29</v>
      </c>
      <c r="E27" s="116">
        <v>13.01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 t="s">
        <v>247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1204.29</v>
      </c>
      <c r="E32" s="82">
        <v>-13.01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1.41</v>
      </c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1202.8800000000001</v>
      </c>
      <c r="E37" s="113">
        <v>-13.01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0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1853.46</v>
      </c>
      <c r="E40" s="136">
        <v>-13.01</v>
      </c>
      <c r="G40" s="86"/>
    </row>
    <row r="41" spans="2:10" ht="13.5" thickBot="1">
      <c r="B41" s="137" t="s">
        <v>37</v>
      </c>
      <c r="C41" s="138" t="s">
        <v>38</v>
      </c>
      <c r="D41" s="139">
        <v>146010.25</v>
      </c>
      <c r="E41" s="112">
        <f>E26+E27+E40</f>
        <v>0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334.32479999999998</v>
      </c>
      <c r="E47" s="85"/>
      <c r="G47" s="79"/>
    </row>
    <row r="48" spans="2:10">
      <c r="B48" s="162" t="s">
        <v>6</v>
      </c>
      <c r="C48" s="23" t="s">
        <v>41</v>
      </c>
      <c r="D48" s="163">
        <v>331.66809999999998</v>
      </c>
      <c r="E48" s="90"/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434.79</v>
      </c>
      <c r="E50" s="87"/>
    </row>
    <row r="51" spans="2:5">
      <c r="B51" s="141" t="s">
        <v>6</v>
      </c>
      <c r="C51" s="16" t="s">
        <v>235</v>
      </c>
      <c r="D51" s="287">
        <v>428.37</v>
      </c>
      <c r="E51" s="87">
        <v>371.59000000000003</v>
      </c>
    </row>
    <row r="52" spans="2:5">
      <c r="B52" s="141" t="s">
        <v>8</v>
      </c>
      <c r="C52" s="16" t="s">
        <v>236</v>
      </c>
      <c r="D52" s="287">
        <v>475.12</v>
      </c>
      <c r="E52" s="87">
        <v>420.36</v>
      </c>
    </row>
    <row r="53" spans="2:5" ht="14.25" customHeight="1" thickBot="1">
      <c r="B53" s="142" t="s">
        <v>9</v>
      </c>
      <c r="C53" s="18" t="s">
        <v>41</v>
      </c>
      <c r="D53" s="198">
        <v>440.23</v>
      </c>
      <c r="E53" s="89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0</v>
      </c>
      <c r="E58" s="33">
        <v>0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0</v>
      </c>
      <c r="E64" s="105">
        <v>0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0</v>
      </c>
      <c r="E74" s="70">
        <f>E58+E72-E73</f>
        <v>0</v>
      </c>
    </row>
    <row r="75" spans="2:5">
      <c r="B75" s="141" t="s">
        <v>4</v>
      </c>
      <c r="C75" s="16" t="s">
        <v>67</v>
      </c>
      <c r="D75" s="102">
        <f>D74</f>
        <v>0</v>
      </c>
      <c r="E75" s="103">
        <f>E74</f>
        <v>0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163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3563972.67</v>
      </c>
      <c r="E11" s="9">
        <f>E12</f>
        <v>1851437.63</v>
      </c>
    </row>
    <row r="12" spans="2:7">
      <c r="B12" s="145" t="s">
        <v>4</v>
      </c>
      <c r="C12" s="6" t="s">
        <v>5</v>
      </c>
      <c r="D12" s="93">
        <v>3563972.67</v>
      </c>
      <c r="E12" s="109">
        <v>1851437.63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3563972.67</v>
      </c>
      <c r="E21" s="112">
        <f>E11</f>
        <v>1851437.63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1006243.25</v>
      </c>
      <c r="E26" s="131">
        <v>3563972.67</v>
      </c>
      <c r="G26" s="86"/>
    </row>
    <row r="27" spans="2:10">
      <c r="B27" s="10" t="s">
        <v>17</v>
      </c>
      <c r="C27" s="11" t="s">
        <v>232</v>
      </c>
      <c r="D27" s="194">
        <v>1719769.84</v>
      </c>
      <c r="E27" s="116">
        <v>-1488708.59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2804155.04</v>
      </c>
      <c r="E28" s="82">
        <v>0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2579043.41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225111.63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1084385.2</v>
      </c>
      <c r="E32" s="82">
        <v>1488708.59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557861.65</v>
      </c>
      <c r="E33" s="113">
        <v>81527.48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538.94000000000005</v>
      </c>
      <c r="E35" s="113">
        <v>4103.6000000000004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19447.68</v>
      </c>
      <c r="E37" s="113">
        <v>22878.89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506536.93</v>
      </c>
      <c r="E39" s="114">
        <v>1380198.62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187484.76</v>
      </c>
      <c r="E40" s="136">
        <v>-223826.45</v>
      </c>
      <c r="G40" s="86"/>
    </row>
    <row r="41" spans="2:10" ht="13.5" thickBot="1">
      <c r="B41" s="137" t="s">
        <v>37</v>
      </c>
      <c r="C41" s="138" t="s">
        <v>38</v>
      </c>
      <c r="D41" s="139">
        <v>2913497.85</v>
      </c>
      <c r="E41" s="112">
        <v>1851437.63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101640.732</v>
      </c>
      <c r="E47" s="200">
        <v>330303.30599999998</v>
      </c>
      <c r="G47" s="79"/>
    </row>
    <row r="48" spans="2:10">
      <c r="B48" s="162" t="s">
        <v>6</v>
      </c>
      <c r="C48" s="23" t="s">
        <v>41</v>
      </c>
      <c r="D48" s="163">
        <v>259670.04</v>
      </c>
      <c r="E48" s="90">
        <v>182587.53700000001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9.9</v>
      </c>
      <c r="E50" s="200">
        <v>10.79</v>
      </c>
    </row>
    <row r="51" spans="2:5">
      <c r="B51" s="141" t="s">
        <v>6</v>
      </c>
      <c r="C51" s="16" t="s">
        <v>235</v>
      </c>
      <c r="D51" s="287">
        <v>9.59</v>
      </c>
      <c r="E51" s="87">
        <v>8.98</v>
      </c>
    </row>
    <row r="52" spans="2:5">
      <c r="B52" s="141" t="s">
        <v>8</v>
      </c>
      <c r="C52" s="16" t="s">
        <v>236</v>
      </c>
      <c r="D52" s="287">
        <v>11.9</v>
      </c>
      <c r="E52" s="87">
        <v>10.790000000000001</v>
      </c>
    </row>
    <row r="53" spans="2:5" ht="13.5" customHeight="1" thickBot="1">
      <c r="B53" s="142" t="s">
        <v>9</v>
      </c>
      <c r="C53" s="18" t="s">
        <v>41</v>
      </c>
      <c r="D53" s="198">
        <v>11.22</v>
      </c>
      <c r="E53" s="89">
        <v>10.14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1851437.63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1851437.63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1851437.63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1851437.63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161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3428738.51</v>
      </c>
      <c r="E11" s="9">
        <f>E12</f>
        <v>2642019.5299999998</v>
      </c>
    </row>
    <row r="12" spans="2:7">
      <c r="B12" s="145" t="s">
        <v>4</v>
      </c>
      <c r="C12" s="6" t="s">
        <v>5</v>
      </c>
      <c r="D12" s="93">
        <v>3428738.51</v>
      </c>
      <c r="E12" s="109">
        <v>2642019.5299999998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3428738.51</v>
      </c>
      <c r="E21" s="112">
        <f>E11</f>
        <v>2642019.5299999998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7409642.6799999997</v>
      </c>
      <c r="E26" s="131">
        <f>D21</f>
        <v>3428738.51</v>
      </c>
      <c r="G26" s="86"/>
    </row>
    <row r="27" spans="2:10">
      <c r="B27" s="10" t="s">
        <v>17</v>
      </c>
      <c r="C27" s="11" t="s">
        <v>232</v>
      </c>
      <c r="D27" s="194">
        <v>-2546304.33</v>
      </c>
      <c r="E27" s="116">
        <v>-678288.46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400350.06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397506.26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2843.8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2946654.39</v>
      </c>
      <c r="E32" s="82">
        <v>678288.46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666958.48</v>
      </c>
      <c r="E33" s="113">
        <v>411429.43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630.71</v>
      </c>
      <c r="E35" s="113">
        <v>2952.5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46945.55</v>
      </c>
      <c r="E37" s="113">
        <v>22321.040000000001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2232119.65</v>
      </c>
      <c r="E39" s="114">
        <v>241585.49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49780.87</v>
      </c>
      <c r="E40" s="136">
        <v>-108430.52</v>
      </c>
      <c r="G40" s="86"/>
    </row>
    <row r="41" spans="2:10" ht="13.5" thickBot="1">
      <c r="B41" s="137" t="s">
        <v>37</v>
      </c>
      <c r="C41" s="138" t="s">
        <v>38</v>
      </c>
      <c r="D41" s="139">
        <v>4913119.22</v>
      </c>
      <c r="E41" s="112">
        <f>E26+E27+E40</f>
        <v>2642019.5299999998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490704.81300000002</v>
      </c>
      <c r="E47" s="200">
        <v>240275.99900000001</v>
      </c>
      <c r="G47" s="79"/>
    </row>
    <row r="48" spans="2:10">
      <c r="B48" s="162" t="s">
        <v>6</v>
      </c>
      <c r="C48" s="23" t="s">
        <v>41</v>
      </c>
      <c r="D48" s="163">
        <v>322383.15100000001</v>
      </c>
      <c r="E48" s="90">
        <v>189392.08100000001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15.1</v>
      </c>
      <c r="E50" s="200">
        <v>14.27</v>
      </c>
    </row>
    <row r="51" spans="2:5">
      <c r="B51" s="141" t="s">
        <v>6</v>
      </c>
      <c r="C51" s="16" t="s">
        <v>235</v>
      </c>
      <c r="D51" s="287">
        <v>14.7</v>
      </c>
      <c r="E51" s="200">
        <v>12.66</v>
      </c>
    </row>
    <row r="52" spans="2:5">
      <c r="B52" s="141" t="s">
        <v>8</v>
      </c>
      <c r="C52" s="16" t="s">
        <v>236</v>
      </c>
      <c r="D52" s="287">
        <v>15.85</v>
      </c>
      <c r="E52" s="87">
        <v>14.5</v>
      </c>
    </row>
    <row r="53" spans="2:5" ht="12.75" customHeight="1" thickBot="1">
      <c r="B53" s="142" t="s">
        <v>9</v>
      </c>
      <c r="C53" s="18" t="s">
        <v>41</v>
      </c>
      <c r="D53" s="198">
        <v>15.24</v>
      </c>
      <c r="E53" s="89">
        <v>13.95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2642019.5299999998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2642019.5299999998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2642019.5299999998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2642019.5299999998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162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1101151.2</v>
      </c>
      <c r="E11" s="9">
        <f>E12</f>
        <v>420431.33</v>
      </c>
    </row>
    <row r="12" spans="2:7">
      <c r="B12" s="145" t="s">
        <v>4</v>
      </c>
      <c r="C12" s="6" t="s">
        <v>5</v>
      </c>
      <c r="D12" s="93">
        <v>1101151.2</v>
      </c>
      <c r="E12" s="109">
        <v>420431.33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1101151.2</v>
      </c>
      <c r="E21" s="112">
        <f>E11</f>
        <v>420431.33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242365.17</v>
      </c>
      <c r="E26" s="131">
        <f>D21</f>
        <v>1101151.2</v>
      </c>
      <c r="G26" s="86"/>
    </row>
    <row r="27" spans="2:10">
      <c r="B27" s="10" t="s">
        <v>17</v>
      </c>
      <c r="C27" s="11" t="s">
        <v>232</v>
      </c>
      <c r="D27" s="194">
        <v>1314976.52</v>
      </c>
      <c r="E27" s="116">
        <v>-882904.5399999998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1340000</v>
      </c>
      <c r="E28" s="82">
        <v>218533.24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1340000</v>
      </c>
      <c r="E29" s="113">
        <v>200000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18533.240000000002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25023.48</v>
      </c>
      <c r="E32" s="82">
        <v>1101437.7799999998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1091735.25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29.67</v>
      </c>
      <c r="E35" s="113">
        <v>161.88999999999999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8427.3700000000008</v>
      </c>
      <c r="E37" s="113">
        <v>9540.64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16566.439999999999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-29311.35</v>
      </c>
      <c r="E40" s="136">
        <v>202184.67</v>
      </c>
      <c r="G40" s="86"/>
    </row>
    <row r="41" spans="2:10" ht="13.5" thickBot="1">
      <c r="B41" s="137" t="s">
        <v>37</v>
      </c>
      <c r="C41" s="138" t="s">
        <v>38</v>
      </c>
      <c r="D41" s="139">
        <v>1528030.34</v>
      </c>
      <c r="E41" s="112">
        <f>E26+E27+E40</f>
        <v>420431.33000000019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00"/>
      <c r="G46" s="79"/>
    </row>
    <row r="47" spans="2:10">
      <c r="B47" s="141" t="s">
        <v>4</v>
      </c>
      <c r="C47" s="16" t="s">
        <v>40</v>
      </c>
      <c r="D47" s="196">
        <v>28480.044000000002</v>
      </c>
      <c r="E47" s="200">
        <v>182612.139</v>
      </c>
      <c r="G47" s="79"/>
    </row>
    <row r="48" spans="2:10">
      <c r="B48" s="162" t="s">
        <v>6</v>
      </c>
      <c r="C48" s="23" t="s">
        <v>41</v>
      </c>
      <c r="D48" s="163">
        <v>184100.041</v>
      </c>
      <c r="E48" s="200">
        <v>58393.24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8.51</v>
      </c>
      <c r="E50" s="200">
        <v>6.03</v>
      </c>
    </row>
    <row r="51" spans="2:5">
      <c r="B51" s="141" t="s">
        <v>6</v>
      </c>
      <c r="C51" s="16" t="s">
        <v>235</v>
      </c>
      <c r="D51" s="287">
        <v>7.8</v>
      </c>
      <c r="E51" s="87">
        <v>4.9000000000000004</v>
      </c>
    </row>
    <row r="52" spans="2:5">
      <c r="B52" s="141" t="s">
        <v>8</v>
      </c>
      <c r="C52" s="16" t="s">
        <v>236</v>
      </c>
      <c r="D52" s="287">
        <v>9.27</v>
      </c>
      <c r="E52" s="87">
        <v>7.36</v>
      </c>
    </row>
    <row r="53" spans="2:5" ht="12.75" customHeight="1" thickBot="1">
      <c r="B53" s="142" t="s">
        <v>9</v>
      </c>
      <c r="C53" s="18" t="s">
        <v>41</v>
      </c>
      <c r="D53" s="198">
        <v>8.3000000000000007</v>
      </c>
      <c r="E53" s="89">
        <v>7.2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420431.33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420431.33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420431.33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420431.33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160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4443973.5999999996</v>
      </c>
      <c r="E11" s="9">
        <f>E12</f>
        <v>1969126.49</v>
      </c>
    </row>
    <row r="12" spans="2:7">
      <c r="B12" s="145" t="s">
        <v>4</v>
      </c>
      <c r="C12" s="6" t="s">
        <v>5</v>
      </c>
      <c r="D12" s="93">
        <v>4443973.5999999996</v>
      </c>
      <c r="E12" s="109">
        <v>1969126.49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4443973.5999999996</v>
      </c>
      <c r="E21" s="112">
        <f>E11</f>
        <v>1969126.49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3411871.72</v>
      </c>
      <c r="E26" s="131">
        <v>4443973.5999999996</v>
      </c>
      <c r="G26" s="86"/>
    </row>
    <row r="27" spans="2:10">
      <c r="B27" s="10" t="s">
        <v>17</v>
      </c>
      <c r="C27" s="11" t="s">
        <v>232</v>
      </c>
      <c r="D27" s="194">
        <v>-57872.92</v>
      </c>
      <c r="E27" s="116">
        <v>-2109120.89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315667.39</v>
      </c>
      <c r="E28" s="82">
        <v>5565.82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202582.48</v>
      </c>
      <c r="E29" s="113">
        <v>3500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113084.91</v>
      </c>
      <c r="E31" s="113">
        <v>2065.8200000000002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373540.31</v>
      </c>
      <c r="E32" s="82">
        <v>2114686.71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289297.77</v>
      </c>
      <c r="E33" s="113">
        <v>2020983.72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770.84</v>
      </c>
      <c r="E35" s="113">
        <v>11050.09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27860.52</v>
      </c>
      <c r="E37" s="113">
        <v>19225.52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55611.18</v>
      </c>
      <c r="E39" s="114">
        <v>63427.38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287024.57</v>
      </c>
      <c r="E40" s="136">
        <v>-365726.22</v>
      </c>
      <c r="G40" s="86"/>
    </row>
    <row r="41" spans="2:10" ht="13.5" thickBot="1">
      <c r="B41" s="137" t="s">
        <v>37</v>
      </c>
      <c r="C41" s="138" t="s">
        <v>38</v>
      </c>
      <c r="D41" s="139">
        <v>3641023.37</v>
      </c>
      <c r="E41" s="112">
        <v>1969126.4899999995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162470.08199999999</v>
      </c>
      <c r="E47" s="200">
        <v>199908.84400000001</v>
      </c>
      <c r="G47" s="79"/>
    </row>
    <row r="48" spans="2:10">
      <c r="B48" s="162" t="s">
        <v>6</v>
      </c>
      <c r="C48" s="23" t="s">
        <v>41</v>
      </c>
      <c r="D48" s="163">
        <v>160468.196</v>
      </c>
      <c r="E48" s="90">
        <v>95449.66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21</v>
      </c>
      <c r="E50" s="200">
        <v>22.23</v>
      </c>
    </row>
    <row r="51" spans="2:5">
      <c r="B51" s="141" t="s">
        <v>6</v>
      </c>
      <c r="C51" s="16" t="s">
        <v>235</v>
      </c>
      <c r="D51" s="287">
        <v>20.309999999999999</v>
      </c>
      <c r="E51" s="87">
        <v>18.3</v>
      </c>
    </row>
    <row r="52" spans="2:5">
      <c r="B52" s="141" t="s">
        <v>8</v>
      </c>
      <c r="C52" s="16" t="s">
        <v>236</v>
      </c>
      <c r="D52" s="287">
        <v>23.43</v>
      </c>
      <c r="E52" s="87">
        <v>22.23</v>
      </c>
    </row>
    <row r="53" spans="2:5" ht="13.5" customHeight="1" thickBot="1">
      <c r="B53" s="142" t="s">
        <v>9</v>
      </c>
      <c r="C53" s="18" t="s">
        <v>41</v>
      </c>
      <c r="D53" s="198">
        <v>22.69</v>
      </c>
      <c r="E53" s="89">
        <v>20.63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1969126.49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1969126.49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1969126.49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1969126.49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119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526429.51</v>
      </c>
      <c r="E11" s="9">
        <f>E12</f>
        <v>275083.78000000003</v>
      </c>
    </row>
    <row r="12" spans="2:7">
      <c r="B12" s="145" t="s">
        <v>4</v>
      </c>
      <c r="C12" s="6" t="s">
        <v>5</v>
      </c>
      <c r="D12" s="93">
        <v>526429.51</v>
      </c>
      <c r="E12" s="109">
        <v>275083.78000000003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526429.51</v>
      </c>
      <c r="E21" s="112">
        <f>E11</f>
        <v>275083.78000000003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234">
        <v>163578.72</v>
      </c>
      <c r="E26" s="131">
        <f>D21</f>
        <v>526429.51</v>
      </c>
      <c r="G26" s="86"/>
    </row>
    <row r="27" spans="2:10">
      <c r="B27" s="10" t="s">
        <v>17</v>
      </c>
      <c r="C27" s="11" t="s">
        <v>232</v>
      </c>
      <c r="D27" s="235">
        <v>73185.490000000005</v>
      </c>
      <c r="E27" s="190">
        <v>-244665.87999999998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235">
        <v>129603.28</v>
      </c>
      <c r="E28" s="82">
        <v>8597.07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236">
        <v>63399.99</v>
      </c>
      <c r="E29" s="113">
        <v>3499.99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236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236">
        <v>66203.289999999994</v>
      </c>
      <c r="E31" s="113">
        <v>5097.08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235">
        <v>56417.79</v>
      </c>
      <c r="E32" s="82">
        <v>253262.94999999998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236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236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236">
        <v>22.95</v>
      </c>
      <c r="E35" s="113">
        <v>397.81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236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236">
        <v>1985.38</v>
      </c>
      <c r="E37" s="113">
        <v>5030.84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236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237">
        <v>54409.46</v>
      </c>
      <c r="E39" s="199">
        <v>247834.3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238">
        <v>19922.080000000002</v>
      </c>
      <c r="E40" s="136">
        <v>-6679.85</v>
      </c>
      <c r="G40" s="86"/>
    </row>
    <row r="41" spans="2:10" ht="13.5" thickBot="1">
      <c r="B41" s="137" t="s">
        <v>37</v>
      </c>
      <c r="C41" s="138" t="s">
        <v>38</v>
      </c>
      <c r="D41" s="96">
        <v>256686.29</v>
      </c>
      <c r="E41" s="193">
        <f>E26+E27+E40</f>
        <v>275083.78000000003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239">
        <v>816.38329999999996</v>
      </c>
      <c r="E47" s="200">
        <v>2481.2854000000002</v>
      </c>
      <c r="G47" s="79"/>
    </row>
    <row r="48" spans="2:10">
      <c r="B48" s="162" t="s">
        <v>6</v>
      </c>
      <c r="C48" s="23" t="s">
        <v>41</v>
      </c>
      <c r="D48" s="240">
        <v>1130.7267999999999</v>
      </c>
      <c r="E48" s="192">
        <v>1306.8733999999999</v>
      </c>
      <c r="G48" s="79"/>
    </row>
    <row r="49" spans="2:5">
      <c r="B49" s="159" t="s">
        <v>23</v>
      </c>
      <c r="C49" s="164" t="s">
        <v>234</v>
      </c>
      <c r="D49" s="243"/>
      <c r="E49" s="200"/>
    </row>
    <row r="50" spans="2:5">
      <c r="B50" s="141" t="s">
        <v>4</v>
      </c>
      <c r="C50" s="16" t="s">
        <v>40</v>
      </c>
      <c r="D50" s="241">
        <v>200.37</v>
      </c>
      <c r="E50" s="200">
        <v>212.16</v>
      </c>
    </row>
    <row r="51" spans="2:5">
      <c r="B51" s="141" t="s">
        <v>6</v>
      </c>
      <c r="C51" s="16" t="s">
        <v>235</v>
      </c>
      <c r="D51" s="242">
        <v>200.3</v>
      </c>
      <c r="E51" s="200">
        <v>184.07</v>
      </c>
    </row>
    <row r="52" spans="2:5">
      <c r="B52" s="141" t="s">
        <v>8</v>
      </c>
      <c r="C52" s="16" t="s">
        <v>236</v>
      </c>
      <c r="D52" s="242">
        <v>237.99</v>
      </c>
      <c r="E52" s="87">
        <v>216.21</v>
      </c>
    </row>
    <row r="53" spans="2:5" ht="14.25" customHeight="1" thickBot="1">
      <c r="B53" s="142" t="s">
        <v>9</v>
      </c>
      <c r="C53" s="18" t="s">
        <v>41</v>
      </c>
      <c r="D53" s="198">
        <v>227.01</v>
      </c>
      <c r="E53" s="191">
        <v>210.49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275083.78000000003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275083.78000000003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275083.78000000003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275083.78000000003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256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14171.95</v>
      </c>
      <c r="E11" s="9">
        <f>E12</f>
        <v>13519.31</v>
      </c>
    </row>
    <row r="12" spans="2:7">
      <c r="B12" s="145" t="s">
        <v>4</v>
      </c>
      <c r="C12" s="6" t="s">
        <v>5</v>
      </c>
      <c r="D12" s="93">
        <v>14171.95</v>
      </c>
      <c r="E12" s="109">
        <v>13519.31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14171.95</v>
      </c>
      <c r="E21" s="112">
        <f>E11</f>
        <v>13519.31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2007.46</v>
      </c>
      <c r="E26" s="131">
        <v>14171.95</v>
      </c>
      <c r="G26" s="86"/>
    </row>
    <row r="27" spans="2:10">
      <c r="B27" s="10" t="s">
        <v>17</v>
      </c>
      <c r="C27" s="11" t="s">
        <v>232</v>
      </c>
      <c r="D27" s="194">
        <v>9884.11</v>
      </c>
      <c r="E27" s="116">
        <v>827.41999999999973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35934.47</v>
      </c>
      <c r="E28" s="82">
        <v>1654.0099999999998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35653.94</v>
      </c>
      <c r="E29" s="113">
        <v>607.89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280.52999999999997</v>
      </c>
      <c r="E31" s="113">
        <v>1046.1199999999999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26050.36</v>
      </c>
      <c r="E32" s="82">
        <v>826.59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-0.43</v>
      </c>
      <c r="E33" s="113">
        <v>576.76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27.3</v>
      </c>
      <c r="E35" s="113">
        <v>82.83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145.63999999999999</v>
      </c>
      <c r="E37" s="113">
        <v>167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25877.85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-854.87</v>
      </c>
      <c r="E40" s="136">
        <v>-1480.06</v>
      </c>
      <c r="G40" s="86"/>
    </row>
    <row r="41" spans="2:10" ht="13.5" thickBot="1">
      <c r="B41" s="137" t="s">
        <v>37</v>
      </c>
      <c r="C41" s="138" t="s">
        <v>38</v>
      </c>
      <c r="D41" s="139">
        <v>11036.7</v>
      </c>
      <c r="E41" s="112">
        <v>13519.310000000001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5.3182</v>
      </c>
      <c r="E47" s="200">
        <v>41.463900000000002</v>
      </c>
      <c r="G47" s="79"/>
    </row>
    <row r="48" spans="2:10">
      <c r="B48" s="162" t="s">
        <v>6</v>
      </c>
      <c r="C48" s="23" t="s">
        <v>41</v>
      </c>
      <c r="D48" s="163">
        <v>28.6541</v>
      </c>
      <c r="E48" s="200">
        <v>43.978099999999998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377.47</v>
      </c>
      <c r="E50" s="200">
        <v>341.79</v>
      </c>
    </row>
    <row r="51" spans="2:5">
      <c r="B51" s="141" t="s">
        <v>6</v>
      </c>
      <c r="C51" s="16" t="s">
        <v>235</v>
      </c>
      <c r="D51" s="287">
        <v>369.95</v>
      </c>
      <c r="E51" s="200">
        <v>300.87</v>
      </c>
    </row>
    <row r="52" spans="2:5">
      <c r="B52" s="141" t="s">
        <v>8</v>
      </c>
      <c r="C52" s="16" t="s">
        <v>236</v>
      </c>
      <c r="D52" s="287">
        <v>412.99</v>
      </c>
      <c r="E52" s="87">
        <v>341.95</v>
      </c>
    </row>
    <row r="53" spans="2:5" ht="13.5" customHeight="1" thickBot="1">
      <c r="B53" s="142" t="s">
        <v>9</v>
      </c>
      <c r="C53" s="18" t="s">
        <v>41</v>
      </c>
      <c r="D53" s="198">
        <v>385.17</v>
      </c>
      <c r="E53" s="253">
        <v>307.41000000000003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20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13519.31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13519.31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13519.31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13519.31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121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155601.31</v>
      </c>
      <c r="E11" s="9">
        <f>E12</f>
        <v>166779.04999999999</v>
      </c>
    </row>
    <row r="12" spans="2:7">
      <c r="B12" s="145" t="s">
        <v>4</v>
      </c>
      <c r="C12" s="6" t="s">
        <v>5</v>
      </c>
      <c r="D12" s="93">
        <v>155601.31</v>
      </c>
      <c r="E12" s="109">
        <v>166779.04999999999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155601.31</v>
      </c>
      <c r="E21" s="112">
        <f>E11</f>
        <v>166779.04999999999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151683.56</v>
      </c>
      <c r="E26" s="131">
        <v>155601.31</v>
      </c>
      <c r="G26" s="86"/>
    </row>
    <row r="27" spans="2:10">
      <c r="B27" s="10" t="s">
        <v>17</v>
      </c>
      <c r="C27" s="11" t="s">
        <v>232</v>
      </c>
      <c r="D27" s="194">
        <v>-10367.67</v>
      </c>
      <c r="E27" s="116">
        <v>5944.0300000000061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143466.07999999999</v>
      </c>
      <c r="E28" s="82">
        <v>51702.54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101773.47</v>
      </c>
      <c r="E29" s="113">
        <v>4219.6400000000003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41692.61</v>
      </c>
      <c r="E31" s="113">
        <v>47482.9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153833.75</v>
      </c>
      <c r="E32" s="82">
        <v>45758.509999999995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119355.58</v>
      </c>
      <c r="E33" s="113">
        <v>1398.22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289.64999999999998</v>
      </c>
      <c r="E35" s="113">
        <v>449.21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1710.43</v>
      </c>
      <c r="E37" s="113">
        <v>1283.9100000000001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32478.09</v>
      </c>
      <c r="E39" s="114">
        <v>42627.17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9049.39</v>
      </c>
      <c r="E40" s="136">
        <v>5233.71</v>
      </c>
      <c r="G40" s="86"/>
    </row>
    <row r="41" spans="2:10" ht="13.5" thickBot="1">
      <c r="B41" s="137" t="s">
        <v>37</v>
      </c>
      <c r="C41" s="138" t="s">
        <v>38</v>
      </c>
      <c r="D41" s="139">
        <v>150365.28</v>
      </c>
      <c r="E41" s="112">
        <v>166779.04999999999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683.65959999999995</v>
      </c>
      <c r="E47" s="200">
        <v>689.63040000000001</v>
      </c>
      <c r="G47" s="79"/>
    </row>
    <row r="48" spans="2:10">
      <c r="B48" s="162" t="s">
        <v>6</v>
      </c>
      <c r="C48" s="23" t="s">
        <v>41</v>
      </c>
      <c r="D48" s="163">
        <v>628.30219999999997</v>
      </c>
      <c r="E48" s="200">
        <v>718.13229999999999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221.87</v>
      </c>
      <c r="E50" s="200">
        <v>225.63</v>
      </c>
    </row>
    <row r="51" spans="2:5">
      <c r="B51" s="141" t="s">
        <v>6</v>
      </c>
      <c r="C51" s="16" t="s">
        <v>235</v>
      </c>
      <c r="D51" s="287">
        <v>221.62</v>
      </c>
      <c r="E51" s="87">
        <v>207.07</v>
      </c>
    </row>
    <row r="52" spans="2:5">
      <c r="B52" s="141" t="s">
        <v>8</v>
      </c>
      <c r="C52" s="16" t="s">
        <v>236</v>
      </c>
      <c r="D52" s="287">
        <v>255.7</v>
      </c>
      <c r="E52" s="87">
        <v>236.58</v>
      </c>
    </row>
    <row r="53" spans="2:5" ht="12.75" customHeight="1" thickBot="1">
      <c r="B53" s="142" t="s">
        <v>9</v>
      </c>
      <c r="C53" s="18" t="s">
        <v>41</v>
      </c>
      <c r="D53" s="198">
        <v>239.32</v>
      </c>
      <c r="E53" s="230">
        <v>232.24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166779.04999999999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166779.04999999999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166779.04999999999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166779.04999999999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88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38234949.519999996</v>
      </c>
      <c r="E11" s="9">
        <f>E12+E13+E14</f>
        <v>36854553.439999998</v>
      </c>
    </row>
    <row r="12" spans="2:5">
      <c r="B12" s="145" t="s">
        <v>4</v>
      </c>
      <c r="C12" s="6" t="s">
        <v>5</v>
      </c>
      <c r="D12" s="93">
        <v>38081179.759999998</v>
      </c>
      <c r="E12" s="109">
        <f>36544557.31+183053.12</f>
        <v>36727610.43</v>
      </c>
    </row>
    <row r="13" spans="2:5">
      <c r="B13" s="145" t="s">
        <v>6</v>
      </c>
      <c r="C13" s="72" t="s">
        <v>7</v>
      </c>
      <c r="D13" s="93">
        <v>3.37</v>
      </c>
      <c r="E13" s="109"/>
    </row>
    <row r="14" spans="2:5">
      <c r="B14" s="145" t="s">
        <v>8</v>
      </c>
      <c r="C14" s="72" t="s">
        <v>10</v>
      </c>
      <c r="D14" s="93">
        <v>153766.39000000001</v>
      </c>
      <c r="E14" s="109">
        <f>E15</f>
        <v>126943.01</v>
      </c>
    </row>
    <row r="15" spans="2:5">
      <c r="B15" s="145" t="s">
        <v>226</v>
      </c>
      <c r="C15" s="72" t="s">
        <v>11</v>
      </c>
      <c r="D15" s="93">
        <v>153766.39000000001</v>
      </c>
      <c r="E15" s="109">
        <f>28838.45+98104.56</f>
        <v>126943.01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72457.25</v>
      </c>
      <c r="E17" s="125">
        <f>E18</f>
        <v>90628.31</v>
      </c>
    </row>
    <row r="18" spans="2:10">
      <c r="B18" s="145" t="s">
        <v>4</v>
      </c>
      <c r="C18" s="6" t="s">
        <v>11</v>
      </c>
      <c r="D18" s="93">
        <v>72457.25</v>
      </c>
      <c r="E18" s="110">
        <v>90628.31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38162492.269999996</v>
      </c>
      <c r="E21" s="112">
        <f>E11-E17</f>
        <v>36763925.129999995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6.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37271693.689999998</v>
      </c>
      <c r="E26" s="131">
        <v>38162492.269999996</v>
      </c>
      <c r="G26" s="86"/>
    </row>
    <row r="27" spans="2:10">
      <c r="B27" s="10" t="s">
        <v>17</v>
      </c>
      <c r="C27" s="11" t="s">
        <v>232</v>
      </c>
      <c r="D27" s="194">
        <v>1727933.61</v>
      </c>
      <c r="E27" s="116">
        <v>531970.87000000011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6419977.5099999998</v>
      </c>
      <c r="E28" s="82">
        <v>5375066.4000000004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6019494.0899999999</v>
      </c>
      <c r="E29" s="113">
        <v>5089492.58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400483.42</v>
      </c>
      <c r="E31" s="113">
        <v>285573.82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4692043.9000000004</v>
      </c>
      <c r="E32" s="82">
        <v>4843095.53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3033849.5</v>
      </c>
      <c r="E33" s="113">
        <v>3189740.08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1064124.5</v>
      </c>
      <c r="E35" s="113">
        <v>915572.59000000008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594069.9</v>
      </c>
      <c r="E39" s="114">
        <v>737782.86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2176580.4300000002</v>
      </c>
      <c r="E40" s="136">
        <v>-1930538.01</v>
      </c>
      <c r="G40" s="86"/>
    </row>
    <row r="41" spans="2:10" ht="13.5" thickBot="1">
      <c r="B41" s="137" t="s">
        <v>37</v>
      </c>
      <c r="C41" s="138" t="s">
        <v>38</v>
      </c>
      <c r="D41" s="139">
        <v>41176207.729999997</v>
      </c>
      <c r="E41" s="112">
        <v>36763925.129999995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5.7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3961961.0304</v>
      </c>
      <c r="E47" s="85">
        <v>4270161.9512999998</v>
      </c>
      <c r="G47" s="79"/>
    </row>
    <row r="48" spans="2:10">
      <c r="B48" s="162" t="s">
        <v>6</v>
      </c>
      <c r="C48" s="23" t="s">
        <v>41</v>
      </c>
      <c r="D48" s="163">
        <v>4136319.2124999999</v>
      </c>
      <c r="E48" s="85">
        <v>4330140.3178000003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9.4074000000000009</v>
      </c>
      <c r="E50" s="85">
        <v>8.9370128592855593</v>
      </c>
    </row>
    <row r="51" spans="2:5">
      <c r="B51" s="141" t="s">
        <v>6</v>
      </c>
      <c r="C51" s="16" t="s">
        <v>235</v>
      </c>
      <c r="D51" s="197">
        <v>9.2711000000000006</v>
      </c>
      <c r="E51" s="87">
        <v>8.1370000000000005</v>
      </c>
    </row>
    <row r="52" spans="2:5" ht="12.75" customHeight="1">
      <c r="B52" s="141" t="s">
        <v>8</v>
      </c>
      <c r="C52" s="16" t="s">
        <v>236</v>
      </c>
      <c r="D52" s="197">
        <v>10.680899999999999</v>
      </c>
      <c r="E52" s="87">
        <v>9.1706000000000003</v>
      </c>
    </row>
    <row r="53" spans="2:5" ht="13.5" thickBot="1">
      <c r="B53" s="142" t="s">
        <v>9</v>
      </c>
      <c r="C53" s="18" t="s">
        <v>41</v>
      </c>
      <c r="D53" s="198">
        <v>9.9548000000000005</v>
      </c>
      <c r="E53" s="205">
        <v>8.49023875251196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36727610.43</v>
      </c>
      <c r="E58" s="33">
        <f>D58/E21</f>
        <v>0.9990122191830284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36544557.310000002</v>
      </c>
      <c r="E64" s="105">
        <f>D64/E21</f>
        <v>0.99403306857947593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183053.12</v>
      </c>
      <c r="E69" s="103">
        <f>D69/E21</f>
        <v>4.9791506035525438E-3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126943.01</v>
      </c>
      <c r="E72" s="158">
        <f>D72/E21</f>
        <v>3.4529231998792292E-3</v>
      </c>
    </row>
    <row r="73" spans="2:5">
      <c r="B73" s="24" t="s">
        <v>62</v>
      </c>
      <c r="C73" s="25" t="s">
        <v>65</v>
      </c>
      <c r="D73" s="26">
        <f>E17</f>
        <v>90628.31</v>
      </c>
      <c r="E73" s="27">
        <f>D73/E21</f>
        <v>2.4651423829074696E-3</v>
      </c>
    </row>
    <row r="74" spans="2:5">
      <c r="B74" s="159" t="s">
        <v>64</v>
      </c>
      <c r="C74" s="160" t="s">
        <v>66</v>
      </c>
      <c r="D74" s="161">
        <f>D58+D71+D72-D73</f>
        <v>36763925.129999995</v>
      </c>
      <c r="E74" s="70">
        <f>E58+E72-E73</f>
        <v>1.0000000000000002</v>
      </c>
    </row>
    <row r="75" spans="2:5">
      <c r="B75" s="15" t="s">
        <v>4</v>
      </c>
      <c r="C75" s="16" t="s">
        <v>67</v>
      </c>
      <c r="D75" s="102">
        <f>D74</f>
        <v>36763925.129999995</v>
      </c>
      <c r="E75" s="103">
        <f>E74</f>
        <v>1.0000000000000002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126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1880592.22</v>
      </c>
      <c r="E11" s="9">
        <f>E12</f>
        <v>1842498.38</v>
      </c>
    </row>
    <row r="12" spans="2:7">
      <c r="B12" s="145" t="s">
        <v>4</v>
      </c>
      <c r="C12" s="6" t="s">
        <v>5</v>
      </c>
      <c r="D12" s="93">
        <v>1880592.22</v>
      </c>
      <c r="E12" s="109">
        <v>1842498.38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1880592.22</v>
      </c>
      <c r="E21" s="112">
        <f>E11</f>
        <v>1842498.38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134137.63</v>
      </c>
      <c r="E26" s="131">
        <v>1880592.22</v>
      </c>
      <c r="G26" s="86"/>
    </row>
    <row r="27" spans="2:10">
      <c r="B27" s="10" t="s">
        <v>17</v>
      </c>
      <c r="C27" s="11" t="s">
        <v>232</v>
      </c>
      <c r="D27" s="194">
        <v>867886.27</v>
      </c>
      <c r="E27" s="116">
        <v>-57935.489999999991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1036215.99</v>
      </c>
      <c r="E28" s="82">
        <v>377876.38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423757.91</v>
      </c>
      <c r="E29" s="113">
        <v>277546.65999999997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612458.07999999996</v>
      </c>
      <c r="E31" s="113">
        <v>100329.72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168329.72</v>
      </c>
      <c r="E32" s="82">
        <v>435811.87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9841.09</v>
      </c>
      <c r="E33" s="113">
        <v>207903.86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46.74</v>
      </c>
      <c r="E35" s="113">
        <v>1273.03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3736.27</v>
      </c>
      <c r="E37" s="113">
        <v>18781.599999999999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154705.62</v>
      </c>
      <c r="E39" s="114">
        <v>207853.38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-292.89</v>
      </c>
      <c r="E40" s="136">
        <v>19841.650000000001</v>
      </c>
      <c r="G40" s="86"/>
    </row>
    <row r="41" spans="2:10" ht="13.5" thickBot="1">
      <c r="B41" s="137" t="s">
        <v>37</v>
      </c>
      <c r="C41" s="138" t="s">
        <v>38</v>
      </c>
      <c r="D41" s="139">
        <v>1001731.01</v>
      </c>
      <c r="E41" s="112">
        <v>1842498.38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338.73140000000001</v>
      </c>
      <c r="E47" s="200">
        <v>4458.3869999999997</v>
      </c>
      <c r="G47" s="79"/>
    </row>
    <row r="48" spans="2:10">
      <c r="B48" s="162" t="s">
        <v>6</v>
      </c>
      <c r="C48" s="23" t="s">
        <v>41</v>
      </c>
      <c r="D48" s="163">
        <v>2297.4955</v>
      </c>
      <c r="E48" s="200">
        <v>4331.4174999999996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396</v>
      </c>
      <c r="E50" s="200">
        <v>421.81</v>
      </c>
    </row>
    <row r="51" spans="2:5">
      <c r="B51" s="141" t="s">
        <v>6</v>
      </c>
      <c r="C51" s="16" t="s">
        <v>235</v>
      </c>
      <c r="D51" s="287">
        <v>396.58</v>
      </c>
      <c r="E51" s="200">
        <v>384.36</v>
      </c>
    </row>
    <row r="52" spans="2:5">
      <c r="B52" s="141" t="s">
        <v>8</v>
      </c>
      <c r="C52" s="16" t="s">
        <v>236</v>
      </c>
      <c r="D52" s="287">
        <v>452.93</v>
      </c>
      <c r="E52" s="200">
        <v>432.64</v>
      </c>
    </row>
    <row r="53" spans="2:5" ht="13.5" customHeight="1" thickBot="1">
      <c r="B53" s="142" t="s">
        <v>9</v>
      </c>
      <c r="C53" s="18" t="s">
        <v>41</v>
      </c>
      <c r="D53" s="198">
        <v>436.01</v>
      </c>
      <c r="E53" s="230">
        <v>425.38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1842498.38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1842498.38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1842498.38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1842498.38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122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27934.25</v>
      </c>
      <c r="E11" s="9">
        <f>E12</f>
        <v>62516.73</v>
      </c>
    </row>
    <row r="12" spans="2:7">
      <c r="B12" s="145" t="s">
        <v>4</v>
      </c>
      <c r="C12" s="6" t="s">
        <v>5</v>
      </c>
      <c r="D12" s="93">
        <v>27934.25</v>
      </c>
      <c r="E12" s="109">
        <v>62516.73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27934.25</v>
      </c>
      <c r="E21" s="112">
        <f>E11</f>
        <v>62516.73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35200.730000000003</v>
      </c>
      <c r="E26" s="131">
        <v>27934.25</v>
      </c>
      <c r="G26" s="86"/>
    </row>
    <row r="27" spans="2:10">
      <c r="B27" s="10" t="s">
        <v>17</v>
      </c>
      <c r="C27" s="11" t="s">
        <v>232</v>
      </c>
      <c r="D27" s="194">
        <v>-7128.47</v>
      </c>
      <c r="E27" s="116">
        <v>22801.559999999998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15371.38</v>
      </c>
      <c r="E28" s="82">
        <v>35020.61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15061.01</v>
      </c>
      <c r="E29" s="113">
        <v>759.65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310.37</v>
      </c>
      <c r="E31" s="113">
        <v>34260.959999999999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22499.85</v>
      </c>
      <c r="E32" s="82">
        <v>12219.050000000001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-0.01</v>
      </c>
      <c r="E33" s="113">
        <v>0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94.69</v>
      </c>
      <c r="E35" s="113">
        <v>159.05000000000001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181.49</v>
      </c>
      <c r="E37" s="113">
        <v>263.64999999999998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22223.68</v>
      </c>
      <c r="E39" s="114">
        <v>11796.35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-789.95</v>
      </c>
      <c r="E40" s="136">
        <v>11780.92</v>
      </c>
      <c r="G40" s="86"/>
    </row>
    <row r="41" spans="2:10" ht="13.5" thickBot="1">
      <c r="B41" s="137" t="s">
        <v>37</v>
      </c>
      <c r="C41" s="138" t="s">
        <v>38</v>
      </c>
      <c r="D41" s="139">
        <v>27282.31</v>
      </c>
      <c r="E41" s="112">
        <v>62516.729999999996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230.31100000000001</v>
      </c>
      <c r="E47" s="200">
        <v>239.69669999999999</v>
      </c>
      <c r="G47" s="79"/>
    </row>
    <row r="48" spans="2:10">
      <c r="B48" s="162" t="s">
        <v>6</v>
      </c>
      <c r="C48" s="23" t="s">
        <v>41</v>
      </c>
      <c r="D48" s="163">
        <v>184.40219999999999</v>
      </c>
      <c r="E48" s="200">
        <v>418.48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152.84</v>
      </c>
      <c r="E50" s="200">
        <v>116.54</v>
      </c>
    </row>
    <row r="51" spans="2:5">
      <c r="B51" s="141" t="s">
        <v>6</v>
      </c>
      <c r="C51" s="16" t="s">
        <v>235</v>
      </c>
      <c r="D51" s="287">
        <v>145.44</v>
      </c>
      <c r="E51" s="87">
        <v>109.73</v>
      </c>
    </row>
    <row r="52" spans="2:5">
      <c r="B52" s="141" t="s">
        <v>8</v>
      </c>
      <c r="C52" s="16" t="s">
        <v>236</v>
      </c>
      <c r="D52" s="287">
        <v>160.81</v>
      </c>
      <c r="E52" s="87">
        <v>149.39000000000001</v>
      </c>
    </row>
    <row r="53" spans="2:5" ht="14.25" customHeight="1" thickBot="1">
      <c r="B53" s="142" t="s">
        <v>9</v>
      </c>
      <c r="C53" s="18" t="s">
        <v>41</v>
      </c>
      <c r="D53" s="198">
        <v>147.94999999999999</v>
      </c>
      <c r="E53" s="230">
        <v>149.38999999999999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62516.73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62516.73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62516.73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62516.73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123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68998.05</v>
      </c>
      <c r="E11" s="9">
        <f>E12</f>
        <v>62493.06</v>
      </c>
    </row>
    <row r="12" spans="2:7">
      <c r="B12" s="145" t="s">
        <v>4</v>
      </c>
      <c r="C12" s="6" t="s">
        <v>5</v>
      </c>
      <c r="D12" s="93">
        <v>68998.05</v>
      </c>
      <c r="E12" s="109">
        <v>62493.06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68998.05</v>
      </c>
      <c r="E21" s="112">
        <f>E11</f>
        <v>62493.06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34228.370000000003</v>
      </c>
      <c r="E26" s="131">
        <v>68998.05</v>
      </c>
      <c r="G26" s="86"/>
    </row>
    <row r="27" spans="2:10">
      <c r="B27" s="10" t="s">
        <v>17</v>
      </c>
      <c r="C27" s="11" t="s">
        <v>232</v>
      </c>
      <c r="D27" s="194">
        <v>117160.58</v>
      </c>
      <c r="E27" s="116">
        <v>-6320.2300000000032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121045.81</v>
      </c>
      <c r="E28" s="82">
        <v>21186.129999999997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24924.26</v>
      </c>
      <c r="E29" s="113">
        <v>1007.69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96121.55</v>
      </c>
      <c r="E31" s="113">
        <v>20178.439999999999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3885.23</v>
      </c>
      <c r="E32" s="82">
        <v>27506.36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188.01</v>
      </c>
      <c r="E33" s="113">
        <v>12482.5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104.36</v>
      </c>
      <c r="E35" s="113">
        <v>131.96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537.47</v>
      </c>
      <c r="E37" s="113">
        <v>387.67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3055.39</v>
      </c>
      <c r="E39" s="114">
        <v>14504.23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2885.76</v>
      </c>
      <c r="E40" s="136">
        <v>-184.76</v>
      </c>
      <c r="G40" s="86"/>
    </row>
    <row r="41" spans="2:10" ht="13.5" thickBot="1">
      <c r="B41" s="137" t="s">
        <v>37</v>
      </c>
      <c r="C41" s="138" t="s">
        <v>38</v>
      </c>
      <c r="D41" s="139">
        <v>154274.71</v>
      </c>
      <c r="E41" s="112">
        <v>62493.06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519.79300000000001</v>
      </c>
      <c r="E47" s="200">
        <v>1103.4391000000001</v>
      </c>
      <c r="G47" s="79"/>
    </row>
    <row r="48" spans="2:10">
      <c r="B48" s="162" t="s">
        <v>6</v>
      </c>
      <c r="C48" s="23" t="s">
        <v>41</v>
      </c>
      <c r="D48" s="163">
        <v>2073.5848000000001</v>
      </c>
      <c r="E48" s="200">
        <v>974.9307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65.849999999999994</v>
      </c>
      <c r="E50" s="200">
        <v>62.53</v>
      </c>
    </row>
    <row r="51" spans="2:5">
      <c r="B51" s="141" t="s">
        <v>6</v>
      </c>
      <c r="C51" s="16" t="s">
        <v>235</v>
      </c>
      <c r="D51" s="287">
        <v>67.08</v>
      </c>
      <c r="E51" s="87">
        <v>52.480000000000004</v>
      </c>
    </row>
    <row r="52" spans="2:5">
      <c r="B52" s="141" t="s">
        <v>8</v>
      </c>
      <c r="C52" s="16" t="s">
        <v>236</v>
      </c>
      <c r="D52" s="287">
        <v>82.42</v>
      </c>
      <c r="E52" s="87">
        <v>64.320000000000007</v>
      </c>
    </row>
    <row r="53" spans="2:5" ht="13.5" customHeight="1" thickBot="1">
      <c r="B53" s="142" t="s">
        <v>9</v>
      </c>
      <c r="C53" s="18" t="s">
        <v>41</v>
      </c>
      <c r="D53" s="198">
        <v>74.400000000000006</v>
      </c>
      <c r="E53" s="230">
        <v>64.099999999999994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62493.06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62493.06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62493.06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62493.06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120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402895.6</v>
      </c>
      <c r="E11" s="9">
        <f>E12</f>
        <v>366754.81</v>
      </c>
    </row>
    <row r="12" spans="2:7">
      <c r="B12" s="145" t="s">
        <v>4</v>
      </c>
      <c r="C12" s="6" t="s">
        <v>5</v>
      </c>
      <c r="D12" s="93">
        <v>402895.6</v>
      </c>
      <c r="E12" s="109">
        <v>366754.81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402895.6</v>
      </c>
      <c r="E21" s="112">
        <f>E11</f>
        <v>366754.81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141393.47</v>
      </c>
      <c r="E26" s="131">
        <v>402895.6</v>
      </c>
      <c r="G26" s="86"/>
    </row>
    <row r="27" spans="2:10">
      <c r="B27" s="10" t="s">
        <v>17</v>
      </c>
      <c r="C27" s="11" t="s">
        <v>232</v>
      </c>
      <c r="D27" s="194">
        <v>290176.17</v>
      </c>
      <c r="E27" s="116">
        <v>-115957.41999999998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333525.64</v>
      </c>
      <c r="E28" s="82">
        <v>291286.45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26597.16</v>
      </c>
      <c r="E29" s="113">
        <v>6869.9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306928.48</v>
      </c>
      <c r="E31" s="113">
        <v>284416.55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43349.47</v>
      </c>
      <c r="E32" s="82">
        <v>407243.87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936.94</v>
      </c>
      <c r="E33" s="113">
        <v>35662.18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574.4</v>
      </c>
      <c r="E35" s="113">
        <v>949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2597.85</v>
      </c>
      <c r="E37" s="113">
        <v>2127.4899999999998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39240.28</v>
      </c>
      <c r="E39" s="114">
        <v>368505.2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-6670.56</v>
      </c>
      <c r="E40" s="136">
        <v>79816.63</v>
      </c>
      <c r="G40" s="86"/>
    </row>
    <row r="41" spans="2:10" ht="13.5" thickBot="1">
      <c r="B41" s="137" t="s">
        <v>37</v>
      </c>
      <c r="C41" s="138" t="s">
        <v>38</v>
      </c>
      <c r="D41" s="139">
        <v>424899.08</v>
      </c>
      <c r="E41" s="112">
        <v>366754.81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1041.0356999999999</v>
      </c>
      <c r="E47" s="200">
        <v>3170.6587</v>
      </c>
      <c r="G47" s="79"/>
    </row>
    <row r="48" spans="2:10">
      <c r="B48" s="162" t="s">
        <v>6</v>
      </c>
      <c r="C48" s="23" t="s">
        <v>41</v>
      </c>
      <c r="D48" s="163">
        <v>3001.3355999999999</v>
      </c>
      <c r="E48" s="200">
        <v>2298.2505000000001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135.82</v>
      </c>
      <c r="E50" s="200">
        <v>127.07</v>
      </c>
    </row>
    <row r="51" spans="2:5">
      <c r="B51" s="141" t="s">
        <v>6</v>
      </c>
      <c r="C51" s="16" t="s">
        <v>235</v>
      </c>
      <c r="D51" s="287">
        <v>137.72</v>
      </c>
      <c r="E51" s="200">
        <v>127.07000000000001</v>
      </c>
    </row>
    <row r="52" spans="2:5">
      <c r="B52" s="141" t="s">
        <v>8</v>
      </c>
      <c r="C52" s="16" t="s">
        <v>236</v>
      </c>
      <c r="D52" s="287">
        <v>159.68</v>
      </c>
      <c r="E52" s="87">
        <v>162.46</v>
      </c>
    </row>
    <row r="53" spans="2:5" ht="12.75" customHeight="1" thickBot="1">
      <c r="B53" s="142" t="s">
        <v>9</v>
      </c>
      <c r="C53" s="18" t="s">
        <v>41</v>
      </c>
      <c r="D53" s="198">
        <v>141.57</v>
      </c>
      <c r="E53" s="230">
        <v>159.58000000000001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366754.81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366754.81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366754.81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366754.81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219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258694.37</v>
      </c>
      <c r="E11" s="9">
        <f>E12</f>
        <v>265718.63</v>
      </c>
    </row>
    <row r="12" spans="2:7">
      <c r="B12" s="145" t="s">
        <v>4</v>
      </c>
      <c r="C12" s="6" t="s">
        <v>5</v>
      </c>
      <c r="D12" s="93">
        <v>258694.37</v>
      </c>
      <c r="E12" s="109">
        <v>265718.63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258694.37</v>
      </c>
      <c r="E21" s="112">
        <f>E11</f>
        <v>265718.63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258694.37</v>
      </c>
      <c r="G26" s="86"/>
    </row>
    <row r="27" spans="2:10">
      <c r="B27" s="10" t="s">
        <v>17</v>
      </c>
      <c r="C27" s="11" t="s">
        <v>232</v>
      </c>
      <c r="D27" s="97"/>
      <c r="E27" s="116">
        <v>5592.26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97"/>
      <c r="E28" s="82">
        <v>13500.66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98"/>
      <c r="E29" s="113">
        <v>3661.62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98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98"/>
      <c r="E31" s="113">
        <v>9839.0400000000009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97"/>
      <c r="E32" s="82">
        <v>7908.4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98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98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98"/>
      <c r="E35" s="113">
        <v>445.26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98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98"/>
      <c r="E37" s="113">
        <v>2321.52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98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5141.62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1432</v>
      </c>
      <c r="G40" s="86"/>
    </row>
    <row r="41" spans="2:10" ht="13.5" thickBot="1">
      <c r="B41" s="137" t="s">
        <v>37</v>
      </c>
      <c r="C41" s="138" t="s">
        <v>38</v>
      </c>
      <c r="D41" s="139"/>
      <c r="E41" s="112">
        <v>265718.63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2002.5884000000001</v>
      </c>
      <c r="G47" s="79"/>
    </row>
    <row r="48" spans="2:10">
      <c r="B48" s="162" t="s">
        <v>6</v>
      </c>
      <c r="C48" s="23" t="s">
        <v>41</v>
      </c>
      <c r="D48" s="163"/>
      <c r="E48" s="200">
        <v>2045.8779999999999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99"/>
      <c r="E50" s="200">
        <v>129.18</v>
      </c>
    </row>
    <row r="51" spans="2:5">
      <c r="B51" s="141" t="s">
        <v>6</v>
      </c>
      <c r="C51" s="16" t="s">
        <v>235</v>
      </c>
      <c r="D51" s="287"/>
      <c r="E51" s="87">
        <v>129.13</v>
      </c>
    </row>
    <row r="52" spans="2:5">
      <c r="B52" s="141" t="s">
        <v>8</v>
      </c>
      <c r="C52" s="16" t="s">
        <v>236</v>
      </c>
      <c r="D52" s="287"/>
      <c r="E52" s="87">
        <v>129.88</v>
      </c>
    </row>
    <row r="53" spans="2:5" ht="13.5" customHeight="1" thickBot="1">
      <c r="B53" s="142" t="s">
        <v>9</v>
      </c>
      <c r="C53" s="18" t="s">
        <v>41</v>
      </c>
      <c r="D53" s="101"/>
      <c r="E53" s="230">
        <v>129.88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265718.63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265718.63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265718.63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265718.63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124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D12+D13+D14+D15</f>
        <v>196324.54</v>
      </c>
      <c r="E11" s="9">
        <f>E12</f>
        <v>192996.04</v>
      </c>
    </row>
    <row r="12" spans="2:7">
      <c r="B12" s="145" t="s">
        <v>4</v>
      </c>
      <c r="C12" s="6" t="s">
        <v>5</v>
      </c>
      <c r="D12" s="93">
        <v>196324.54</v>
      </c>
      <c r="E12" s="109">
        <v>192996.04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196324.54</v>
      </c>
      <c r="E21" s="112">
        <f>E11</f>
        <v>192996.04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41295.440000000002</v>
      </c>
      <c r="E26" s="131">
        <v>196324.54</v>
      </c>
      <c r="G26" s="86"/>
    </row>
    <row r="27" spans="2:10">
      <c r="B27" s="10" t="s">
        <v>17</v>
      </c>
      <c r="C27" s="11" t="s">
        <v>232</v>
      </c>
      <c r="D27" s="194">
        <v>78107.039999999994</v>
      </c>
      <c r="E27" s="116">
        <v>-1218.4699999999975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146368.06</v>
      </c>
      <c r="E28" s="82">
        <v>25823.300000000003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46722.62</v>
      </c>
      <c r="E29" s="113">
        <v>16869.490000000002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99645.440000000002</v>
      </c>
      <c r="E31" s="113">
        <v>8953.8100000000013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68261.02</v>
      </c>
      <c r="E32" s="82">
        <v>27041.77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11664.15</v>
      </c>
      <c r="E33" s="113">
        <v>1171.3399999999999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802.77</v>
      </c>
      <c r="E35" s="113">
        <v>1503.28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552.41</v>
      </c>
      <c r="E37" s="113">
        <v>698.18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55241.69</v>
      </c>
      <c r="E39" s="114">
        <v>23668.97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7614.27</v>
      </c>
      <c r="E40" s="136">
        <v>-2110.0300000000002</v>
      </c>
      <c r="G40" s="86"/>
    </row>
    <row r="41" spans="2:10" ht="13.5" thickBot="1">
      <c r="B41" s="137" t="s">
        <v>37</v>
      </c>
      <c r="C41" s="138" t="s">
        <v>38</v>
      </c>
      <c r="D41" s="139">
        <v>127016.75</v>
      </c>
      <c r="E41" s="112">
        <v>192996.04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202.916</v>
      </c>
      <c r="E47" s="200">
        <v>974.75070000000005</v>
      </c>
      <c r="G47" s="79"/>
    </row>
    <row r="48" spans="2:10">
      <c r="B48" s="162" t="s">
        <v>6</v>
      </c>
      <c r="C48" s="23" t="s">
        <v>41</v>
      </c>
      <c r="D48" s="163">
        <v>545.67489999999998</v>
      </c>
      <c r="E48" s="200">
        <v>967.44719999999995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203.51</v>
      </c>
      <c r="E50" s="200">
        <v>201.41</v>
      </c>
    </row>
    <row r="51" spans="2:5">
      <c r="B51" s="141" t="s">
        <v>6</v>
      </c>
      <c r="C51" s="16" t="s">
        <v>235</v>
      </c>
      <c r="D51" s="287">
        <v>210.14</v>
      </c>
      <c r="E51" s="87">
        <v>170.46</v>
      </c>
    </row>
    <row r="52" spans="2:5">
      <c r="B52" s="141" t="s">
        <v>8</v>
      </c>
      <c r="C52" s="16" t="s">
        <v>236</v>
      </c>
      <c r="D52" s="287">
        <v>252.35</v>
      </c>
      <c r="E52" s="87">
        <v>203.24</v>
      </c>
    </row>
    <row r="53" spans="2:5" ht="12.75" customHeight="1" thickBot="1">
      <c r="B53" s="142" t="s">
        <v>9</v>
      </c>
      <c r="C53" s="18" t="s">
        <v>41</v>
      </c>
      <c r="D53" s="198">
        <v>232.77</v>
      </c>
      <c r="E53" s="230">
        <v>199.49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192996.04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192996.04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192996.04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192996.04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125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183189.68</v>
      </c>
      <c r="E11" s="9">
        <f>E12</f>
        <v>169850.35</v>
      </c>
    </row>
    <row r="12" spans="2:7">
      <c r="B12" s="145" t="s">
        <v>4</v>
      </c>
      <c r="C12" s="6" t="s">
        <v>5</v>
      </c>
      <c r="D12" s="93">
        <v>183189.68</v>
      </c>
      <c r="E12" s="109">
        <v>169850.35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183189.68</v>
      </c>
      <c r="E21" s="112">
        <f>E11</f>
        <v>169850.35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116799.14</v>
      </c>
      <c r="E26" s="131">
        <v>183189.68</v>
      </c>
      <c r="G26" s="86"/>
    </row>
    <row r="27" spans="2:10">
      <c r="B27" s="10" t="s">
        <v>17</v>
      </c>
      <c r="C27" s="11" t="s">
        <v>232</v>
      </c>
      <c r="D27" s="194">
        <v>70001.59</v>
      </c>
      <c r="E27" s="116">
        <v>-31553.989999999991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115166.9</v>
      </c>
      <c r="E28" s="82">
        <v>106599.97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24999.99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90166.91</v>
      </c>
      <c r="E31" s="113">
        <v>106599.97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45165.31</v>
      </c>
      <c r="E32" s="82">
        <v>138153.96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4420.0600000000004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12.52</v>
      </c>
      <c r="E35" s="113">
        <v>167.85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1487.48</v>
      </c>
      <c r="E37" s="113">
        <v>2121.25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39245.25</v>
      </c>
      <c r="E39" s="114">
        <v>135864.85999999999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-19073.29</v>
      </c>
      <c r="E40" s="136">
        <v>18214.66</v>
      </c>
      <c r="G40" s="86"/>
    </row>
    <row r="41" spans="2:10" ht="13.5" thickBot="1">
      <c r="B41" s="137" t="s">
        <v>37</v>
      </c>
      <c r="C41" s="138" t="s">
        <v>38</v>
      </c>
      <c r="D41" s="139">
        <v>167727.44</v>
      </c>
      <c r="E41" s="112">
        <v>169850.35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559.32929999999999</v>
      </c>
      <c r="E47" s="200">
        <v>1125.3820000000001</v>
      </c>
      <c r="G47" s="79"/>
    </row>
    <row r="48" spans="2:10">
      <c r="B48" s="162" t="s">
        <v>6</v>
      </c>
      <c r="C48" s="23" t="s">
        <v>41</v>
      </c>
      <c r="D48" s="163">
        <v>881.80139999999994</v>
      </c>
      <c r="E48" s="200">
        <v>969.74220000000003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208.82</v>
      </c>
      <c r="E50" s="200">
        <v>162.78</v>
      </c>
    </row>
    <row r="51" spans="2:5">
      <c r="B51" s="141" t="s">
        <v>6</v>
      </c>
      <c r="C51" s="16" t="s">
        <v>235</v>
      </c>
      <c r="D51" s="287">
        <v>173.85</v>
      </c>
      <c r="E51" s="87">
        <v>154.59</v>
      </c>
    </row>
    <row r="52" spans="2:5">
      <c r="B52" s="141" t="s">
        <v>8</v>
      </c>
      <c r="C52" s="16" t="s">
        <v>236</v>
      </c>
      <c r="D52" s="287">
        <v>237.26</v>
      </c>
      <c r="E52" s="87">
        <v>193.23000000000002</v>
      </c>
    </row>
    <row r="53" spans="2:5" ht="13.5" customHeight="1" thickBot="1">
      <c r="B53" s="142" t="s">
        <v>9</v>
      </c>
      <c r="C53" s="18" t="s">
        <v>41</v>
      </c>
      <c r="D53" s="198">
        <v>190.21</v>
      </c>
      <c r="E53" s="230">
        <v>175.15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169850.35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169850.35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169850.35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169850.35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259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39417.86</v>
      </c>
    </row>
    <row r="12" spans="2:7">
      <c r="B12" s="145" t="s">
        <v>4</v>
      </c>
      <c r="C12" s="6" t="s">
        <v>5</v>
      </c>
      <c r="D12" s="93"/>
      <c r="E12" s="109">
        <v>39417.86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39417.86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39152.959999999999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39152.959999999999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39152.959999999999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/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264.89999999999998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f>E26+E27+E40</f>
        <v>39417.86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200"/>
      <c r="G47" s="79"/>
    </row>
    <row r="48" spans="2:10">
      <c r="B48" s="162" t="s">
        <v>6</v>
      </c>
      <c r="C48" s="23" t="s">
        <v>41</v>
      </c>
      <c r="D48" s="163"/>
      <c r="E48" s="200">
        <v>442.99680000000001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/>
    </row>
    <row r="51" spans="2:5">
      <c r="B51" s="141" t="s">
        <v>6</v>
      </c>
      <c r="C51" s="16" t="s">
        <v>235</v>
      </c>
      <c r="D51" s="287"/>
      <c r="E51" s="87">
        <v>78.59</v>
      </c>
    </row>
    <row r="52" spans="2:5">
      <c r="B52" s="141" t="s">
        <v>8</v>
      </c>
      <c r="C52" s="16" t="s">
        <v>236</v>
      </c>
      <c r="D52" s="287"/>
      <c r="E52" s="87">
        <v>91.61</v>
      </c>
    </row>
    <row r="53" spans="2:5" ht="13.5" thickBot="1">
      <c r="B53" s="142" t="s">
        <v>9</v>
      </c>
      <c r="C53" s="18" t="s">
        <v>41</v>
      </c>
      <c r="D53" s="198"/>
      <c r="E53" s="230">
        <v>88.98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39417.86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39417.86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39417.86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39417.86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260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364951.72</v>
      </c>
    </row>
    <row r="12" spans="2:7">
      <c r="B12" s="145" t="s">
        <v>4</v>
      </c>
      <c r="C12" s="6" t="s">
        <v>5</v>
      </c>
      <c r="D12" s="93"/>
      <c r="E12" s="109">
        <v>364951.72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364951.72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363343.35999999999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363354.01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363354.01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10.65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10.65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1608.36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v>364951.72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200"/>
      <c r="G47" s="79"/>
    </row>
    <row r="48" spans="2:10">
      <c r="B48" s="162" t="s">
        <v>6</v>
      </c>
      <c r="C48" s="23" t="s">
        <v>41</v>
      </c>
      <c r="D48" s="163"/>
      <c r="E48" s="200">
        <v>1532.1874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/>
    </row>
    <row r="51" spans="2:5">
      <c r="B51" s="141" t="s">
        <v>6</v>
      </c>
      <c r="C51" s="16" t="s">
        <v>235</v>
      </c>
      <c r="D51" s="287"/>
      <c r="E51" s="87">
        <v>234.72</v>
      </c>
    </row>
    <row r="52" spans="2:5">
      <c r="B52" s="141" t="s">
        <v>8</v>
      </c>
      <c r="C52" s="16" t="s">
        <v>236</v>
      </c>
      <c r="D52" s="287"/>
      <c r="E52" s="87">
        <v>238.25</v>
      </c>
    </row>
    <row r="53" spans="2:5" ht="13.5" thickBot="1">
      <c r="B53" s="142" t="s">
        <v>9</v>
      </c>
      <c r="C53" s="18" t="s">
        <v>41</v>
      </c>
      <c r="D53" s="198"/>
      <c r="E53" s="230">
        <v>238.19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364951.72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364951.72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364951.72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364951.72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261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88277.56</v>
      </c>
    </row>
    <row r="12" spans="2:7">
      <c r="B12" s="145" t="s">
        <v>4</v>
      </c>
      <c r="C12" s="6" t="s">
        <v>5</v>
      </c>
      <c r="D12" s="93"/>
      <c r="E12" s="109">
        <v>88277.56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88277.56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86500.63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86812.32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>
        <v>86812.32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311.69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21.87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289.82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1776.93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v>88277.56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200"/>
      <c r="G47" s="79"/>
    </row>
    <row r="48" spans="2:10">
      <c r="B48" s="162" t="s">
        <v>6</v>
      </c>
      <c r="C48" s="23" t="s">
        <v>41</v>
      </c>
      <c r="D48" s="163"/>
      <c r="E48" s="200">
        <v>3116.0452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/>
    </row>
    <row r="51" spans="2:5">
      <c r="B51" s="141" t="s">
        <v>6</v>
      </c>
      <c r="C51" s="16" t="s">
        <v>235</v>
      </c>
      <c r="D51" s="287"/>
      <c r="E51" s="87">
        <v>26.42</v>
      </c>
    </row>
    <row r="52" spans="2:5">
      <c r="B52" s="141" t="s">
        <v>8</v>
      </c>
      <c r="C52" s="16" t="s">
        <v>236</v>
      </c>
      <c r="D52" s="287"/>
      <c r="E52" s="87">
        <v>28.61</v>
      </c>
    </row>
    <row r="53" spans="2:5" ht="13.5" thickBot="1">
      <c r="B53" s="142" t="s">
        <v>9</v>
      </c>
      <c r="C53" s="18" t="s">
        <v>41</v>
      </c>
      <c r="D53" s="198"/>
      <c r="E53" s="230">
        <v>28.33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88277.56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88277.56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88277.56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88277.56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89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42042711.029999994</v>
      </c>
      <c r="E11" s="9">
        <f>E12+E13+E14</f>
        <v>41118769.109999999</v>
      </c>
    </row>
    <row r="12" spans="2:5">
      <c r="B12" s="145" t="s">
        <v>4</v>
      </c>
      <c r="C12" s="6" t="s">
        <v>5</v>
      </c>
      <c r="D12" s="93">
        <v>41893831.839999996</v>
      </c>
      <c r="E12" s="109">
        <f>40774729.9+169861.52</f>
        <v>40944591.420000002</v>
      </c>
    </row>
    <row r="13" spans="2:5">
      <c r="B13" s="145" t="s">
        <v>6</v>
      </c>
      <c r="C13" s="72" t="s">
        <v>7</v>
      </c>
      <c r="D13" s="93">
        <v>3.51</v>
      </c>
      <c r="E13" s="109"/>
    </row>
    <row r="14" spans="2:5">
      <c r="B14" s="145" t="s">
        <v>8</v>
      </c>
      <c r="C14" s="72" t="s">
        <v>10</v>
      </c>
      <c r="D14" s="93">
        <v>148875.68</v>
      </c>
      <c r="E14" s="109">
        <f>E15</f>
        <v>174177.69</v>
      </c>
    </row>
    <row r="15" spans="2:5">
      <c r="B15" s="145" t="s">
        <v>226</v>
      </c>
      <c r="C15" s="72" t="s">
        <v>11</v>
      </c>
      <c r="D15" s="93">
        <v>148875.68</v>
      </c>
      <c r="E15" s="109">
        <f>43026.7+22013.8+109137.19</f>
        <v>174177.69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78032.929999999993</v>
      </c>
      <c r="E17" s="125">
        <f>E18</f>
        <v>76246.060000000012</v>
      </c>
    </row>
    <row r="18" spans="2:10">
      <c r="B18" s="145" t="s">
        <v>4</v>
      </c>
      <c r="C18" s="6" t="s">
        <v>11</v>
      </c>
      <c r="D18" s="93">
        <v>78032.929999999993</v>
      </c>
      <c r="E18" s="110">
        <f>75914.32+331.74</f>
        <v>76246.060000000012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41964678.099999994</v>
      </c>
      <c r="E21" s="247">
        <f>E11-E17</f>
        <v>41042523.049999997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7.2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33884559.32</v>
      </c>
      <c r="E26" s="131">
        <v>41964678.099999994</v>
      </c>
      <c r="G26" s="86"/>
    </row>
    <row r="27" spans="2:10">
      <c r="B27" s="10" t="s">
        <v>17</v>
      </c>
      <c r="C27" s="11" t="s">
        <v>232</v>
      </c>
      <c r="D27" s="194">
        <v>2598432.14</v>
      </c>
      <c r="E27" s="116">
        <v>521807.59999999963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6840981.25</v>
      </c>
      <c r="E28" s="82">
        <v>6402769.3100000005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5517220.3300000001</v>
      </c>
      <c r="E29" s="113">
        <v>5755806.79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1323760.92</v>
      </c>
      <c r="E31" s="113">
        <v>646962.52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4242549.1100000003</v>
      </c>
      <c r="E32" s="82">
        <v>5880961.7100000009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2531373.7400000002</v>
      </c>
      <c r="E33" s="113">
        <v>3373485.6900000004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829049.69</v>
      </c>
      <c r="E35" s="113">
        <v>786472.65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882125.68</v>
      </c>
      <c r="E39" s="114">
        <v>1721003.37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2839188.16</v>
      </c>
      <c r="E40" s="136">
        <v>-1443962.65</v>
      </c>
      <c r="G40" s="86"/>
    </row>
    <row r="41" spans="2:10" ht="13.5" thickBot="1">
      <c r="B41" s="137" t="s">
        <v>37</v>
      </c>
      <c r="C41" s="138" t="s">
        <v>38</v>
      </c>
      <c r="D41" s="139">
        <v>39322179.619999997</v>
      </c>
      <c r="E41" s="112">
        <v>41042523.049999997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7.2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3087874.1924000001</v>
      </c>
      <c r="E47" s="85">
        <v>3654172.2042999999</v>
      </c>
      <c r="G47" s="79"/>
    </row>
    <row r="48" spans="2:10">
      <c r="B48" s="162" t="s">
        <v>6</v>
      </c>
      <c r="C48" s="23" t="s">
        <v>41</v>
      </c>
      <c r="D48" s="163">
        <v>3301879.9449</v>
      </c>
      <c r="E48" s="85">
        <v>3701053.9078000002</v>
      </c>
      <c r="G48" s="260"/>
    </row>
    <row r="49" spans="2:5">
      <c r="B49" s="159" t="s">
        <v>23</v>
      </c>
      <c r="C49" s="164" t="s">
        <v>234</v>
      </c>
      <c r="D49" s="165"/>
      <c r="E49" s="85"/>
    </row>
    <row r="50" spans="2:5">
      <c r="B50" s="141" t="s">
        <v>4</v>
      </c>
      <c r="C50" s="16" t="s">
        <v>40</v>
      </c>
      <c r="D50" s="196">
        <v>10.9734</v>
      </c>
      <c r="E50" s="85">
        <v>11.484045018627899</v>
      </c>
    </row>
    <row r="51" spans="2:5">
      <c r="B51" s="141" t="s">
        <v>6</v>
      </c>
      <c r="C51" s="16" t="s">
        <v>235</v>
      </c>
      <c r="D51" s="197">
        <v>10.844799999999999</v>
      </c>
      <c r="E51" s="85">
        <v>10.388300000000001</v>
      </c>
    </row>
    <row r="52" spans="2:5">
      <c r="B52" s="141" t="s">
        <v>8</v>
      </c>
      <c r="C52" s="16" t="s">
        <v>236</v>
      </c>
      <c r="D52" s="197">
        <v>12.7448</v>
      </c>
      <c r="E52" s="85">
        <v>11.7286</v>
      </c>
    </row>
    <row r="53" spans="2:5" ht="13.5" thickBot="1">
      <c r="B53" s="142" t="s">
        <v>9</v>
      </c>
      <c r="C53" s="18" t="s">
        <v>41</v>
      </c>
      <c r="D53" s="198">
        <v>11.909000000000001</v>
      </c>
      <c r="E53" s="206">
        <v>11.0894150889426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40944591.420000002</v>
      </c>
      <c r="E58" s="33">
        <f>D58/E21</f>
        <v>0.99761389839799341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40774729.899999999</v>
      </c>
      <c r="E64" s="105">
        <f>D64/E21</f>
        <v>0.99347522690859524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169861.52</v>
      </c>
      <c r="E69" s="103">
        <f>D69/E21</f>
        <v>4.1386714893981158E-3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174177.69</v>
      </c>
      <c r="E72" s="158">
        <f>D72/E21</f>
        <v>4.2438348584907483E-3</v>
      </c>
    </row>
    <row r="73" spans="2:5">
      <c r="B73" s="24" t="s">
        <v>62</v>
      </c>
      <c r="C73" s="25" t="s">
        <v>65</v>
      </c>
      <c r="D73" s="26">
        <f>E17</f>
        <v>76246.060000000012</v>
      </c>
      <c r="E73" s="27">
        <f>D73/E21</f>
        <v>1.8577332564840947E-3</v>
      </c>
    </row>
    <row r="74" spans="2:5">
      <c r="B74" s="159" t="s">
        <v>64</v>
      </c>
      <c r="C74" s="160" t="s">
        <v>66</v>
      </c>
      <c r="D74" s="161">
        <f>D58+D71+D72-D73</f>
        <v>41042523.049999997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41042523.049999997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9"/>
      <c r="C4" s="189"/>
      <c r="D4" s="189"/>
      <c r="E4" s="189"/>
    </row>
    <row r="5" spans="2:7" ht="14.25">
      <c r="B5" s="294" t="s">
        <v>1</v>
      </c>
      <c r="C5" s="294"/>
      <c r="D5" s="294"/>
      <c r="E5" s="294"/>
    </row>
    <row r="6" spans="2:7" ht="14.25">
      <c r="B6" s="295" t="s">
        <v>264</v>
      </c>
      <c r="C6" s="295"/>
      <c r="D6" s="295"/>
      <c r="E6" s="295"/>
    </row>
    <row r="7" spans="2:7" ht="14.25">
      <c r="B7" s="251"/>
      <c r="C7" s="251"/>
      <c r="D7" s="251"/>
      <c r="E7" s="25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25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/>
      <c r="E11" s="9">
        <f>E12</f>
        <v>3057.26</v>
      </c>
    </row>
    <row r="12" spans="2:7">
      <c r="B12" s="145" t="s">
        <v>4</v>
      </c>
      <c r="C12" s="6" t="s">
        <v>5</v>
      </c>
      <c r="D12" s="93"/>
      <c r="E12" s="109">
        <v>3057.26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0</v>
      </c>
      <c r="E21" s="193">
        <f>E11</f>
        <v>3057.26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25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0</v>
      </c>
      <c r="G26" s="86"/>
    </row>
    <row r="27" spans="2:10">
      <c r="B27" s="10" t="s">
        <v>17</v>
      </c>
      <c r="C27" s="11" t="s">
        <v>232</v>
      </c>
      <c r="D27" s="194"/>
      <c r="E27" s="190">
        <v>3211.39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3211.39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3211.39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0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99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/>
      <c r="E40" s="136">
        <v>-154.13</v>
      </c>
      <c r="G40" s="86"/>
    </row>
    <row r="41" spans="2:10" ht="13.5" thickBot="1">
      <c r="B41" s="137" t="s">
        <v>37</v>
      </c>
      <c r="C41" s="138" t="s">
        <v>38</v>
      </c>
      <c r="D41" s="139"/>
      <c r="E41" s="193">
        <v>3057.2599999999998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25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/>
      <c r="E47" s="200"/>
      <c r="G47" s="79"/>
    </row>
    <row r="48" spans="2:10">
      <c r="B48" s="162" t="s">
        <v>6</v>
      </c>
      <c r="C48" s="23" t="s">
        <v>41</v>
      </c>
      <c r="D48" s="163"/>
      <c r="E48" s="200">
        <v>29.533000000000001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/>
    </row>
    <row r="51" spans="2:5">
      <c r="B51" s="141" t="s">
        <v>6</v>
      </c>
      <c r="C51" s="16" t="s">
        <v>235</v>
      </c>
      <c r="D51" s="287"/>
      <c r="E51" s="87">
        <v>97.34</v>
      </c>
    </row>
    <row r="52" spans="2:5">
      <c r="B52" s="141" t="s">
        <v>8</v>
      </c>
      <c r="C52" s="16" t="s">
        <v>236</v>
      </c>
      <c r="D52" s="287"/>
      <c r="E52" s="87">
        <v>111.46000000000001</v>
      </c>
    </row>
    <row r="53" spans="2:5" ht="13.5" thickBot="1">
      <c r="B53" s="142" t="s">
        <v>9</v>
      </c>
      <c r="C53" s="18" t="s">
        <v>41</v>
      </c>
      <c r="D53" s="198"/>
      <c r="E53" s="230">
        <v>103.52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3057.26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3057.26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3057.26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3057.26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6:E56"/>
    <mergeCell ref="B57:C57"/>
    <mergeCell ref="B21:C21"/>
    <mergeCell ref="B23:E23"/>
    <mergeCell ref="B24:E24"/>
    <mergeCell ref="B43:E43"/>
    <mergeCell ref="B44:E44"/>
    <mergeCell ref="B55:E55"/>
    <mergeCell ref="B9:E9"/>
    <mergeCell ref="B2:E2"/>
    <mergeCell ref="B3:E3"/>
    <mergeCell ref="B5:E5"/>
    <mergeCell ref="B6:E6"/>
    <mergeCell ref="B8:E8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182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1885933.75</v>
      </c>
      <c r="E11" s="9">
        <f>E12</f>
        <v>1917226.97</v>
      </c>
    </row>
    <row r="12" spans="2:7">
      <c r="B12" s="145" t="s">
        <v>4</v>
      </c>
      <c r="C12" s="6" t="s">
        <v>5</v>
      </c>
      <c r="D12" s="93">
        <v>1885933.75</v>
      </c>
      <c r="E12" s="109">
        <v>1917226.97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1885933.75</v>
      </c>
      <c r="E21" s="112">
        <f>E11</f>
        <v>1917226.97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28862.15</v>
      </c>
      <c r="E26" s="131">
        <v>1885933.75</v>
      </c>
      <c r="G26" s="86"/>
    </row>
    <row r="27" spans="2:10">
      <c r="B27" s="10" t="s">
        <v>17</v>
      </c>
      <c r="C27" s="11" t="s">
        <v>232</v>
      </c>
      <c r="D27" s="194">
        <v>2129668.38</v>
      </c>
      <c r="E27" s="116">
        <v>-26021.920000000002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2418973.87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2364103.7400000002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54870.13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289305.49</v>
      </c>
      <c r="E32" s="82">
        <v>26021.920000000002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509.42</v>
      </c>
      <c r="E35" s="113">
        <v>8311.4599999999991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12208.09</v>
      </c>
      <c r="E37" s="113">
        <v>16474.650000000001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276587.98</v>
      </c>
      <c r="E39" s="114">
        <v>1235.81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-42502</v>
      </c>
      <c r="E40" s="136">
        <v>57315.14</v>
      </c>
      <c r="G40" s="86"/>
    </row>
    <row r="41" spans="2:10" ht="13.5" thickBot="1">
      <c r="B41" s="137" t="s">
        <v>37</v>
      </c>
      <c r="C41" s="138" t="s">
        <v>38</v>
      </c>
      <c r="D41" s="139">
        <v>2116028.5299999998</v>
      </c>
      <c r="E41" s="112">
        <v>1917226.97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73.551000000000002</v>
      </c>
      <c r="E47" s="200">
        <v>5322.6850000000004</v>
      </c>
      <c r="G47" s="79"/>
    </row>
    <row r="48" spans="2:10">
      <c r="B48" s="162" t="s">
        <v>6</v>
      </c>
      <c r="C48" s="23" t="s">
        <v>41</v>
      </c>
      <c r="D48" s="163">
        <v>5163.5640000000003</v>
      </c>
      <c r="E48" s="200">
        <v>5245.2039999999997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392.41</v>
      </c>
      <c r="E50" s="200">
        <v>354.32</v>
      </c>
    </row>
    <row r="51" spans="2:5">
      <c r="B51" s="141" t="s">
        <v>6</v>
      </c>
      <c r="C51" s="16" t="s">
        <v>235</v>
      </c>
      <c r="D51" s="287">
        <v>391.93</v>
      </c>
      <c r="E51" s="87">
        <v>306.04000000000002</v>
      </c>
    </row>
    <row r="52" spans="2:5">
      <c r="B52" s="141" t="s">
        <v>8</v>
      </c>
      <c r="C52" s="16" t="s">
        <v>236</v>
      </c>
      <c r="D52" s="287">
        <v>450.56</v>
      </c>
      <c r="E52" s="87">
        <v>366.87</v>
      </c>
    </row>
    <row r="53" spans="2:5" ht="12.75" customHeight="1" thickBot="1">
      <c r="B53" s="142" t="s">
        <v>9</v>
      </c>
      <c r="C53" s="18" t="s">
        <v>41</v>
      </c>
      <c r="D53" s="198">
        <v>409.8</v>
      </c>
      <c r="E53" s="230">
        <v>365.52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1917226.97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1917226.97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1917226.97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1917226.97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055118110236227" right="0.74803149606299213" top="0.55118110236220474" bottom="0.6692913385826772" header="0.51181102362204722" footer="0.51181102362204722"/>
  <pageSetup paperSize="9" scale="68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183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30560046.07</v>
      </c>
      <c r="E11" s="9">
        <f>E12</f>
        <v>20649529.02</v>
      </c>
    </row>
    <row r="12" spans="2:7">
      <c r="B12" s="145" t="s">
        <v>4</v>
      </c>
      <c r="C12" s="6" t="s">
        <v>5</v>
      </c>
      <c r="D12" s="93">
        <v>30560046.07</v>
      </c>
      <c r="E12" s="109">
        <v>20649529.02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30560046.07</v>
      </c>
      <c r="E21" s="112">
        <f>E11</f>
        <v>20649529.02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4058452.43</v>
      </c>
      <c r="E26" s="131">
        <v>30560046.07</v>
      </c>
      <c r="G26" s="86"/>
    </row>
    <row r="27" spans="2:10">
      <c r="B27" s="10" t="s">
        <v>17</v>
      </c>
      <c r="C27" s="11" t="s">
        <v>232</v>
      </c>
      <c r="D27" s="194">
        <v>30606870.969999999</v>
      </c>
      <c r="E27" s="116">
        <v>-6253128.2700000005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32578945.02</v>
      </c>
      <c r="E28" s="82">
        <v>907.27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29475859.170000002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3103085.85</v>
      </c>
      <c r="E31" s="113">
        <v>907.27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1972074.05</v>
      </c>
      <c r="E32" s="82">
        <v>6254035.54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77120.89</v>
      </c>
      <c r="E33" s="113">
        <v>4104908.04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738.62</v>
      </c>
      <c r="E35" s="113">
        <v>17402.419999999998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146102.25</v>
      </c>
      <c r="E37" s="113">
        <v>192883.79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1748112.29</v>
      </c>
      <c r="E39" s="114">
        <v>1938841.29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1303161.26</v>
      </c>
      <c r="E40" s="136">
        <v>-3657388.78</v>
      </c>
      <c r="G40" s="86"/>
    </row>
    <row r="41" spans="2:10" ht="13.5" thickBot="1">
      <c r="B41" s="137" t="s">
        <v>37</v>
      </c>
      <c r="C41" s="138" t="s">
        <v>38</v>
      </c>
      <c r="D41" s="139">
        <v>35968484.659999996</v>
      </c>
      <c r="E41" s="112">
        <v>20649529.02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11368.851000000001</v>
      </c>
      <c r="E47" s="200">
        <v>81685.144</v>
      </c>
      <c r="G47" s="79"/>
    </row>
    <row r="48" spans="2:10">
      <c r="B48" s="162" t="s">
        <v>6</v>
      </c>
      <c r="C48" s="23" t="s">
        <v>41</v>
      </c>
      <c r="D48" s="163">
        <v>90942.035999999993</v>
      </c>
      <c r="E48" s="200">
        <v>62785.517999999996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356.98</v>
      </c>
      <c r="E50" s="200">
        <v>374.12</v>
      </c>
    </row>
    <row r="51" spans="2:5">
      <c r="B51" s="141" t="s">
        <v>6</v>
      </c>
      <c r="C51" s="16" t="s">
        <v>235</v>
      </c>
      <c r="D51" s="287">
        <v>355.52</v>
      </c>
      <c r="E51" s="87">
        <v>302.08</v>
      </c>
    </row>
    <row r="52" spans="2:5">
      <c r="B52" s="141" t="s">
        <v>8</v>
      </c>
      <c r="C52" s="16" t="s">
        <v>236</v>
      </c>
      <c r="D52" s="287">
        <v>409.22</v>
      </c>
      <c r="E52" s="87">
        <v>374.12</v>
      </c>
    </row>
    <row r="53" spans="2:5" ht="14.25" customHeight="1" thickBot="1">
      <c r="B53" s="142" t="s">
        <v>9</v>
      </c>
      <c r="C53" s="18" t="s">
        <v>41</v>
      </c>
      <c r="D53" s="198">
        <v>395.51</v>
      </c>
      <c r="E53" s="230">
        <v>328.89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20649529.02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20649529.02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20649529.02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20649529.02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204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853810.54</v>
      </c>
      <c r="E11" s="9">
        <f>E12</f>
        <v>869074.42</v>
      </c>
    </row>
    <row r="12" spans="2:7">
      <c r="B12" s="145" t="s">
        <v>4</v>
      </c>
      <c r="C12" s="6" t="s">
        <v>5</v>
      </c>
      <c r="D12" s="93">
        <v>853810.54</v>
      </c>
      <c r="E12" s="109">
        <v>869074.42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853810.54</v>
      </c>
      <c r="E21" s="112">
        <f>E11</f>
        <v>869074.42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853810.54</v>
      </c>
      <c r="G26" s="86"/>
    </row>
    <row r="27" spans="2:10">
      <c r="B27" s="10" t="s">
        <v>17</v>
      </c>
      <c r="C27" s="11" t="s">
        <v>232</v>
      </c>
      <c r="D27" s="194">
        <v>996784.47</v>
      </c>
      <c r="E27" s="116">
        <v>-6970.17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1000490.3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874599.72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125890.58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3705.83</v>
      </c>
      <c r="E32" s="82">
        <v>6970.17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2.4300000000000002</v>
      </c>
      <c r="E35" s="113">
        <v>7.95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3703.4</v>
      </c>
      <c r="E37" s="113">
        <v>6962.22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3003.32</v>
      </c>
      <c r="E40" s="136">
        <v>22234.05</v>
      </c>
      <c r="G40" s="86"/>
    </row>
    <row r="41" spans="2:10" ht="13.5" thickBot="1">
      <c r="B41" s="137" t="s">
        <v>37</v>
      </c>
      <c r="C41" s="138" t="s">
        <v>38</v>
      </c>
      <c r="D41" s="139">
        <v>999787.79</v>
      </c>
      <c r="E41" s="112">
        <v>869074.42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2149.8440000000001</v>
      </c>
      <c r="G47" s="79"/>
    </row>
    <row r="48" spans="2:10">
      <c r="B48" s="162" t="s">
        <v>6</v>
      </c>
      <c r="C48" s="23" t="s">
        <v>41</v>
      </c>
      <c r="D48" s="163">
        <v>2479.2020000000002</v>
      </c>
      <c r="E48" s="200">
        <v>2132.384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397.15</v>
      </c>
    </row>
    <row r="51" spans="2:5">
      <c r="B51" s="141" t="s">
        <v>6</v>
      </c>
      <c r="C51" s="16" t="s">
        <v>235</v>
      </c>
      <c r="D51" s="287">
        <v>397.5</v>
      </c>
      <c r="E51" s="87">
        <v>389.25</v>
      </c>
    </row>
    <row r="52" spans="2:5">
      <c r="B52" s="141" t="s">
        <v>8</v>
      </c>
      <c r="C52" s="16" t="s">
        <v>236</v>
      </c>
      <c r="D52" s="287">
        <v>407.21</v>
      </c>
      <c r="E52" s="87">
        <v>408.47</v>
      </c>
    </row>
    <row r="53" spans="2:5" ht="13.5" customHeight="1" thickBot="1">
      <c r="B53" s="142" t="s">
        <v>9</v>
      </c>
      <c r="C53" s="18" t="s">
        <v>41</v>
      </c>
      <c r="D53" s="198">
        <v>403.27</v>
      </c>
      <c r="E53" s="230">
        <v>407.56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869074.42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869074.42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869074.42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869074.42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127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372867.73</v>
      </c>
      <c r="E11" s="9">
        <f>E12</f>
        <v>396538.18</v>
      </c>
    </row>
    <row r="12" spans="2:7">
      <c r="B12" s="145" t="s">
        <v>4</v>
      </c>
      <c r="C12" s="6" t="s">
        <v>5</v>
      </c>
      <c r="D12" s="93">
        <v>372867.73</v>
      </c>
      <c r="E12" s="109">
        <v>396538.18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372867.73</v>
      </c>
      <c r="E21" s="112">
        <f>E11</f>
        <v>396538.18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593443.85</v>
      </c>
      <c r="E26" s="131">
        <v>372867.73</v>
      </c>
      <c r="G26" s="86"/>
    </row>
    <row r="27" spans="2:10">
      <c r="B27" s="10" t="s">
        <v>17</v>
      </c>
      <c r="C27" s="11" t="s">
        <v>232</v>
      </c>
      <c r="D27" s="194">
        <v>-219434.13</v>
      </c>
      <c r="E27" s="116">
        <v>28946.420000000013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107213.64</v>
      </c>
      <c r="E28" s="82">
        <v>138564.63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65047.61</v>
      </c>
      <c r="E29" s="113">
        <v>8862.93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42166.03</v>
      </c>
      <c r="E31" s="113">
        <v>129701.7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326647.77</v>
      </c>
      <c r="E32" s="82">
        <v>109618.20999999999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230105</v>
      </c>
      <c r="E33" s="113">
        <v>18448.98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745.09</v>
      </c>
      <c r="E35" s="113">
        <v>809.01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5880.93</v>
      </c>
      <c r="E37" s="113">
        <v>4089.39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89916.75</v>
      </c>
      <c r="E39" s="114">
        <v>86270.83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-3054.93</v>
      </c>
      <c r="E40" s="136">
        <v>-5275.97</v>
      </c>
      <c r="G40" s="86"/>
    </row>
    <row r="41" spans="2:10" ht="13.5" thickBot="1">
      <c r="B41" s="137" t="s">
        <v>37</v>
      </c>
      <c r="C41" s="138" t="s">
        <v>38</v>
      </c>
      <c r="D41" s="139">
        <v>370954.79</v>
      </c>
      <c r="E41" s="112">
        <v>396538.18000000005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1580.5360000000001</v>
      </c>
      <c r="E47" s="200">
        <v>1158.586</v>
      </c>
      <c r="G47" s="79"/>
    </row>
    <row r="48" spans="2:10">
      <c r="B48" s="162" t="s">
        <v>6</v>
      </c>
      <c r="C48" s="23" t="s">
        <v>41</v>
      </c>
      <c r="D48" s="163">
        <v>993.02599999999995</v>
      </c>
      <c r="E48" s="200">
        <v>1234.7059999999999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375.47</v>
      </c>
      <c r="E50" s="200">
        <v>321.83</v>
      </c>
    </row>
    <row r="51" spans="2:5">
      <c r="B51" s="141" t="s">
        <v>6</v>
      </c>
      <c r="C51" s="16" t="s">
        <v>235</v>
      </c>
      <c r="D51" s="287">
        <v>364.97</v>
      </c>
      <c r="E51" s="200">
        <v>295.76</v>
      </c>
    </row>
    <row r="52" spans="2:5">
      <c r="B52" s="141" t="s">
        <v>8</v>
      </c>
      <c r="C52" s="16" t="s">
        <v>236</v>
      </c>
      <c r="D52" s="287">
        <v>409.86</v>
      </c>
      <c r="E52" s="87">
        <v>339.49</v>
      </c>
    </row>
    <row r="53" spans="2:5" ht="13.5" customHeight="1" thickBot="1">
      <c r="B53" s="142" t="s">
        <v>9</v>
      </c>
      <c r="C53" s="18" t="s">
        <v>41</v>
      </c>
      <c r="D53" s="198">
        <v>373.56</v>
      </c>
      <c r="E53" s="230">
        <v>321.16000000000003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396538.18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396538.18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396538.18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396538.18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76"/>
      <c r="C4" s="176"/>
      <c r="D4" s="176"/>
      <c r="E4" s="176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128</v>
      </c>
      <c r="C6" s="295"/>
      <c r="D6" s="295"/>
      <c r="E6" s="295"/>
    </row>
    <row r="7" spans="2:7" ht="14.25">
      <c r="B7" s="175"/>
      <c r="C7" s="175"/>
      <c r="D7" s="175"/>
      <c r="E7" s="175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7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2775927.2</v>
      </c>
      <c r="E11" s="9">
        <f>E12</f>
        <v>2738165.23</v>
      </c>
    </row>
    <row r="12" spans="2:7">
      <c r="B12" s="145" t="s">
        <v>4</v>
      </c>
      <c r="C12" s="6" t="s">
        <v>5</v>
      </c>
      <c r="D12" s="93">
        <v>2775927.2</v>
      </c>
      <c r="E12" s="109">
        <v>2738165.23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2775927.2</v>
      </c>
      <c r="E21" s="112">
        <f>E11</f>
        <v>2738165.23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7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2699220.87</v>
      </c>
      <c r="E26" s="131">
        <v>2775927.2</v>
      </c>
      <c r="G26" s="86"/>
    </row>
    <row r="27" spans="2:10">
      <c r="B27" s="10" t="s">
        <v>17</v>
      </c>
      <c r="C27" s="11" t="s">
        <v>232</v>
      </c>
      <c r="D27" s="194">
        <v>814171.63</v>
      </c>
      <c r="E27" s="116">
        <v>-77373.86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1455314.35</v>
      </c>
      <c r="E28" s="82">
        <v>44414.64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1292421.1100000001</v>
      </c>
      <c r="E29" s="113">
        <v>11996.85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162893.24</v>
      </c>
      <c r="E31" s="113">
        <v>32417.79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641142.72</v>
      </c>
      <c r="E32" s="82">
        <v>121788.5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22543.42</v>
      </c>
      <c r="E33" s="113">
        <v>8332.7000000000007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430.63</v>
      </c>
      <c r="E35" s="113">
        <v>634.25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27505.77</v>
      </c>
      <c r="E37" s="113">
        <v>26115.75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590662.9</v>
      </c>
      <c r="E39" s="114">
        <v>86705.8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-82906.37</v>
      </c>
      <c r="E40" s="136">
        <v>39611.89</v>
      </c>
      <c r="G40" s="86"/>
    </row>
    <row r="41" spans="2:10" ht="13.5" thickBot="1">
      <c r="B41" s="137" t="s">
        <v>37</v>
      </c>
      <c r="C41" s="138" t="s">
        <v>38</v>
      </c>
      <c r="D41" s="139">
        <v>3430486.13</v>
      </c>
      <c r="E41" s="112">
        <v>2738165.2300000004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7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9637.3209999999999</v>
      </c>
      <c r="E47" s="200">
        <v>9983.1949999999997</v>
      </c>
      <c r="G47" s="79"/>
    </row>
    <row r="48" spans="2:10">
      <c r="B48" s="162" t="s">
        <v>6</v>
      </c>
      <c r="C48" s="23" t="s">
        <v>41</v>
      </c>
      <c r="D48" s="163">
        <v>12565.423000000001</v>
      </c>
      <c r="E48" s="200">
        <v>9707.0519999999997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280.08</v>
      </c>
      <c r="E50" s="200">
        <v>278.06</v>
      </c>
    </row>
    <row r="51" spans="2:5">
      <c r="B51" s="141" t="s">
        <v>6</v>
      </c>
      <c r="C51" s="16" t="s">
        <v>235</v>
      </c>
      <c r="D51" s="287">
        <v>272.41000000000003</v>
      </c>
      <c r="E51" s="87">
        <v>276.67</v>
      </c>
    </row>
    <row r="52" spans="2:5">
      <c r="B52" s="141" t="s">
        <v>8</v>
      </c>
      <c r="C52" s="16" t="s">
        <v>236</v>
      </c>
      <c r="D52" s="287">
        <v>286.26</v>
      </c>
      <c r="E52" s="87">
        <v>282.49</v>
      </c>
    </row>
    <row r="53" spans="2:5" ht="14.25" customHeight="1" thickBot="1">
      <c r="B53" s="142" t="s">
        <v>9</v>
      </c>
      <c r="C53" s="18" t="s">
        <v>41</v>
      </c>
      <c r="D53" s="198">
        <v>273.01</v>
      </c>
      <c r="E53" s="230">
        <v>282.08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2738165.23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2738165.23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2738165.23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2738165.23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129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1226011.1200000001</v>
      </c>
      <c r="E11" s="9">
        <f>E12</f>
        <v>1853495.79</v>
      </c>
    </row>
    <row r="12" spans="2:7">
      <c r="B12" s="145" t="s">
        <v>4</v>
      </c>
      <c r="C12" s="6" t="s">
        <v>5</v>
      </c>
      <c r="D12" s="93">
        <v>1226011.1200000001</v>
      </c>
      <c r="E12" s="109">
        <v>1853495.79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1226011.1200000001</v>
      </c>
      <c r="E21" s="112">
        <f>E11</f>
        <v>1853495.79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709069.1</v>
      </c>
      <c r="E26" s="131">
        <v>1226011.1200000001</v>
      </c>
      <c r="G26" s="86"/>
    </row>
    <row r="27" spans="2:10">
      <c r="B27" s="10" t="s">
        <v>17</v>
      </c>
      <c r="C27" s="11" t="s">
        <v>232</v>
      </c>
      <c r="D27" s="194">
        <v>414544.56</v>
      </c>
      <c r="E27" s="116">
        <v>616754.17000000004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527057.13</v>
      </c>
      <c r="E28" s="82">
        <v>953187.04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367632.65</v>
      </c>
      <c r="E29" s="113">
        <v>101116.38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159424.48000000001</v>
      </c>
      <c r="E31" s="113">
        <v>852070.66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112512.57</v>
      </c>
      <c r="E32" s="82">
        <v>336432.87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13442.48</v>
      </c>
      <c r="E33" s="113">
        <v>74139.38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646.19000000000005</v>
      </c>
      <c r="E35" s="113">
        <v>1825.28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7969.57</v>
      </c>
      <c r="E37" s="113">
        <v>14402.08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90454.33</v>
      </c>
      <c r="E39" s="114">
        <v>246066.13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5368.46</v>
      </c>
      <c r="E40" s="136">
        <v>10730.5</v>
      </c>
      <c r="G40" s="86"/>
    </row>
    <row r="41" spans="2:10" ht="13.5" thickBot="1">
      <c r="B41" s="137" t="s">
        <v>37</v>
      </c>
      <c r="C41" s="138" t="s">
        <v>38</v>
      </c>
      <c r="D41" s="139">
        <v>1128982.1200000001</v>
      </c>
      <c r="E41" s="112">
        <v>1853495.79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2747.2649999999999</v>
      </c>
      <c r="E47" s="200">
        <v>4678.8959999999997</v>
      </c>
      <c r="G47" s="79"/>
    </row>
    <row r="48" spans="2:10">
      <c r="B48" s="162" t="s">
        <v>6</v>
      </c>
      <c r="C48" s="23" t="s">
        <v>41</v>
      </c>
      <c r="D48" s="163">
        <v>4341.5709999999999</v>
      </c>
      <c r="E48" s="200">
        <v>7025.0749999999998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258.10000000000002</v>
      </c>
      <c r="E50" s="200">
        <v>262.02999999999997</v>
      </c>
    </row>
    <row r="51" spans="2:5">
      <c r="B51" s="141" t="s">
        <v>6</v>
      </c>
      <c r="C51" s="16" t="s">
        <v>235</v>
      </c>
      <c r="D51" s="287">
        <v>258.18</v>
      </c>
      <c r="E51" s="200">
        <v>262.03000000000003</v>
      </c>
    </row>
    <row r="52" spans="2:5">
      <c r="B52" s="141" t="s">
        <v>8</v>
      </c>
      <c r="C52" s="16" t="s">
        <v>236</v>
      </c>
      <c r="D52" s="287">
        <v>260.19</v>
      </c>
      <c r="E52" s="87">
        <v>263.84000000000003</v>
      </c>
    </row>
    <row r="53" spans="2:5" ht="13.5" customHeight="1" thickBot="1">
      <c r="B53" s="142" t="s">
        <v>9</v>
      </c>
      <c r="C53" s="18" t="s">
        <v>41</v>
      </c>
      <c r="D53" s="198">
        <v>260.04000000000002</v>
      </c>
      <c r="E53" s="230">
        <v>263.83999999999997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1853495.79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1853495.79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1853495.79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1853495.79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130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231061.05</v>
      </c>
      <c r="E11" s="9">
        <f>E12</f>
        <v>224700.27</v>
      </c>
    </row>
    <row r="12" spans="2:7">
      <c r="B12" s="145" t="s">
        <v>4</v>
      </c>
      <c r="C12" s="6" t="s">
        <v>5</v>
      </c>
      <c r="D12" s="93">
        <v>231061.05</v>
      </c>
      <c r="E12" s="109">
        <v>224700.27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231061.05</v>
      </c>
      <c r="E21" s="112">
        <f>E11</f>
        <v>224700.27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195445.45</v>
      </c>
      <c r="E26" s="131">
        <v>231061.05</v>
      </c>
      <c r="G26" s="86"/>
    </row>
    <row r="27" spans="2:10">
      <c r="B27" s="10" t="s">
        <v>17</v>
      </c>
      <c r="C27" s="11" t="s">
        <v>232</v>
      </c>
      <c r="D27" s="194">
        <v>35000.080000000002</v>
      </c>
      <c r="E27" s="116">
        <v>-1884.5099999999993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61052.26</v>
      </c>
      <c r="E28" s="82">
        <v>4225.29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61052.26</v>
      </c>
      <c r="E29" s="113">
        <v>4225.29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26052.18</v>
      </c>
      <c r="E32" s="82">
        <v>6109.7999999999993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10067.15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117.32</v>
      </c>
      <c r="E35" s="113">
        <v>326.74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1838.43</v>
      </c>
      <c r="E37" s="113">
        <v>2066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14029.28</v>
      </c>
      <c r="E39" s="114">
        <v>3717.06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-2954.75</v>
      </c>
      <c r="E40" s="136">
        <v>-4476.2700000000004</v>
      </c>
      <c r="G40" s="86"/>
    </row>
    <row r="41" spans="2:10" ht="13.5" thickBot="1">
      <c r="B41" s="137" t="s">
        <v>37</v>
      </c>
      <c r="C41" s="138" t="s">
        <v>38</v>
      </c>
      <c r="D41" s="139">
        <v>227490.78</v>
      </c>
      <c r="E41" s="112">
        <v>224700.27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799.46600000000001</v>
      </c>
      <c r="E47" s="200">
        <v>1070.173</v>
      </c>
      <c r="G47" s="79"/>
    </row>
    <row r="48" spans="2:10">
      <c r="B48" s="162" t="s">
        <v>6</v>
      </c>
      <c r="C48" s="23" t="s">
        <v>41</v>
      </c>
      <c r="D48" s="163">
        <v>942.34199999999998</v>
      </c>
      <c r="E48" s="200">
        <v>1061.008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244.47</v>
      </c>
      <c r="E50" s="200">
        <v>215.91</v>
      </c>
    </row>
    <row r="51" spans="2:5">
      <c r="B51" s="141" t="s">
        <v>6</v>
      </c>
      <c r="C51" s="16" t="s">
        <v>235</v>
      </c>
      <c r="D51" s="287">
        <v>239.71</v>
      </c>
      <c r="E51" s="87">
        <v>210.85</v>
      </c>
    </row>
    <row r="52" spans="2:5">
      <c r="B52" s="141" t="s">
        <v>8</v>
      </c>
      <c r="C52" s="16" t="s">
        <v>236</v>
      </c>
      <c r="D52" s="287">
        <v>259.06</v>
      </c>
      <c r="E52" s="87">
        <v>230.86</v>
      </c>
    </row>
    <row r="53" spans="2:5" ht="13.5" thickBot="1">
      <c r="B53" s="142" t="s">
        <v>9</v>
      </c>
      <c r="C53" s="18" t="s">
        <v>41</v>
      </c>
      <c r="D53" s="198">
        <v>241.41</v>
      </c>
      <c r="E53" s="230">
        <v>211.78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224700.27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24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224700.27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224700.27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224700.27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77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27589233.719999999</v>
      </c>
      <c r="E11" s="9">
        <f>E12</f>
        <v>32055585.5</v>
      </c>
    </row>
    <row r="12" spans="2:7">
      <c r="B12" s="145" t="s">
        <v>4</v>
      </c>
      <c r="C12" s="6" t="s">
        <v>5</v>
      </c>
      <c r="D12" s="93">
        <v>27589233.719999999</v>
      </c>
      <c r="E12" s="286">
        <v>32055585.5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27589233.719999999</v>
      </c>
      <c r="E21" s="112">
        <f>E11</f>
        <v>32055585.5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26879612.77</v>
      </c>
      <c r="E26" s="131">
        <v>27589233.719999999</v>
      </c>
      <c r="G26" s="86"/>
    </row>
    <row r="27" spans="2:10">
      <c r="B27" s="10" t="s">
        <v>17</v>
      </c>
      <c r="C27" s="11" t="s">
        <v>232</v>
      </c>
      <c r="D27" s="194">
        <v>612803.81999999995</v>
      </c>
      <c r="E27" s="116">
        <v>-513112.29000000027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2227502.64</v>
      </c>
      <c r="E28" s="82">
        <v>2001470.43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2227502.64</v>
      </c>
      <c r="E29" s="113">
        <v>2001470.43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1614698.82</v>
      </c>
      <c r="E32" s="82">
        <v>2514582.7200000002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1614698.82</v>
      </c>
      <c r="E33" s="113">
        <v>2514582.7200000002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-950298.94</v>
      </c>
      <c r="E40" s="136">
        <v>4979464.07</v>
      </c>
      <c r="G40" s="86"/>
    </row>
    <row r="41" spans="2:10" ht="13.5" thickBot="1">
      <c r="B41" s="137" t="s">
        <v>37</v>
      </c>
      <c r="C41" s="138" t="s">
        <v>38</v>
      </c>
      <c r="D41" s="139">
        <v>26542117.649999999</v>
      </c>
      <c r="E41" s="112">
        <v>32055585.5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1663136.5404000001</v>
      </c>
      <c r="E47" s="200">
        <v>1788802.2483000001</v>
      </c>
      <c r="G47" s="79"/>
    </row>
    <row r="48" spans="2:10">
      <c r="B48" s="162" t="s">
        <v>6</v>
      </c>
      <c r="C48" s="23" t="s">
        <v>41</v>
      </c>
      <c r="D48" s="163">
        <v>1697478.7768999999</v>
      </c>
      <c r="E48" s="200">
        <v>1756114.4043000001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16.161999999999999</v>
      </c>
      <c r="E50" s="200">
        <v>15.423299999999999</v>
      </c>
    </row>
    <row r="51" spans="2:5">
      <c r="B51" s="141" t="s">
        <v>6</v>
      </c>
      <c r="C51" s="16" t="s">
        <v>235</v>
      </c>
      <c r="D51" s="287">
        <v>15.623799999999999</v>
      </c>
      <c r="E51" s="87">
        <v>15.141200000000001</v>
      </c>
    </row>
    <row r="52" spans="2:5">
      <c r="B52" s="141" t="s">
        <v>8</v>
      </c>
      <c r="C52" s="16" t="s">
        <v>236</v>
      </c>
      <c r="D52" s="287">
        <v>20.075500000000002</v>
      </c>
      <c r="E52" s="87">
        <v>18.3582</v>
      </c>
    </row>
    <row r="53" spans="2:5" ht="13.5" customHeight="1" thickBot="1">
      <c r="B53" s="142" t="s">
        <v>9</v>
      </c>
      <c r="C53" s="18" t="s">
        <v>41</v>
      </c>
      <c r="D53" s="198">
        <v>15.636200000000001</v>
      </c>
      <c r="E53" s="230">
        <v>18.253699999999998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32055585.5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32055585.5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32055585.5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32055585.5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78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40134178.359999999</v>
      </c>
      <c r="E11" s="9">
        <f>E12</f>
        <v>44213978.460000001</v>
      </c>
    </row>
    <row r="12" spans="2:7">
      <c r="B12" s="145" t="s">
        <v>4</v>
      </c>
      <c r="C12" s="6" t="s">
        <v>5</v>
      </c>
      <c r="D12" s="93">
        <v>40134178.359999999</v>
      </c>
      <c r="E12" s="109">
        <v>44213978.460000001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40134178.359999999</v>
      </c>
      <c r="E21" s="112">
        <f>E11</f>
        <v>44213978.460000001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35456529.32</v>
      </c>
      <c r="E26" s="131">
        <v>40134178.359999999</v>
      </c>
      <c r="G26" s="86"/>
    </row>
    <row r="27" spans="2:10">
      <c r="B27" s="10" t="s">
        <v>17</v>
      </c>
      <c r="C27" s="11" t="s">
        <v>232</v>
      </c>
      <c r="D27" s="194">
        <v>1566280.43</v>
      </c>
      <c r="E27" s="116">
        <v>-197447.70999999996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2857004.53</v>
      </c>
      <c r="E28" s="82">
        <v>2644027.56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2857004.53</v>
      </c>
      <c r="E29" s="113">
        <v>2644027.56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1290724.1000000001</v>
      </c>
      <c r="E32" s="82">
        <v>2841475.27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1290724.1000000001</v>
      </c>
      <c r="E33" s="113">
        <v>2841475.27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1348174.1</v>
      </c>
      <c r="E40" s="136">
        <v>4277247.8099999996</v>
      </c>
      <c r="G40" s="86"/>
    </row>
    <row r="41" spans="2:10" ht="13.5" thickBot="1">
      <c r="B41" s="137" t="s">
        <v>37</v>
      </c>
      <c r="C41" s="138" t="s">
        <v>38</v>
      </c>
      <c r="D41" s="139">
        <v>38370983.850000001</v>
      </c>
      <c r="E41" s="112">
        <v>44213978.460000001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872295.1361</v>
      </c>
      <c r="E47" s="200">
        <v>951858.89280000003</v>
      </c>
      <c r="G47" s="79"/>
    </row>
    <row r="48" spans="2:10">
      <c r="B48" s="162" t="s">
        <v>6</v>
      </c>
      <c r="C48" s="23" t="s">
        <v>41</v>
      </c>
      <c r="D48" s="163">
        <v>907613.25009999995</v>
      </c>
      <c r="E48" s="200">
        <v>947634.63009999995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40.647399999999998</v>
      </c>
      <c r="E50" s="200">
        <v>42.164000000000001</v>
      </c>
    </row>
    <row r="51" spans="2:5">
      <c r="B51" s="141" t="s">
        <v>6</v>
      </c>
      <c r="C51" s="16" t="s">
        <v>235</v>
      </c>
      <c r="D51" s="287">
        <v>40.705599999999997</v>
      </c>
      <c r="E51" s="87">
        <v>42.1496</v>
      </c>
    </row>
    <row r="52" spans="2:5">
      <c r="B52" s="141" t="s">
        <v>8</v>
      </c>
      <c r="C52" s="16" t="s">
        <v>236</v>
      </c>
      <c r="D52" s="287">
        <v>47.176299999999998</v>
      </c>
      <c r="E52" s="87">
        <v>46.657200000000003</v>
      </c>
    </row>
    <row r="53" spans="2:5" ht="12.75" customHeight="1" thickBot="1">
      <c r="B53" s="142" t="s">
        <v>9</v>
      </c>
      <c r="C53" s="18" t="s">
        <v>41</v>
      </c>
      <c r="D53" s="198">
        <v>42.276800000000001</v>
      </c>
      <c r="E53" s="230">
        <v>46.657200000000003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44213978.460000001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44213978.460000001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44213978.460000001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44213978.460000001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100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20732245.430000003</v>
      </c>
      <c r="E11" s="9">
        <f>E12+E13+E14</f>
        <v>35675148.310000002</v>
      </c>
    </row>
    <row r="12" spans="2:5">
      <c r="B12" s="145" t="s">
        <v>4</v>
      </c>
      <c r="C12" s="6" t="s">
        <v>5</v>
      </c>
      <c r="D12" s="93">
        <v>20473040.440000001</v>
      </c>
      <c r="E12" s="109">
        <f>34327992.34+1113814.92</f>
        <v>35441807.260000005</v>
      </c>
    </row>
    <row r="13" spans="2:5">
      <c r="B13" s="145" t="s">
        <v>6</v>
      </c>
      <c r="C13" s="72" t="s">
        <v>7</v>
      </c>
      <c r="D13" s="93">
        <v>0.21</v>
      </c>
      <c r="E13" s="109"/>
    </row>
    <row r="14" spans="2:5">
      <c r="B14" s="145" t="s">
        <v>8</v>
      </c>
      <c r="C14" s="72" t="s">
        <v>10</v>
      </c>
      <c r="D14" s="93">
        <v>259204.78</v>
      </c>
      <c r="E14" s="109">
        <f>E15</f>
        <v>233341.05000000002</v>
      </c>
    </row>
    <row r="15" spans="2:5">
      <c r="B15" s="145" t="s">
        <v>226</v>
      </c>
      <c r="C15" s="72" t="s">
        <v>11</v>
      </c>
      <c r="D15" s="93">
        <v>259204.78</v>
      </c>
      <c r="E15" s="109">
        <f>194267.56+25477.73+13595.76</f>
        <v>233341.05000000002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8463.36</v>
      </c>
      <c r="E17" s="125">
        <f>E18</f>
        <v>16568.38</v>
      </c>
    </row>
    <row r="18" spans="2:10">
      <c r="B18" s="145" t="s">
        <v>4</v>
      </c>
      <c r="C18" s="6" t="s">
        <v>11</v>
      </c>
      <c r="D18" s="93">
        <v>8463.36</v>
      </c>
      <c r="E18" s="110">
        <v>16568.38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20723782.070000004</v>
      </c>
      <c r="E21" s="112">
        <f>E11-E17</f>
        <v>35658579.93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7.2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9762060.5199999996</v>
      </c>
      <c r="E26" s="131">
        <v>20723782.070000004</v>
      </c>
      <c r="G26" s="86"/>
    </row>
    <row r="27" spans="2:10">
      <c r="B27" s="10" t="s">
        <v>17</v>
      </c>
      <c r="C27" s="11" t="s">
        <v>232</v>
      </c>
      <c r="D27" s="194">
        <v>3340558.89</v>
      </c>
      <c r="E27" s="116">
        <v>14560438.119999997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4901365.8600000003</v>
      </c>
      <c r="E28" s="82">
        <v>18079415.259999998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1644945.24</v>
      </c>
      <c r="E29" s="113">
        <v>12412887.75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3256420.62</v>
      </c>
      <c r="E31" s="113">
        <v>5666527.5099999998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1560806.97</v>
      </c>
      <c r="E32" s="82">
        <v>3518977.14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645437.91</v>
      </c>
      <c r="E33" s="113">
        <v>2448506.6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120436.28</v>
      </c>
      <c r="E35" s="113">
        <v>390138.7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794932.78</v>
      </c>
      <c r="E39" s="114">
        <v>680331.84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85745.14</v>
      </c>
      <c r="E40" s="136">
        <v>374359.74</v>
      </c>
      <c r="G40" s="86"/>
    </row>
    <row r="41" spans="2:10" ht="13.5" thickBot="1">
      <c r="B41" s="137" t="s">
        <v>37</v>
      </c>
      <c r="C41" s="138" t="s">
        <v>38</v>
      </c>
      <c r="D41" s="139">
        <v>13188364.550000001</v>
      </c>
      <c r="E41" s="112">
        <v>35658579.93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7.2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915590.06240000005</v>
      </c>
      <c r="E47" s="85">
        <v>1929194.7215</v>
      </c>
      <c r="G47" s="79"/>
    </row>
    <row r="48" spans="2:10">
      <c r="B48" s="162" t="s">
        <v>6</v>
      </c>
      <c r="C48" s="23" t="s">
        <v>41</v>
      </c>
      <c r="D48" s="163">
        <v>1226453.3987</v>
      </c>
      <c r="E48" s="85">
        <v>3277639.1515000002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10.662000000000001</v>
      </c>
      <c r="E50" s="85">
        <v>10.742193019213</v>
      </c>
    </row>
    <row r="51" spans="2:5">
      <c r="B51" s="141" t="s">
        <v>6</v>
      </c>
      <c r="C51" s="16" t="s">
        <v>235</v>
      </c>
      <c r="D51" s="197">
        <v>10.662000000000001</v>
      </c>
      <c r="E51" s="166">
        <v>10.738200000000001</v>
      </c>
    </row>
    <row r="52" spans="2:5" ht="12.75" customHeight="1">
      <c r="B52" s="141" t="s">
        <v>8</v>
      </c>
      <c r="C52" s="16" t="s">
        <v>236</v>
      </c>
      <c r="D52" s="197">
        <v>10.7705</v>
      </c>
      <c r="E52" s="166">
        <v>10.879300000000001</v>
      </c>
    </row>
    <row r="53" spans="2:5" ht="13.5" thickBot="1">
      <c r="B53" s="142" t="s">
        <v>9</v>
      </c>
      <c r="C53" s="18" t="s">
        <v>41</v>
      </c>
      <c r="D53" s="198">
        <v>10.753299999999999</v>
      </c>
      <c r="E53" s="207">
        <v>10.8793489099253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35441807.260000005</v>
      </c>
      <c r="E58" s="33">
        <f>D58/E21</f>
        <v>0.99392088326496641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34327992.340000004</v>
      </c>
      <c r="E64" s="105">
        <f>D64/E21</f>
        <v>0.96268534550136264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1113814.92</v>
      </c>
      <c r="E69" s="103">
        <f>D69/E21</f>
        <v>3.1235537763603809E-2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233341.05000000002</v>
      </c>
      <c r="E72" s="158">
        <f>D72/E21</f>
        <v>6.5437561018431732E-3</v>
      </c>
    </row>
    <row r="73" spans="2:5">
      <c r="B73" s="24" t="s">
        <v>62</v>
      </c>
      <c r="C73" s="25" t="s">
        <v>65</v>
      </c>
      <c r="D73" s="26">
        <f>E17</f>
        <v>16568.38</v>
      </c>
      <c r="E73" s="27">
        <f>D73/E21</f>
        <v>4.6463936680946793E-4</v>
      </c>
    </row>
    <row r="74" spans="2:5">
      <c r="B74" s="159" t="s">
        <v>64</v>
      </c>
      <c r="C74" s="160" t="s">
        <v>66</v>
      </c>
      <c r="D74" s="161">
        <f>D58+D71+D72-D73</f>
        <v>35658579.93</v>
      </c>
      <c r="E74" s="70">
        <f>E58+E72-E73</f>
        <v>1</v>
      </c>
    </row>
    <row r="75" spans="2:5">
      <c r="B75" s="15" t="s">
        <v>4</v>
      </c>
      <c r="C75" s="16" t="s">
        <v>67</v>
      </c>
      <c r="D75" s="102">
        <f>D74</f>
        <v>35658579.93</v>
      </c>
      <c r="E75" s="103">
        <f>E74</f>
        <v>1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79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35414157.43</v>
      </c>
      <c r="E11" s="9">
        <f>E12</f>
        <v>39434480.420000002</v>
      </c>
    </row>
    <row r="12" spans="2:7">
      <c r="B12" s="145" t="s">
        <v>4</v>
      </c>
      <c r="C12" s="6" t="s">
        <v>5</v>
      </c>
      <c r="D12" s="93">
        <v>35414157.43</v>
      </c>
      <c r="E12" s="109">
        <v>39434480.420000002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35414157.43</v>
      </c>
      <c r="E21" s="112">
        <f>E11</f>
        <v>39434480.420000002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31326207.129999999</v>
      </c>
      <c r="E26" s="131">
        <v>35414157.43</v>
      </c>
      <c r="G26" s="86"/>
    </row>
    <row r="27" spans="2:10">
      <c r="B27" s="10" t="s">
        <v>17</v>
      </c>
      <c r="C27" s="11" t="s">
        <v>232</v>
      </c>
      <c r="D27" s="194">
        <v>1242891.1200000001</v>
      </c>
      <c r="E27" s="116">
        <v>12207.069999999832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2453124.5</v>
      </c>
      <c r="E28" s="82">
        <v>2274714.19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2453124.5</v>
      </c>
      <c r="E29" s="113">
        <v>2274714.19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1210233.3799999999</v>
      </c>
      <c r="E32" s="82">
        <v>2262507.12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1210233.3799999999</v>
      </c>
      <c r="E33" s="113">
        <v>2262507.12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1485797.52</v>
      </c>
      <c r="E40" s="136">
        <v>4008115.92</v>
      </c>
      <c r="G40" s="86"/>
    </row>
    <row r="41" spans="2:10" ht="13.5" thickBot="1">
      <c r="B41" s="137" t="s">
        <v>37</v>
      </c>
      <c r="C41" s="138" t="s">
        <v>38</v>
      </c>
      <c r="D41" s="139">
        <v>34054895.770000003</v>
      </c>
      <c r="E41" s="112">
        <v>39434480.420000002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752963.23499999999</v>
      </c>
      <c r="E47" s="200">
        <v>815196.11970000004</v>
      </c>
      <c r="G47" s="79"/>
    </row>
    <row r="48" spans="2:10">
      <c r="B48" s="162" t="s">
        <v>6</v>
      </c>
      <c r="C48" s="23" t="s">
        <v>41</v>
      </c>
      <c r="D48" s="163">
        <v>779739.66099999996</v>
      </c>
      <c r="E48" s="200">
        <v>815624.80180000002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41.603900000000003</v>
      </c>
      <c r="E50" s="200">
        <v>43.442500000000003</v>
      </c>
    </row>
    <row r="51" spans="2:5">
      <c r="B51" s="141" t="s">
        <v>6</v>
      </c>
      <c r="C51" s="16" t="s">
        <v>235</v>
      </c>
      <c r="D51" s="287">
        <v>41.695599999999999</v>
      </c>
      <c r="E51" s="87">
        <v>43.399000000000001</v>
      </c>
    </row>
    <row r="52" spans="2:5">
      <c r="B52" s="141" t="s">
        <v>8</v>
      </c>
      <c r="C52" s="16" t="s">
        <v>236</v>
      </c>
      <c r="D52" s="287">
        <v>48.818100000000001</v>
      </c>
      <c r="E52" s="87">
        <v>48.348800000000004</v>
      </c>
    </row>
    <row r="53" spans="2:5" ht="13.5" customHeight="1" thickBot="1">
      <c r="B53" s="142" t="s">
        <v>9</v>
      </c>
      <c r="C53" s="18" t="s">
        <v>41</v>
      </c>
      <c r="D53" s="198">
        <v>43.674700000000001</v>
      </c>
      <c r="E53" s="230">
        <v>48.348799999999997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39434480.420000002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39434480.420000002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39434480.420000002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39434480.420000002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80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31637157.859999999</v>
      </c>
      <c r="E11" s="9">
        <f>E12</f>
        <v>35434417.409999996</v>
      </c>
    </row>
    <row r="12" spans="2:7">
      <c r="B12" s="145" t="s">
        <v>4</v>
      </c>
      <c r="C12" s="6" t="s">
        <v>5</v>
      </c>
      <c r="D12" s="93">
        <v>31637157.859999999</v>
      </c>
      <c r="E12" s="109">
        <v>35434417.409999996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31637157.859999999</v>
      </c>
      <c r="E21" s="112">
        <f>E11</f>
        <v>35434417.409999996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27747299.649999999</v>
      </c>
      <c r="E26" s="131">
        <f>D21</f>
        <v>31637157.859999999</v>
      </c>
      <c r="G26" s="86"/>
    </row>
    <row r="27" spans="2:10">
      <c r="B27" s="10" t="s">
        <v>17</v>
      </c>
      <c r="C27" s="11" t="s">
        <v>232</v>
      </c>
      <c r="D27" s="194">
        <v>1260925.04</v>
      </c>
      <c r="E27" s="116">
        <v>179123.28000000003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2188134.77</v>
      </c>
      <c r="E28" s="82">
        <v>2058153.36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2188134.77</v>
      </c>
      <c r="E29" s="113">
        <v>2058153.36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927209.73</v>
      </c>
      <c r="E32" s="82">
        <v>1879030.08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927209.73</v>
      </c>
      <c r="E33" s="113">
        <v>1879030.08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1209330.71</v>
      </c>
      <c r="E40" s="136">
        <v>3618136.27</v>
      </c>
      <c r="G40" s="86"/>
    </row>
    <row r="41" spans="2:10" ht="13.5" thickBot="1">
      <c r="B41" s="137" t="s">
        <v>37</v>
      </c>
      <c r="C41" s="138" t="s">
        <v>38</v>
      </c>
      <c r="D41" s="139">
        <v>30217555.399999999</v>
      </c>
      <c r="E41" s="112">
        <f>E26+E27+E40</f>
        <v>35434417.410000004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660985.20570000005</v>
      </c>
      <c r="E47" s="200">
        <v>722989.61270000006</v>
      </c>
      <c r="G47" s="79"/>
    </row>
    <row r="48" spans="2:10">
      <c r="B48" s="162" t="s">
        <v>6</v>
      </c>
      <c r="C48" s="23" t="s">
        <v>41</v>
      </c>
      <c r="D48" s="163">
        <v>688168.6764</v>
      </c>
      <c r="E48" s="200">
        <v>727031.34909999999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41.978700000000003</v>
      </c>
      <c r="E50" s="200">
        <v>43.758800000000001</v>
      </c>
    </row>
    <row r="51" spans="2:5">
      <c r="B51" s="141" t="s">
        <v>6</v>
      </c>
      <c r="C51" s="16" t="s">
        <v>235</v>
      </c>
      <c r="D51" s="287">
        <v>42.088299999999997</v>
      </c>
      <c r="E51" s="200">
        <v>43.700099999999999</v>
      </c>
    </row>
    <row r="52" spans="2:5">
      <c r="B52" s="141" t="s">
        <v>8</v>
      </c>
      <c r="C52" s="16" t="s">
        <v>236</v>
      </c>
      <c r="D52" s="287">
        <v>49.1952</v>
      </c>
      <c r="E52" s="87">
        <v>48.738500000000002</v>
      </c>
    </row>
    <row r="53" spans="2:5" ht="13.5" customHeight="1" thickBot="1">
      <c r="B53" s="142" t="s">
        <v>9</v>
      </c>
      <c r="C53" s="18" t="s">
        <v>41</v>
      </c>
      <c r="D53" s="198">
        <v>43.9101</v>
      </c>
      <c r="E53" s="230">
        <v>48.738500000000002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35434417.409999996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35434417.409999996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35434417.409999996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35434417.409999996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81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23647586.289999999</v>
      </c>
      <c r="E11" s="9">
        <f>E12</f>
        <v>28153266.149999999</v>
      </c>
    </row>
    <row r="12" spans="2:7">
      <c r="B12" s="145" t="s">
        <v>4</v>
      </c>
      <c r="C12" s="6" t="s">
        <v>5</v>
      </c>
      <c r="D12" s="93">
        <v>23647586.289999999</v>
      </c>
      <c r="E12" s="109">
        <v>28153266.149999999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23647586.289999999</v>
      </c>
      <c r="E21" s="112">
        <f>E11</f>
        <v>28153266.149999999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22668660.989999998</v>
      </c>
      <c r="E26" s="131">
        <v>23647586.289999999</v>
      </c>
      <c r="G26" s="86"/>
    </row>
    <row r="27" spans="2:10">
      <c r="B27" s="10" t="s">
        <v>17</v>
      </c>
      <c r="C27" s="11" t="s">
        <v>232</v>
      </c>
      <c r="D27" s="194">
        <v>1106530.45</v>
      </c>
      <c r="E27" s="116">
        <v>-168974.51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1870153.98</v>
      </c>
      <c r="E28" s="82">
        <v>1752316.69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1870153.98</v>
      </c>
      <c r="E29" s="113">
        <v>1752316.69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763623.53</v>
      </c>
      <c r="E32" s="82">
        <v>1921291.2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763623.53</v>
      </c>
      <c r="E33" s="113">
        <v>1921291.2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-927360.35</v>
      </c>
      <c r="E40" s="136">
        <v>4674654.37</v>
      </c>
      <c r="G40" s="86"/>
    </row>
    <row r="41" spans="2:10" ht="13.5" thickBot="1">
      <c r="B41" s="137" t="s">
        <v>37</v>
      </c>
      <c r="C41" s="138" t="s">
        <v>38</v>
      </c>
      <c r="D41" s="139">
        <v>22847831.09</v>
      </c>
      <c r="E41" s="112">
        <v>28153266.149999999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1256431.4016</v>
      </c>
      <c r="E47" s="200">
        <v>1385062.4245</v>
      </c>
      <c r="G47" s="79"/>
    </row>
    <row r="48" spans="2:10">
      <c r="B48" s="162" t="s">
        <v>6</v>
      </c>
      <c r="C48" s="23" t="s">
        <v>41</v>
      </c>
      <c r="D48" s="163">
        <v>1310164.6946</v>
      </c>
      <c r="E48" s="200">
        <v>1377368.0963000001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18.042100000000001</v>
      </c>
      <c r="E50" s="200">
        <v>17.0733</v>
      </c>
    </row>
    <row r="51" spans="2:5">
      <c r="B51" s="141" t="s">
        <v>6</v>
      </c>
      <c r="C51" s="16" t="s">
        <v>235</v>
      </c>
      <c r="D51" s="287">
        <v>17.4389</v>
      </c>
      <c r="E51" s="200">
        <v>16.745699999999999</v>
      </c>
    </row>
    <row r="52" spans="2:5">
      <c r="B52" s="141" t="s">
        <v>8</v>
      </c>
      <c r="C52" s="16" t="s">
        <v>236</v>
      </c>
      <c r="D52" s="287">
        <v>22.585599999999999</v>
      </c>
      <c r="E52" s="87">
        <v>20.458200000000001</v>
      </c>
    </row>
    <row r="53" spans="2:5" ht="12.75" customHeight="1" thickBot="1">
      <c r="B53" s="142" t="s">
        <v>9</v>
      </c>
      <c r="C53" s="18" t="s">
        <v>41</v>
      </c>
      <c r="D53" s="198">
        <v>17.4389</v>
      </c>
      <c r="E53" s="230">
        <v>20.439900000000002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28153266.149999999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28153266.149999999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28153266.149999999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28153266.149999999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82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16957293.050000001</v>
      </c>
      <c r="E11" s="9">
        <f>E12</f>
        <v>20811236.84</v>
      </c>
    </row>
    <row r="12" spans="2:7">
      <c r="B12" s="145" t="s">
        <v>4</v>
      </c>
      <c r="C12" s="6" t="s">
        <v>5</v>
      </c>
      <c r="D12" s="93">
        <v>16957293.050000001</v>
      </c>
      <c r="E12" s="109">
        <v>20811236.84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16957293.050000001</v>
      </c>
      <c r="E21" s="112">
        <f>E11</f>
        <v>20811236.84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16158116.050000001</v>
      </c>
      <c r="E26" s="131">
        <v>16957293.050000001</v>
      </c>
      <c r="G26" s="86"/>
    </row>
    <row r="27" spans="2:10">
      <c r="B27" s="10" t="s">
        <v>17</v>
      </c>
      <c r="C27" s="11" t="s">
        <v>232</v>
      </c>
      <c r="D27" s="194">
        <v>803917.21</v>
      </c>
      <c r="E27" s="116">
        <v>306490.13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1402106.26</v>
      </c>
      <c r="E28" s="82">
        <v>1306397.5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1402106.26</v>
      </c>
      <c r="E29" s="113">
        <v>1306397.5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598189.05000000005</v>
      </c>
      <c r="E32" s="82">
        <v>999907.37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598189.05000000005</v>
      </c>
      <c r="E33" s="113">
        <v>999907.37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-337732.39</v>
      </c>
      <c r="E40" s="136">
        <v>3547453.66</v>
      </c>
      <c r="G40" s="86"/>
    </row>
    <row r="41" spans="2:10" ht="13.5" thickBot="1">
      <c r="B41" s="137" t="s">
        <v>37</v>
      </c>
      <c r="C41" s="138" t="s">
        <v>38</v>
      </c>
      <c r="D41" s="139">
        <v>16624300.869999999</v>
      </c>
      <c r="E41" s="112">
        <v>20811236.84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981880.25580000004</v>
      </c>
      <c r="E47" s="200">
        <v>1077953.9155999999</v>
      </c>
      <c r="G47" s="79"/>
    </row>
    <row r="48" spans="2:10">
      <c r="B48" s="162" t="s">
        <v>6</v>
      </c>
      <c r="C48" s="23" t="s">
        <v>41</v>
      </c>
      <c r="D48" s="163">
        <v>1023235.3982000001</v>
      </c>
      <c r="E48" s="200">
        <v>1095847.3402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16.456299999999999</v>
      </c>
      <c r="E50" s="200">
        <v>15.731</v>
      </c>
    </row>
    <row r="51" spans="2:5">
      <c r="B51" s="141" t="s">
        <v>6</v>
      </c>
      <c r="C51" s="16" t="s">
        <v>235</v>
      </c>
      <c r="D51" s="287">
        <v>16.087700000000002</v>
      </c>
      <c r="E51" s="200">
        <v>15.432</v>
      </c>
    </row>
    <row r="52" spans="2:5">
      <c r="B52" s="141" t="s">
        <v>8</v>
      </c>
      <c r="C52" s="16" t="s">
        <v>236</v>
      </c>
      <c r="D52" s="287">
        <v>21.2651</v>
      </c>
      <c r="E52" s="87">
        <v>18.991</v>
      </c>
    </row>
    <row r="53" spans="2:5" ht="13.5" customHeight="1" thickBot="1">
      <c r="B53" s="142" t="s">
        <v>9</v>
      </c>
      <c r="C53" s="18" t="s">
        <v>41</v>
      </c>
      <c r="D53" s="198">
        <v>16.2468</v>
      </c>
      <c r="E53" s="230">
        <v>18.991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20811236.84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20811236.84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20811236.84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20811236.84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83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f>D12</f>
        <v>20420985.219999999</v>
      </c>
      <c r="E11" s="9">
        <f>E12</f>
        <v>25334282.050000001</v>
      </c>
    </row>
    <row r="12" spans="2:7">
      <c r="B12" s="145" t="s">
        <v>4</v>
      </c>
      <c r="C12" s="6" t="s">
        <v>5</v>
      </c>
      <c r="D12" s="93">
        <v>20420985.219999999</v>
      </c>
      <c r="E12" s="109">
        <v>25334282.050000001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20420985.219999999</v>
      </c>
      <c r="E21" s="112">
        <f>E11</f>
        <v>25334282.050000001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19840304.329999998</v>
      </c>
      <c r="E26" s="131">
        <f>D21</f>
        <v>20420985.219999999</v>
      </c>
      <c r="G26" s="86"/>
    </row>
    <row r="27" spans="2:10">
      <c r="B27" s="10" t="s">
        <v>17</v>
      </c>
      <c r="C27" s="11" t="s">
        <v>232</v>
      </c>
      <c r="D27" s="194">
        <v>828393.99</v>
      </c>
      <c r="E27" s="116">
        <v>732968.19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1678480.17</v>
      </c>
      <c r="E28" s="82">
        <v>1597306.23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1678480.17</v>
      </c>
      <c r="E29" s="113">
        <v>1597306.23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850086.18</v>
      </c>
      <c r="E32" s="82">
        <v>864338.04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850086.18</v>
      </c>
      <c r="E33" s="113">
        <v>864338.04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/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-675875.26</v>
      </c>
      <c r="E40" s="136">
        <v>4180328.64</v>
      </c>
      <c r="G40" s="86"/>
    </row>
    <row r="41" spans="2:10" ht="13.5" thickBot="1">
      <c r="B41" s="137" t="s">
        <v>37</v>
      </c>
      <c r="C41" s="138" t="s">
        <v>38</v>
      </c>
      <c r="D41" s="139">
        <v>19992823.059999999</v>
      </c>
      <c r="E41" s="112">
        <f>E26+E27+E40</f>
        <v>25334282.050000001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1146884.8062</v>
      </c>
      <c r="E47" s="200">
        <v>1235837.8851999999</v>
      </c>
      <c r="G47" s="79"/>
    </row>
    <row r="48" spans="2:10">
      <c r="B48" s="162" t="s">
        <v>6</v>
      </c>
      <c r="C48" s="23" t="s">
        <v>41</v>
      </c>
      <c r="D48" s="163">
        <v>1188959.1122000001</v>
      </c>
      <c r="E48" s="200">
        <v>1276852.3096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17.299299999999999</v>
      </c>
      <c r="E50" s="200">
        <v>16.524000000000001</v>
      </c>
    </row>
    <row r="51" spans="2:5">
      <c r="B51" s="141" t="s">
        <v>6</v>
      </c>
      <c r="C51" s="16" t="s">
        <v>235</v>
      </c>
      <c r="D51" s="287">
        <v>16.791799999999999</v>
      </c>
      <c r="E51" s="87">
        <v>16.154700000000002</v>
      </c>
    </row>
    <row r="52" spans="2:5">
      <c r="B52" s="141" t="s">
        <v>8</v>
      </c>
      <c r="C52" s="16" t="s">
        <v>236</v>
      </c>
      <c r="D52" s="287">
        <v>22.263100000000001</v>
      </c>
      <c r="E52" s="87">
        <v>19.9422</v>
      </c>
    </row>
    <row r="53" spans="2:5" ht="13.5" customHeight="1" thickBot="1">
      <c r="B53" s="142" t="s">
        <v>9</v>
      </c>
      <c r="C53" s="18" t="s">
        <v>41</v>
      </c>
      <c r="D53" s="198">
        <v>16.8154</v>
      </c>
      <c r="E53" s="230">
        <v>19.841200000000001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25334282.050000001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25334282.050000001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25334282.050000001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v>0</v>
      </c>
      <c r="E75" s="103">
        <v>0</v>
      </c>
    </row>
    <row r="76" spans="2:5">
      <c r="B76" s="141" t="s">
        <v>6</v>
      </c>
      <c r="C76" s="16" t="s">
        <v>240</v>
      </c>
      <c r="D76" s="102">
        <f>D74</f>
        <v>25334282.050000001</v>
      </c>
      <c r="E76" s="103">
        <f>E74</f>
        <v>1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207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42961.81</v>
      </c>
      <c r="E11" s="9">
        <f>E12</f>
        <v>1542199.19</v>
      </c>
    </row>
    <row r="12" spans="2:7">
      <c r="B12" s="145" t="s">
        <v>4</v>
      </c>
      <c r="C12" s="6" t="s">
        <v>5</v>
      </c>
      <c r="D12" s="93">
        <v>42961.81</v>
      </c>
      <c r="E12" s="109">
        <v>1542199.19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42961.81</v>
      </c>
      <c r="E21" s="112">
        <f>E11</f>
        <v>1542199.19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27499.040000000001</v>
      </c>
      <c r="E26" s="131">
        <v>42961.81</v>
      </c>
      <c r="G26" s="86"/>
    </row>
    <row r="27" spans="2:10">
      <c r="B27" s="10" t="s">
        <v>17</v>
      </c>
      <c r="C27" s="11" t="s">
        <v>232</v>
      </c>
      <c r="D27" s="194">
        <v>27497.85</v>
      </c>
      <c r="E27" s="116">
        <v>1562678.48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36357.83</v>
      </c>
      <c r="E28" s="82">
        <v>1567619.67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26886.15</v>
      </c>
      <c r="E29" s="113">
        <v>4826.95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9471.68</v>
      </c>
      <c r="E31" s="113">
        <v>1562792.72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8859.98</v>
      </c>
      <c r="E32" s="82">
        <v>4941.1899999999996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8085.43</v>
      </c>
      <c r="E33" s="113">
        <v>2597.04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519.9</v>
      </c>
      <c r="E35" s="113">
        <v>747.03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250.98</v>
      </c>
      <c r="E37" s="113">
        <v>397.96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3.67</v>
      </c>
      <c r="E39" s="114">
        <v>1199.1600000000001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1493.36</v>
      </c>
      <c r="E40" s="136">
        <v>-63441.1</v>
      </c>
      <c r="G40" s="86"/>
    </row>
    <row r="41" spans="2:10" ht="13.5" thickBot="1">
      <c r="B41" s="137" t="s">
        <v>37</v>
      </c>
      <c r="C41" s="138" t="s">
        <v>38</v>
      </c>
      <c r="D41" s="139">
        <v>56490.25</v>
      </c>
      <c r="E41" s="112">
        <v>1542199.19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97.262600000000006</v>
      </c>
      <c r="E47" s="200">
        <v>160.54488000000001</v>
      </c>
      <c r="G47" s="79"/>
    </row>
    <row r="48" spans="2:10">
      <c r="B48" s="162" t="s">
        <v>6</v>
      </c>
      <c r="C48" s="23" t="s">
        <v>41</v>
      </c>
      <c r="D48" s="163">
        <v>189.38659999999999</v>
      </c>
      <c r="E48" s="200">
        <v>6060.9125000000004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282.73</v>
      </c>
      <c r="E50" s="200">
        <v>267.60000000000002</v>
      </c>
    </row>
    <row r="51" spans="2:5">
      <c r="B51" s="141" t="s">
        <v>6</v>
      </c>
      <c r="C51" s="16" t="s">
        <v>235</v>
      </c>
      <c r="D51" s="287">
        <v>279.36</v>
      </c>
      <c r="E51" s="87">
        <v>244.94</v>
      </c>
    </row>
    <row r="52" spans="2:5">
      <c r="B52" s="141" t="s">
        <v>8</v>
      </c>
      <c r="C52" s="16" t="s">
        <v>236</v>
      </c>
      <c r="D52" s="287">
        <v>315.2</v>
      </c>
      <c r="E52" s="87">
        <v>279.98</v>
      </c>
    </row>
    <row r="53" spans="2:5" ht="13.5" customHeight="1" thickBot="1">
      <c r="B53" s="142" t="s">
        <v>9</v>
      </c>
      <c r="C53" s="18" t="s">
        <v>41</v>
      </c>
      <c r="D53" s="198">
        <v>298.27999999999997</v>
      </c>
      <c r="E53" s="230">
        <v>254.45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1542199.19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1542199.19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1542199.19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1542199.19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208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1112866.8899999999</v>
      </c>
      <c r="E11" s="9">
        <f>E12</f>
        <v>1331191.8799999999</v>
      </c>
    </row>
    <row r="12" spans="2:7">
      <c r="B12" s="145" t="s">
        <v>4</v>
      </c>
      <c r="C12" s="6" t="s">
        <v>5</v>
      </c>
      <c r="D12" s="93">
        <v>1112866.8899999999</v>
      </c>
      <c r="E12" s="109">
        <v>1331191.8799999999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1112866.8899999999</v>
      </c>
      <c r="E21" s="112">
        <f>E11</f>
        <v>1331191.8799999999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1224898.02</v>
      </c>
      <c r="E26" s="131">
        <v>1112866.8899999999</v>
      </c>
      <c r="G26" s="86"/>
    </row>
    <row r="27" spans="2:10">
      <c r="B27" s="10" t="s">
        <v>17</v>
      </c>
      <c r="C27" s="11" t="s">
        <v>232</v>
      </c>
      <c r="D27" s="194">
        <v>-10683.42</v>
      </c>
      <c r="E27" s="116">
        <v>184216.78000000003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501025.76</v>
      </c>
      <c r="E28" s="82">
        <v>694221.5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420248.23</v>
      </c>
      <c r="E29" s="113">
        <v>320519.63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80777.53</v>
      </c>
      <c r="E31" s="113">
        <v>373701.87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511709.18</v>
      </c>
      <c r="E32" s="82">
        <v>510004.72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15709.55</v>
      </c>
      <c r="E33" s="113">
        <v>496152.8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429.47</v>
      </c>
      <c r="E35" s="113">
        <v>1171.06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10428.25</v>
      </c>
      <c r="E37" s="113">
        <v>7813.73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485141.91</v>
      </c>
      <c r="E39" s="114">
        <v>4867.13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-30907.09</v>
      </c>
      <c r="E40" s="136">
        <v>34108.21</v>
      </c>
      <c r="G40" s="86"/>
    </row>
    <row r="41" spans="2:10" ht="13.5" thickBot="1">
      <c r="B41" s="137" t="s">
        <v>37</v>
      </c>
      <c r="C41" s="138" t="s">
        <v>38</v>
      </c>
      <c r="D41" s="139">
        <v>1183307.51</v>
      </c>
      <c r="E41" s="112">
        <v>1331191.8799999999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4330.8630999999996</v>
      </c>
      <c r="E47" s="200">
        <v>3936.9826699999999</v>
      </c>
      <c r="G47" s="79"/>
    </row>
    <row r="48" spans="2:10">
      <c r="B48" s="162" t="s">
        <v>6</v>
      </c>
      <c r="C48" s="23" t="s">
        <v>41</v>
      </c>
      <c r="D48" s="163">
        <v>4272.6395000000002</v>
      </c>
      <c r="E48" s="200">
        <v>4568.1063800000002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282.83</v>
      </c>
      <c r="E50" s="200">
        <v>282.67</v>
      </c>
    </row>
    <row r="51" spans="2:5">
      <c r="B51" s="141" t="s">
        <v>6</v>
      </c>
      <c r="C51" s="16" t="s">
        <v>235</v>
      </c>
      <c r="D51" s="287">
        <v>275.73</v>
      </c>
      <c r="E51" s="87">
        <v>281.72000000000003</v>
      </c>
    </row>
    <row r="52" spans="2:5">
      <c r="B52" s="141" t="s">
        <v>8</v>
      </c>
      <c r="C52" s="16" t="s">
        <v>236</v>
      </c>
      <c r="D52" s="287">
        <v>288.91000000000003</v>
      </c>
      <c r="E52" s="87">
        <v>291.97000000000003</v>
      </c>
    </row>
    <row r="53" spans="2:5" ht="12.75" customHeight="1" thickBot="1">
      <c r="B53" s="142" t="s">
        <v>9</v>
      </c>
      <c r="C53" s="18" t="s">
        <v>41</v>
      </c>
      <c r="D53" s="198">
        <v>276.95</v>
      </c>
      <c r="E53" s="230">
        <v>291.41000000000003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1331191.8799999999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1331191.8799999999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1331191.8799999999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1331191.8799999999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209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2435740.5299999998</v>
      </c>
      <c r="E11" s="9">
        <f>E12</f>
        <v>0</v>
      </c>
    </row>
    <row r="12" spans="2:7">
      <c r="B12" s="145" t="s">
        <v>4</v>
      </c>
      <c r="C12" s="6" t="s">
        <v>5</v>
      </c>
      <c r="D12" s="93">
        <v>2435740.5299999998</v>
      </c>
      <c r="E12" s="109"/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2435740.5299999998</v>
      </c>
      <c r="E21" s="112">
        <f>E11</f>
        <v>0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3208631.2</v>
      </c>
      <c r="E26" s="131">
        <v>2435740.5299999998</v>
      </c>
      <c r="G26" s="86"/>
    </row>
    <row r="27" spans="2:10">
      <c r="B27" s="10" t="s">
        <v>17</v>
      </c>
      <c r="C27" s="11" t="s">
        <v>232</v>
      </c>
      <c r="D27" s="194">
        <v>185343.96</v>
      </c>
      <c r="E27" s="116">
        <v>-2396528.56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386359.34</v>
      </c>
      <c r="E28" s="82">
        <v>40888.11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377778.86</v>
      </c>
      <c r="E29" s="113">
        <v>3595.61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8580.48</v>
      </c>
      <c r="E31" s="113">
        <v>37292.5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201015.38</v>
      </c>
      <c r="E32" s="82">
        <v>2437416.67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53091.17</v>
      </c>
      <c r="E33" s="113">
        <v>73882.16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394.77</v>
      </c>
      <c r="E35" s="113">
        <v>996.74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27149.27</v>
      </c>
      <c r="E37" s="113">
        <v>17875.79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120380.17</v>
      </c>
      <c r="E39" s="114">
        <v>2344661.98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154153.59</v>
      </c>
      <c r="E40" s="136">
        <v>-39211.97</v>
      </c>
      <c r="G40" s="86"/>
    </row>
    <row r="41" spans="2:10" ht="13.5" thickBot="1">
      <c r="B41" s="137" t="s">
        <v>37</v>
      </c>
      <c r="C41" s="138" t="s">
        <v>38</v>
      </c>
      <c r="D41" s="139">
        <v>3548128.75</v>
      </c>
      <c r="E41" s="112">
        <v>0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43430.308700000001</v>
      </c>
      <c r="E47" s="200">
        <v>34926.018519999998</v>
      </c>
      <c r="G47" s="79"/>
    </row>
    <row r="48" spans="2:10">
      <c r="B48" s="162" t="s">
        <v>6</v>
      </c>
      <c r="C48" s="23" t="s">
        <v>41</v>
      </c>
      <c r="D48" s="163">
        <v>45623.3606</v>
      </c>
      <c r="E48" s="90"/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73.88</v>
      </c>
      <c r="E50" s="200">
        <v>69.739999999999995</v>
      </c>
    </row>
    <row r="51" spans="2:5">
      <c r="B51" s="141" t="s">
        <v>6</v>
      </c>
      <c r="C51" s="16" t="s">
        <v>235</v>
      </c>
      <c r="D51" s="287">
        <v>72.98</v>
      </c>
      <c r="E51" s="87">
        <v>63.82</v>
      </c>
    </row>
    <row r="52" spans="2:5">
      <c r="B52" s="141" t="s">
        <v>8</v>
      </c>
      <c r="C52" s="16" t="s">
        <v>236</v>
      </c>
      <c r="D52" s="287">
        <v>82.39</v>
      </c>
      <c r="E52" s="87">
        <v>72.81</v>
      </c>
    </row>
    <row r="53" spans="2:5" ht="13.5" customHeight="1" thickBot="1">
      <c r="B53" s="142" t="s">
        <v>9</v>
      </c>
      <c r="C53" s="18" t="s">
        <v>41</v>
      </c>
      <c r="D53" s="198">
        <v>77.77</v>
      </c>
      <c r="E53" s="89"/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4.25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0</v>
      </c>
      <c r="E58" s="33">
        <v>0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0</v>
      </c>
      <c r="E64" s="105">
        <v>0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0</v>
      </c>
      <c r="E74" s="70">
        <f>E58+E72-E73</f>
        <v>0</v>
      </c>
    </row>
    <row r="75" spans="2:5">
      <c r="B75" s="141" t="s">
        <v>4</v>
      </c>
      <c r="C75" s="16" t="s">
        <v>67</v>
      </c>
      <c r="D75" s="102">
        <f>D74</f>
        <v>0</v>
      </c>
      <c r="E75" s="103">
        <f>E74</f>
        <v>0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187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165318.57999999999</v>
      </c>
      <c r="E11" s="9">
        <f>E12</f>
        <v>135607.20000000001</v>
      </c>
    </row>
    <row r="12" spans="2:7">
      <c r="B12" s="145" t="s">
        <v>4</v>
      </c>
      <c r="C12" s="6" t="s">
        <v>5</v>
      </c>
      <c r="D12" s="93">
        <v>165318.57999999999</v>
      </c>
      <c r="E12" s="109">
        <v>135607.20000000001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165318.57999999999</v>
      </c>
      <c r="E21" s="112">
        <f>E11</f>
        <v>135607.20000000001</v>
      </c>
      <c r="F21" s="92"/>
      <c r="G21" s="86"/>
      <c r="H21" s="288"/>
    </row>
    <row r="22" spans="2:10">
      <c r="B22" s="3"/>
      <c r="C22" s="7"/>
      <c r="D22" s="8"/>
      <c r="E22" s="8"/>
      <c r="G22" s="86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  <c r="G24" s="79"/>
    </row>
    <row r="25" spans="2:10" ht="13.5" thickBot="1">
      <c r="B25" s="179"/>
      <c r="C25" s="5" t="s">
        <v>2</v>
      </c>
      <c r="D25" s="75" t="s">
        <v>242</v>
      </c>
      <c r="E25" s="30" t="s">
        <v>231</v>
      </c>
      <c r="G25" s="79"/>
    </row>
    <row r="26" spans="2:10">
      <c r="B26" s="128" t="s">
        <v>15</v>
      </c>
      <c r="C26" s="129" t="s">
        <v>16</v>
      </c>
      <c r="D26" s="130" t="s">
        <v>247</v>
      </c>
      <c r="E26" s="131">
        <v>165318.57999999999</v>
      </c>
      <c r="G26" s="79"/>
    </row>
    <row r="27" spans="2:10">
      <c r="B27" s="10" t="s">
        <v>17</v>
      </c>
      <c r="C27" s="11" t="s">
        <v>232</v>
      </c>
      <c r="D27" s="194">
        <v>180859.9</v>
      </c>
      <c r="E27" s="116">
        <v>-29322.800000000003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184158.54</v>
      </c>
      <c r="E28" s="82">
        <v>32646.89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704.75</v>
      </c>
      <c r="E29" s="113">
        <v>3000.95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183453.79</v>
      </c>
      <c r="E31" s="113">
        <v>29645.94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3298.64</v>
      </c>
      <c r="E32" s="82">
        <v>61969.69</v>
      </c>
      <c r="F32" s="79"/>
      <c r="G32" s="79"/>
      <c r="H32" s="79"/>
      <c r="I32" s="79"/>
      <c r="J32" s="86"/>
    </row>
    <row r="33" spans="2:10">
      <c r="B33" s="143" t="s">
        <v>4</v>
      </c>
      <c r="C33" s="6" t="s">
        <v>25</v>
      </c>
      <c r="D33" s="195">
        <v>85.92</v>
      </c>
      <c r="E33" s="113">
        <v>183.69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127.14</v>
      </c>
      <c r="E35" s="113">
        <v>342.52</v>
      </c>
      <c r="F35" s="79"/>
      <c r="G35" s="86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86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992.49</v>
      </c>
      <c r="E37" s="113">
        <v>1240.01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2093.09</v>
      </c>
      <c r="E39" s="114">
        <v>60203.47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-3876.67</v>
      </c>
      <c r="E40" s="136">
        <v>-388.58</v>
      </c>
      <c r="G40" s="86"/>
    </row>
    <row r="41" spans="2:10" ht="13.5" thickBot="1">
      <c r="B41" s="137" t="s">
        <v>37</v>
      </c>
      <c r="C41" s="138" t="s">
        <v>38</v>
      </c>
      <c r="D41" s="139">
        <v>176983.23</v>
      </c>
      <c r="E41" s="112">
        <v>135607.19999999998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1097.80585</v>
      </c>
      <c r="G47" s="79"/>
    </row>
    <row r="48" spans="2:10">
      <c r="B48" s="162" t="s">
        <v>6</v>
      </c>
      <c r="C48" s="23" t="s">
        <v>41</v>
      </c>
      <c r="D48" s="163">
        <v>1053.7852</v>
      </c>
      <c r="E48" s="200">
        <v>900.80511000000001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150.59</v>
      </c>
    </row>
    <row r="51" spans="2:5">
      <c r="B51" s="141" t="s">
        <v>6</v>
      </c>
      <c r="C51" s="16" t="s">
        <v>235</v>
      </c>
      <c r="D51" s="287">
        <v>162.47</v>
      </c>
      <c r="E51" s="87">
        <v>140.22999999999999</v>
      </c>
    </row>
    <row r="52" spans="2:5">
      <c r="B52" s="141" t="s">
        <v>8</v>
      </c>
      <c r="C52" s="16" t="s">
        <v>236</v>
      </c>
      <c r="D52" s="287">
        <v>178.76</v>
      </c>
      <c r="E52" s="87">
        <v>163.79</v>
      </c>
    </row>
    <row r="53" spans="2:5" ht="13.5" customHeight="1" thickBot="1">
      <c r="B53" s="142" t="s">
        <v>9</v>
      </c>
      <c r="C53" s="18" t="s">
        <v>41</v>
      </c>
      <c r="D53" s="198">
        <v>167.95</v>
      </c>
      <c r="E53" s="230">
        <v>150.54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135607.20000000001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135607.20000000001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135607.20000000001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135607.20000000001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188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51142</v>
      </c>
      <c r="E11" s="9">
        <f>E12</f>
        <v>49553.94</v>
      </c>
    </row>
    <row r="12" spans="2:7">
      <c r="B12" s="145" t="s">
        <v>4</v>
      </c>
      <c r="C12" s="6" t="s">
        <v>5</v>
      </c>
      <c r="D12" s="93">
        <v>51142</v>
      </c>
      <c r="E12" s="109">
        <v>49553.94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51142</v>
      </c>
      <c r="E21" s="112">
        <f>E11</f>
        <v>49553.94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51142</v>
      </c>
      <c r="G26" s="86"/>
    </row>
    <row r="27" spans="2:10">
      <c r="B27" s="10" t="s">
        <v>17</v>
      </c>
      <c r="C27" s="11" t="s">
        <v>232</v>
      </c>
      <c r="D27" s="194">
        <v>6336.87</v>
      </c>
      <c r="E27" s="116">
        <v>-485.34999999999991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6336.87</v>
      </c>
      <c r="E28" s="82">
        <v>1561.21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6336.87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1561.21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/>
      <c r="E32" s="82">
        <v>2046.56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1602.55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40.799999999999997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403.21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-259.77</v>
      </c>
      <c r="E40" s="136">
        <v>-1102.71</v>
      </c>
      <c r="G40" s="86"/>
    </row>
    <row r="41" spans="2:10" ht="13.5" thickBot="1">
      <c r="B41" s="137" t="s">
        <v>37</v>
      </c>
      <c r="C41" s="138" t="s">
        <v>38</v>
      </c>
      <c r="D41" s="139">
        <v>6077.1</v>
      </c>
      <c r="E41" s="112">
        <v>49553.94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291.65667000000002</v>
      </c>
      <c r="G47" s="79"/>
    </row>
    <row r="48" spans="2:10">
      <c r="B48" s="162" t="s">
        <v>6</v>
      </c>
      <c r="C48" s="23" t="s">
        <v>41</v>
      </c>
      <c r="D48" s="163">
        <v>33.887799999999999</v>
      </c>
      <c r="E48" s="200">
        <v>289.09593999999998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175.35</v>
      </c>
    </row>
    <row r="51" spans="2:5">
      <c r="B51" s="141" t="s">
        <v>6</v>
      </c>
      <c r="C51" s="16" t="s">
        <v>235</v>
      </c>
      <c r="D51" s="287">
        <v>177.82</v>
      </c>
      <c r="E51" s="87">
        <v>161.01</v>
      </c>
    </row>
    <row r="52" spans="2:5">
      <c r="B52" s="141" t="s">
        <v>8</v>
      </c>
      <c r="C52" s="16" t="s">
        <v>236</v>
      </c>
      <c r="D52" s="287">
        <v>189.54</v>
      </c>
      <c r="E52" s="87">
        <v>180.84</v>
      </c>
    </row>
    <row r="53" spans="2:5" ht="14.25" customHeight="1" thickBot="1">
      <c r="B53" s="142" t="s">
        <v>9</v>
      </c>
      <c r="C53" s="18" t="s">
        <v>41</v>
      </c>
      <c r="D53" s="198">
        <v>179.33</v>
      </c>
      <c r="E53" s="230">
        <v>171.41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49553.94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49553.94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49553.94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49553.94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5">
      <c r="B1" s="1"/>
      <c r="C1" s="1"/>
      <c r="D1" s="2"/>
      <c r="E1" s="2"/>
    </row>
    <row r="2" spans="2:5" ht="15.75">
      <c r="B2" s="293" t="s">
        <v>0</v>
      </c>
      <c r="C2" s="293"/>
      <c r="D2" s="293"/>
      <c r="E2" s="293"/>
    </row>
    <row r="3" spans="2:5" ht="15.75">
      <c r="B3" s="293" t="s">
        <v>222</v>
      </c>
      <c r="C3" s="293"/>
      <c r="D3" s="293"/>
      <c r="E3" s="293"/>
    </row>
    <row r="4" spans="2:5" ht="15">
      <c r="B4" s="117"/>
      <c r="C4" s="117"/>
      <c r="D4" s="117"/>
      <c r="E4" s="117"/>
    </row>
    <row r="5" spans="2:5" ht="21" customHeight="1">
      <c r="B5" s="294" t="s">
        <v>1</v>
      </c>
      <c r="C5" s="294"/>
      <c r="D5" s="294"/>
      <c r="E5" s="294"/>
    </row>
    <row r="6" spans="2:5" ht="14.25">
      <c r="B6" s="295" t="s">
        <v>91</v>
      </c>
      <c r="C6" s="295"/>
      <c r="D6" s="295"/>
      <c r="E6" s="295"/>
    </row>
    <row r="7" spans="2:5" ht="14.25">
      <c r="B7" s="121"/>
      <c r="C7" s="121"/>
      <c r="D7" s="121"/>
      <c r="E7" s="121"/>
    </row>
    <row r="8" spans="2:5" ht="13.5">
      <c r="B8" s="297" t="s">
        <v>18</v>
      </c>
      <c r="C8" s="298"/>
      <c r="D8" s="298"/>
      <c r="E8" s="298"/>
    </row>
    <row r="9" spans="2:5" ht="16.5" thickBot="1">
      <c r="B9" s="296" t="s">
        <v>223</v>
      </c>
      <c r="C9" s="296"/>
      <c r="D9" s="296"/>
      <c r="E9" s="296"/>
    </row>
    <row r="10" spans="2:5" ht="13.5" thickBot="1">
      <c r="B10" s="118"/>
      <c r="C10" s="91" t="s">
        <v>2</v>
      </c>
      <c r="D10" s="75" t="s">
        <v>217</v>
      </c>
      <c r="E10" s="30" t="s">
        <v>231</v>
      </c>
    </row>
    <row r="11" spans="2:5">
      <c r="B11" s="122" t="s">
        <v>3</v>
      </c>
      <c r="C11" s="169" t="s">
        <v>229</v>
      </c>
      <c r="D11" s="74">
        <v>26061540.140000001</v>
      </c>
      <c r="E11" s="9">
        <f>E12+E13+E14</f>
        <v>35305553.840000004</v>
      </c>
    </row>
    <row r="12" spans="2:5">
      <c r="B12" s="145" t="s">
        <v>4</v>
      </c>
      <c r="C12" s="6" t="s">
        <v>5</v>
      </c>
      <c r="D12" s="93">
        <v>25854394.330000002</v>
      </c>
      <c r="E12" s="109">
        <f>34359024.21+799096.89</f>
        <v>35158121.100000001</v>
      </c>
    </row>
    <row r="13" spans="2:5">
      <c r="B13" s="145" t="s">
        <v>6</v>
      </c>
      <c r="C13" s="72" t="s">
        <v>7</v>
      </c>
      <c r="D13" s="93">
        <v>0.63</v>
      </c>
      <c r="E13" s="109"/>
    </row>
    <row r="14" spans="2:5">
      <c r="B14" s="145" t="s">
        <v>8</v>
      </c>
      <c r="C14" s="72" t="s">
        <v>10</v>
      </c>
      <c r="D14" s="93">
        <v>207145.18</v>
      </c>
      <c r="E14" s="109">
        <f>E15</f>
        <v>147432.74</v>
      </c>
    </row>
    <row r="15" spans="2:5">
      <c r="B15" s="145" t="s">
        <v>226</v>
      </c>
      <c r="C15" s="72" t="s">
        <v>11</v>
      </c>
      <c r="D15" s="93">
        <v>207145.18</v>
      </c>
      <c r="E15" s="109">
        <f>120024.35+80.5+27327.89</f>
        <v>147432.74</v>
      </c>
    </row>
    <row r="16" spans="2:5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>
        <v>32170.66</v>
      </c>
      <c r="E17" s="125">
        <f>E18</f>
        <v>44316.01</v>
      </c>
    </row>
    <row r="18" spans="2:10">
      <c r="B18" s="145" t="s">
        <v>4</v>
      </c>
      <c r="C18" s="6" t="s">
        <v>11</v>
      </c>
      <c r="D18" s="93">
        <v>32170.66</v>
      </c>
      <c r="E18" s="110">
        <v>44316.01</v>
      </c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D11-D17</f>
        <v>26029369.48</v>
      </c>
      <c r="E21" s="112">
        <f>E11-E17</f>
        <v>35261237.830000006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18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21619817.210000001</v>
      </c>
      <c r="E26" s="131">
        <v>26029369.48</v>
      </c>
      <c r="G26" s="86"/>
    </row>
    <row r="27" spans="2:10">
      <c r="B27" s="10" t="s">
        <v>17</v>
      </c>
      <c r="C27" s="11" t="s">
        <v>232</v>
      </c>
      <c r="D27" s="194">
        <v>2193381.9</v>
      </c>
      <c r="E27" s="116">
        <v>8812285.8099999987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6915757.8099999996</v>
      </c>
      <c r="E28" s="82">
        <v>11945211.609999999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4110741.77</v>
      </c>
      <c r="E29" s="113">
        <v>10683831.68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2805016.04</v>
      </c>
      <c r="E31" s="113">
        <v>1261379.9300000002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4722375.91</v>
      </c>
      <c r="E32" s="82">
        <v>3132925.8000000003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1452634.45</v>
      </c>
      <c r="E33" s="113">
        <v>2127596.4900000002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387540.55</v>
      </c>
      <c r="E35" s="113">
        <v>502556.54000000004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/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2882200.91</v>
      </c>
      <c r="E39" s="114">
        <v>502772.76999999996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-670887.24</v>
      </c>
      <c r="E40" s="136">
        <v>419582.54</v>
      </c>
      <c r="G40" s="86"/>
    </row>
    <row r="41" spans="2:10" ht="13.5" thickBot="1">
      <c r="B41" s="137" t="s">
        <v>37</v>
      </c>
      <c r="C41" s="138" t="s">
        <v>38</v>
      </c>
      <c r="D41" s="139">
        <v>23142311.870000001</v>
      </c>
      <c r="E41" s="112">
        <v>35261237.829999998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7.25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18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1818432.3367999999</v>
      </c>
      <c r="E47" s="85">
        <v>2217390.1268000002</v>
      </c>
      <c r="G47" s="79"/>
    </row>
    <row r="48" spans="2:10">
      <c r="B48" s="162" t="s">
        <v>6</v>
      </c>
      <c r="C48" s="23" t="s">
        <v>41</v>
      </c>
      <c r="D48" s="163">
        <v>1998988.1682</v>
      </c>
      <c r="E48" s="85">
        <v>2964239.4652</v>
      </c>
      <c r="G48" s="79"/>
    </row>
    <row r="49" spans="2:5">
      <c r="B49" s="159" t="s">
        <v>23</v>
      </c>
      <c r="C49" s="164" t="s">
        <v>234</v>
      </c>
      <c r="D49" s="165"/>
      <c r="E49" s="166"/>
    </row>
    <row r="50" spans="2:5">
      <c r="B50" s="141" t="s">
        <v>4</v>
      </c>
      <c r="C50" s="16" t="s">
        <v>40</v>
      </c>
      <c r="D50" s="196">
        <v>11.8893</v>
      </c>
      <c r="E50" s="85">
        <v>11.7387414895564</v>
      </c>
    </row>
    <row r="51" spans="2:5">
      <c r="B51" s="141" t="s">
        <v>6</v>
      </c>
      <c r="C51" s="16" t="s">
        <v>235</v>
      </c>
      <c r="D51" s="197">
        <v>11.5604</v>
      </c>
      <c r="E51" s="87">
        <v>11.6492</v>
      </c>
    </row>
    <row r="52" spans="2:5" ht="12" customHeight="1">
      <c r="B52" s="141" t="s">
        <v>8</v>
      </c>
      <c r="C52" s="16" t="s">
        <v>236</v>
      </c>
      <c r="D52" s="197">
        <v>12.0785</v>
      </c>
      <c r="E52" s="87">
        <v>11.8955</v>
      </c>
    </row>
    <row r="53" spans="2:5" ht="13.5" thickBot="1">
      <c r="B53" s="142" t="s">
        <v>9</v>
      </c>
      <c r="C53" s="18" t="s">
        <v>41</v>
      </c>
      <c r="D53" s="198">
        <v>11.577</v>
      </c>
      <c r="E53" s="208">
        <v>11.8955429357057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SUM(D59:D70)</f>
        <v>35158121.100000001</v>
      </c>
      <c r="E58" s="33">
        <f>D58/E21</f>
        <v>0.99707563499338436</v>
      </c>
    </row>
    <row r="59" spans="2:5" ht="25.5">
      <c r="B59" s="22" t="s">
        <v>4</v>
      </c>
      <c r="C59" s="23" t="s">
        <v>44</v>
      </c>
      <c r="D59" s="104">
        <v>0</v>
      </c>
      <c r="E59" s="105">
        <v>0</v>
      </c>
    </row>
    <row r="60" spans="2:5" ht="24" customHeight="1">
      <c r="B60" s="15" t="s">
        <v>6</v>
      </c>
      <c r="C60" s="16" t="s">
        <v>45</v>
      </c>
      <c r="D60" s="102">
        <v>0</v>
      </c>
      <c r="E60" s="103">
        <v>0</v>
      </c>
    </row>
    <row r="61" spans="2:5">
      <c r="B61" s="15" t="s">
        <v>8</v>
      </c>
      <c r="C61" s="16" t="s">
        <v>46</v>
      </c>
      <c r="D61" s="102">
        <v>0</v>
      </c>
      <c r="E61" s="103">
        <v>0</v>
      </c>
    </row>
    <row r="62" spans="2:5">
      <c r="B62" s="15" t="s">
        <v>9</v>
      </c>
      <c r="C62" s="16" t="s">
        <v>47</v>
      </c>
      <c r="D62" s="102">
        <v>0</v>
      </c>
      <c r="E62" s="103">
        <v>0</v>
      </c>
    </row>
    <row r="63" spans="2:5">
      <c r="B63" s="15" t="s">
        <v>29</v>
      </c>
      <c r="C63" s="16" t="s">
        <v>48</v>
      </c>
      <c r="D63" s="102">
        <v>0</v>
      </c>
      <c r="E63" s="103">
        <v>0</v>
      </c>
    </row>
    <row r="64" spans="2:5">
      <c r="B64" s="22" t="s">
        <v>31</v>
      </c>
      <c r="C64" s="23" t="s">
        <v>49</v>
      </c>
      <c r="D64" s="104">
        <v>34359024.210000001</v>
      </c>
      <c r="E64" s="105">
        <f>D64/E21</f>
        <v>0.97441344446415301</v>
      </c>
    </row>
    <row r="65" spans="2:5">
      <c r="B65" s="22" t="s">
        <v>33</v>
      </c>
      <c r="C65" s="23" t="s">
        <v>239</v>
      </c>
      <c r="D65" s="104">
        <v>0</v>
      </c>
      <c r="E65" s="105">
        <v>0</v>
      </c>
    </row>
    <row r="66" spans="2:5">
      <c r="B66" s="22" t="s">
        <v>50</v>
      </c>
      <c r="C66" s="23" t="s">
        <v>51</v>
      </c>
      <c r="D66" s="104">
        <v>0</v>
      </c>
      <c r="E66" s="105">
        <v>0</v>
      </c>
    </row>
    <row r="67" spans="2:5">
      <c r="B67" s="15" t="s">
        <v>52</v>
      </c>
      <c r="C67" s="16" t="s">
        <v>53</v>
      </c>
      <c r="D67" s="102">
        <v>0</v>
      </c>
      <c r="E67" s="103">
        <v>0</v>
      </c>
    </row>
    <row r="68" spans="2:5">
      <c r="B68" s="15" t="s">
        <v>54</v>
      </c>
      <c r="C68" s="16" t="s">
        <v>55</v>
      </c>
      <c r="D68" s="102">
        <v>0</v>
      </c>
      <c r="E68" s="103">
        <v>0</v>
      </c>
    </row>
    <row r="69" spans="2:5">
      <c r="B69" s="15" t="s">
        <v>56</v>
      </c>
      <c r="C69" s="16" t="s">
        <v>57</v>
      </c>
      <c r="D69" s="102">
        <v>799096.89</v>
      </c>
      <c r="E69" s="103">
        <f>D69/E21</f>
        <v>2.2662190529231342E-2</v>
      </c>
    </row>
    <row r="70" spans="2:5">
      <c r="B70" s="151" t="s">
        <v>58</v>
      </c>
      <c r="C70" s="152" t="s">
        <v>59</v>
      </c>
      <c r="D70" s="153">
        <v>0</v>
      </c>
      <c r="E70" s="154">
        <v>0</v>
      </c>
    </row>
    <row r="71" spans="2:5">
      <c r="B71" s="159" t="s">
        <v>23</v>
      </c>
      <c r="C71" s="160" t="s">
        <v>61</v>
      </c>
      <c r="D71" s="161">
        <v>0</v>
      </c>
      <c r="E71" s="70">
        <v>0</v>
      </c>
    </row>
    <row r="72" spans="2:5">
      <c r="B72" s="155" t="s">
        <v>60</v>
      </c>
      <c r="C72" s="156" t="s">
        <v>63</v>
      </c>
      <c r="D72" s="157">
        <f>E14</f>
        <v>147432.74</v>
      </c>
      <c r="E72" s="158">
        <f>D72/E21</f>
        <v>4.1811561100264403E-3</v>
      </c>
    </row>
    <row r="73" spans="2:5">
      <c r="B73" s="24" t="s">
        <v>62</v>
      </c>
      <c r="C73" s="25" t="s">
        <v>65</v>
      </c>
      <c r="D73" s="26">
        <f>E17</f>
        <v>44316.01</v>
      </c>
      <c r="E73" s="27">
        <f>D73/E21</f>
        <v>1.2567911034109035E-3</v>
      </c>
    </row>
    <row r="74" spans="2:5">
      <c r="B74" s="159" t="s">
        <v>64</v>
      </c>
      <c r="C74" s="160" t="s">
        <v>66</v>
      </c>
      <c r="D74" s="161">
        <f>D58+D71+D72-D73</f>
        <v>35261237.830000006</v>
      </c>
      <c r="E74" s="70">
        <f>E58+E72-E73</f>
        <v>0.99999999999999978</v>
      </c>
    </row>
    <row r="75" spans="2:5">
      <c r="B75" s="15" t="s">
        <v>4</v>
      </c>
      <c r="C75" s="16" t="s">
        <v>67</v>
      </c>
      <c r="D75" s="102">
        <f>D74</f>
        <v>35261237.830000006</v>
      </c>
      <c r="E75" s="103">
        <f>E74</f>
        <v>0.99999999999999978</v>
      </c>
    </row>
    <row r="76" spans="2:5">
      <c r="B76" s="15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7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213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16003026.24</v>
      </c>
      <c r="E11" s="9">
        <f>E12</f>
        <v>9325245.1199999992</v>
      </c>
    </row>
    <row r="12" spans="2:7">
      <c r="B12" s="145" t="s">
        <v>4</v>
      </c>
      <c r="C12" s="6" t="s">
        <v>5</v>
      </c>
      <c r="D12" s="93">
        <v>16003026.24</v>
      </c>
      <c r="E12" s="109">
        <v>9325245.1199999992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16003026.24</v>
      </c>
      <c r="E21" s="112">
        <f>E11</f>
        <v>9325245.1199999992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10332593.869999999</v>
      </c>
      <c r="E26" s="131">
        <v>16003026.24</v>
      </c>
      <c r="G26" s="86"/>
    </row>
    <row r="27" spans="2:10">
      <c r="B27" s="10" t="s">
        <v>17</v>
      </c>
      <c r="C27" s="11" t="s">
        <v>232</v>
      </c>
      <c r="D27" s="194">
        <v>6239792.1399999997</v>
      </c>
      <c r="E27" s="116">
        <v>-5016057.9799999995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7980385.96</v>
      </c>
      <c r="E28" s="82">
        <v>441780.45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5828147.2000000002</v>
      </c>
      <c r="E29" s="113">
        <v>7000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2152238.7599999998</v>
      </c>
      <c r="E31" s="113">
        <v>434780.45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1740593.82</v>
      </c>
      <c r="E32" s="82">
        <v>5457838.4299999997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788028.75</v>
      </c>
      <c r="E33" s="113">
        <v>2459830.5099999998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1386.42</v>
      </c>
      <c r="E35" s="113">
        <v>40648.03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111609.07</v>
      </c>
      <c r="E37" s="113">
        <v>99716.71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839569.58</v>
      </c>
      <c r="E39" s="114">
        <v>2857643.18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1232311.2</v>
      </c>
      <c r="E40" s="136">
        <v>-1661723.14</v>
      </c>
      <c r="G40" s="86"/>
    </row>
    <row r="41" spans="2:10" ht="13.5" thickBot="1">
      <c r="B41" s="137" t="s">
        <v>37</v>
      </c>
      <c r="C41" s="138" t="s">
        <v>38</v>
      </c>
      <c r="D41" s="139">
        <v>17804697.210000001</v>
      </c>
      <c r="E41" s="112">
        <v>9325245.120000001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68971.322799999994</v>
      </c>
      <c r="E47" s="200">
        <v>101891.16415</v>
      </c>
      <c r="G47" s="79"/>
    </row>
    <row r="48" spans="2:10">
      <c r="B48" s="162" t="s">
        <v>6</v>
      </c>
      <c r="C48" s="23" t="s">
        <v>41</v>
      </c>
      <c r="D48" s="163">
        <v>104900.1191</v>
      </c>
      <c r="E48" s="200">
        <v>66608.89374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149.81</v>
      </c>
      <c r="E50" s="200">
        <v>157.06</v>
      </c>
    </row>
    <row r="51" spans="2:5">
      <c r="B51" s="141" t="s">
        <v>6</v>
      </c>
      <c r="C51" s="16" t="s">
        <v>235</v>
      </c>
      <c r="D51" s="287">
        <v>145.5</v>
      </c>
      <c r="E51" s="87">
        <v>127.85000000000001</v>
      </c>
    </row>
    <row r="52" spans="2:5">
      <c r="B52" s="141" t="s">
        <v>8</v>
      </c>
      <c r="C52" s="16" t="s">
        <v>236</v>
      </c>
      <c r="D52" s="287">
        <v>181.49</v>
      </c>
      <c r="E52" s="87">
        <v>157.06</v>
      </c>
    </row>
    <row r="53" spans="2:5" ht="12.75" customHeight="1" thickBot="1">
      <c r="B53" s="142" t="s">
        <v>9</v>
      </c>
      <c r="C53" s="18" t="s">
        <v>41</v>
      </c>
      <c r="D53" s="198">
        <v>169.73</v>
      </c>
      <c r="E53" s="230">
        <v>140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9325245.1199999992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9325245.1199999992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9325245.1199999992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9325245.1199999992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211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17566935.25</v>
      </c>
      <c r="E11" s="9">
        <f>E12</f>
        <v>17287839.859999999</v>
      </c>
    </row>
    <row r="12" spans="2:7">
      <c r="B12" s="145" t="s">
        <v>4</v>
      </c>
      <c r="C12" s="6" t="s">
        <v>5</v>
      </c>
      <c r="D12" s="93">
        <v>17566935.25</v>
      </c>
      <c r="E12" s="109">
        <v>17287839.859999999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17566935.25</v>
      </c>
      <c r="E21" s="112">
        <f>E11</f>
        <v>17287839.859999999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18645677.16</v>
      </c>
      <c r="E26" s="131">
        <v>17566935.25</v>
      </c>
      <c r="G26" s="86"/>
    </row>
    <row r="27" spans="2:10">
      <c r="B27" s="10" t="s">
        <v>17</v>
      </c>
      <c r="C27" s="11" t="s">
        <v>232</v>
      </c>
      <c r="D27" s="194">
        <v>647986.13</v>
      </c>
      <c r="E27" s="116">
        <v>-1634071.13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6728186.6299999999</v>
      </c>
      <c r="E28" s="82">
        <v>3061309.05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5810585</v>
      </c>
      <c r="E29" s="113">
        <v>31297.5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917601.63</v>
      </c>
      <c r="E31" s="113">
        <v>3030011.55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6080200.5</v>
      </c>
      <c r="E32" s="82">
        <v>4695380.18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1707603.48</v>
      </c>
      <c r="E33" s="113">
        <v>2763994.74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2241.9899999999998</v>
      </c>
      <c r="E35" s="113">
        <v>31421.75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144232.24</v>
      </c>
      <c r="E37" s="113">
        <v>141508.60999999999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4226122.79</v>
      </c>
      <c r="E39" s="114">
        <v>1758455.08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179570.05</v>
      </c>
      <c r="E40" s="136">
        <v>1354975.74</v>
      </c>
      <c r="G40" s="86"/>
    </row>
    <row r="41" spans="2:10" ht="13.5" thickBot="1">
      <c r="B41" s="137" t="s">
        <v>37</v>
      </c>
      <c r="C41" s="138" t="s">
        <v>38</v>
      </c>
      <c r="D41" s="139">
        <v>19473233.34</v>
      </c>
      <c r="E41" s="112">
        <v>17287839.859999999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119088.44070000001</v>
      </c>
      <c r="E47" s="200">
        <v>119340.59275</v>
      </c>
      <c r="G47" s="79"/>
    </row>
    <row r="48" spans="2:10">
      <c r="B48" s="162" t="s">
        <v>6</v>
      </c>
      <c r="C48" s="23" t="s">
        <v>41</v>
      </c>
      <c r="D48" s="163">
        <v>122735.6192</v>
      </c>
      <c r="E48" s="200">
        <v>108667.04292000001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156.57</v>
      </c>
      <c r="E50" s="200">
        <v>147.19999999999999</v>
      </c>
    </row>
    <row r="51" spans="2:5">
      <c r="B51" s="141" t="s">
        <v>6</v>
      </c>
      <c r="C51" s="16" t="s">
        <v>235</v>
      </c>
      <c r="D51" s="287">
        <v>155.28</v>
      </c>
      <c r="E51" s="200">
        <v>139.85</v>
      </c>
    </row>
    <row r="52" spans="2:5">
      <c r="B52" s="141" t="s">
        <v>8</v>
      </c>
      <c r="C52" s="16" t="s">
        <v>236</v>
      </c>
      <c r="D52" s="287">
        <v>162</v>
      </c>
      <c r="E52" s="87">
        <v>160.41</v>
      </c>
    </row>
    <row r="53" spans="2:5" ht="13.5" customHeight="1" thickBot="1">
      <c r="B53" s="142" t="s">
        <v>9</v>
      </c>
      <c r="C53" s="18" t="s">
        <v>41</v>
      </c>
      <c r="D53" s="198">
        <v>158.66</v>
      </c>
      <c r="E53" s="230">
        <v>159.09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17287839.859999999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17287839.859999999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17287839.859999999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17287839.859999999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212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29965977.789999999</v>
      </c>
      <c r="E11" s="9">
        <f>E12</f>
        <v>21937872.300000001</v>
      </c>
    </row>
    <row r="12" spans="2:7">
      <c r="B12" s="145" t="s">
        <v>4</v>
      </c>
      <c r="C12" s="6" t="s">
        <v>5</v>
      </c>
      <c r="D12" s="93">
        <v>29965977.789999999</v>
      </c>
      <c r="E12" s="109">
        <v>21937872.300000001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29965977.789999999</v>
      </c>
      <c r="E21" s="112">
        <f>E11</f>
        <v>21937872.300000001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13202157.41</v>
      </c>
      <c r="E26" s="131">
        <v>29965977.789999999</v>
      </c>
      <c r="G26" s="86"/>
    </row>
    <row r="27" spans="2:10">
      <c r="B27" s="10" t="s">
        <v>17</v>
      </c>
      <c r="C27" s="11" t="s">
        <v>232</v>
      </c>
      <c r="D27" s="194">
        <v>21176572.149999999</v>
      </c>
      <c r="E27" s="116">
        <v>-6577298.3699999992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24618262.329999998</v>
      </c>
      <c r="E28" s="82">
        <v>3159241.08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16013553.689999999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8604708.6400000006</v>
      </c>
      <c r="E31" s="113">
        <v>3159241.08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3441690.18</v>
      </c>
      <c r="E32" s="82">
        <v>9736539.4499999993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1114230.23</v>
      </c>
      <c r="E33" s="113">
        <v>5758138.7999999998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2288.7600000000002</v>
      </c>
      <c r="E35" s="113">
        <v>24769.29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195184.62</v>
      </c>
      <c r="E37" s="113">
        <v>192715.6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2129986.5699999998</v>
      </c>
      <c r="E39" s="114">
        <v>3760915.76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1080262.56</v>
      </c>
      <c r="E40" s="136">
        <v>-1450807.12</v>
      </c>
      <c r="G40" s="86"/>
    </row>
    <row r="41" spans="2:10" ht="13.5" thickBot="1">
      <c r="B41" s="137" t="s">
        <v>37</v>
      </c>
      <c r="C41" s="138" t="s">
        <v>38</v>
      </c>
      <c r="D41" s="139">
        <v>35458992.119999997</v>
      </c>
      <c r="E41" s="112">
        <v>21937872.300000001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70577.127200000003</v>
      </c>
      <c r="E47" s="200">
        <v>151572.97820000001</v>
      </c>
      <c r="G47" s="79"/>
    </row>
    <row r="48" spans="2:10">
      <c r="B48" s="162" t="s">
        <v>6</v>
      </c>
      <c r="C48" s="23" t="s">
        <v>41</v>
      </c>
      <c r="D48" s="163">
        <v>171664.36929999999</v>
      </c>
      <c r="E48" s="200">
        <v>115123.17537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187.06</v>
      </c>
      <c r="E50" s="200">
        <v>197.7</v>
      </c>
    </row>
    <row r="51" spans="2:5">
      <c r="B51" s="141" t="s">
        <v>6</v>
      </c>
      <c r="C51" s="16" t="s">
        <v>235</v>
      </c>
      <c r="D51" s="287">
        <v>184.75</v>
      </c>
      <c r="E51" s="87">
        <v>164.93</v>
      </c>
    </row>
    <row r="52" spans="2:5">
      <c r="B52" s="141" t="s">
        <v>8</v>
      </c>
      <c r="C52" s="16" t="s">
        <v>236</v>
      </c>
      <c r="D52" s="287">
        <v>220.1</v>
      </c>
      <c r="E52" s="87">
        <v>197.70000000000002</v>
      </c>
    </row>
    <row r="53" spans="2:5" ht="13.5" customHeight="1" thickBot="1">
      <c r="B53" s="142" t="s">
        <v>9</v>
      </c>
      <c r="C53" s="18" t="s">
        <v>41</v>
      </c>
      <c r="D53" s="198">
        <v>206.56</v>
      </c>
      <c r="E53" s="230">
        <v>190.56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21937872.300000001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3.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21937872.300000001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21937872.300000001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21937872.300000001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zoomScaleNormal="100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214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9542962.4499999993</v>
      </c>
      <c r="E11" s="9">
        <f>E12</f>
        <v>4586844.47</v>
      </c>
    </row>
    <row r="12" spans="2:7">
      <c r="B12" s="145" t="s">
        <v>4</v>
      </c>
      <c r="C12" s="6" t="s">
        <v>5</v>
      </c>
      <c r="D12" s="93">
        <v>9542962.4499999993</v>
      </c>
      <c r="E12" s="109">
        <v>4586844.47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9542962.4499999993</v>
      </c>
      <c r="E21" s="112">
        <f>E11</f>
        <v>4586844.47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321114.34999999998</v>
      </c>
      <c r="E26" s="131">
        <v>9542962.4499999993</v>
      </c>
      <c r="G26" s="86"/>
    </row>
    <row r="27" spans="2:10">
      <c r="B27" s="10" t="s">
        <v>17</v>
      </c>
      <c r="C27" s="11" t="s">
        <v>232</v>
      </c>
      <c r="D27" s="194">
        <v>6001687.7199999997</v>
      </c>
      <c r="E27" s="116">
        <v>-3005493.8899999997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6127195.6100000003</v>
      </c>
      <c r="E28" s="82">
        <v>919546.06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4658966.16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1468229.45</v>
      </c>
      <c r="E31" s="113">
        <v>919546.06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125507.89</v>
      </c>
      <c r="E32" s="82">
        <v>3925039.9499999997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46530.57</v>
      </c>
      <c r="E33" s="113">
        <v>1024275.33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178.78</v>
      </c>
      <c r="E35" s="113">
        <v>12698.88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21268.799999999999</v>
      </c>
      <c r="E37" s="113">
        <v>58937.9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57529.74</v>
      </c>
      <c r="E39" s="114">
        <v>2829127.84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362257.65</v>
      </c>
      <c r="E40" s="136">
        <v>-1950624.09</v>
      </c>
      <c r="G40" s="86"/>
    </row>
    <row r="41" spans="2:10" ht="13.5" thickBot="1">
      <c r="B41" s="137" t="s">
        <v>37</v>
      </c>
      <c r="C41" s="138" t="s">
        <v>38</v>
      </c>
      <c r="D41" s="139">
        <v>6685059.7199999997</v>
      </c>
      <c r="E41" s="112">
        <v>4586844.47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1835.6733999999999</v>
      </c>
      <c r="E47" s="200">
        <v>50047.00258</v>
      </c>
      <c r="G47" s="79"/>
    </row>
    <row r="48" spans="2:10">
      <c r="B48" s="162" t="s">
        <v>6</v>
      </c>
      <c r="C48" s="23" t="s">
        <v>41</v>
      </c>
      <c r="D48" s="163">
        <v>33239.159299999999</v>
      </c>
      <c r="E48" s="200">
        <v>31629.047480000001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174.93</v>
      </c>
      <c r="E50" s="200">
        <v>190.68</v>
      </c>
    </row>
    <row r="51" spans="2:5">
      <c r="B51" s="141" t="s">
        <v>6</v>
      </c>
      <c r="C51" s="16" t="s">
        <v>235</v>
      </c>
      <c r="D51" s="287">
        <v>167.36</v>
      </c>
      <c r="E51" s="87">
        <v>139.80000000000001</v>
      </c>
    </row>
    <row r="52" spans="2:5">
      <c r="B52" s="141" t="s">
        <v>8</v>
      </c>
      <c r="C52" s="16" t="s">
        <v>236</v>
      </c>
      <c r="D52" s="287">
        <v>207.67</v>
      </c>
      <c r="E52" s="87">
        <v>190.68</v>
      </c>
    </row>
    <row r="53" spans="2:5" ht="12.75" customHeight="1" thickBot="1">
      <c r="B53" s="142" t="s">
        <v>9</v>
      </c>
      <c r="C53" s="18" t="s">
        <v>41</v>
      </c>
      <c r="D53" s="198">
        <v>201.12</v>
      </c>
      <c r="E53" s="230">
        <v>145.02000000000001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4586844.47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4586844.47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4586844.47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4586844.47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honeticPr fontId="7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216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65904.72</v>
      </c>
      <c r="E11" s="9">
        <f>E12</f>
        <v>92611.33</v>
      </c>
    </row>
    <row r="12" spans="2:7">
      <c r="B12" s="145" t="s">
        <v>4</v>
      </c>
      <c r="C12" s="6" t="s">
        <v>5</v>
      </c>
      <c r="D12" s="93">
        <v>65904.72</v>
      </c>
      <c r="E12" s="109">
        <v>92611.33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65904.72</v>
      </c>
      <c r="E21" s="112">
        <f>E11</f>
        <v>92611.33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1257136.43</v>
      </c>
      <c r="E26" s="131">
        <f>D21</f>
        <v>65904.72</v>
      </c>
      <c r="G26" s="86"/>
    </row>
    <row r="27" spans="2:10">
      <c r="B27" s="10" t="s">
        <v>17</v>
      </c>
      <c r="C27" s="11" t="s">
        <v>232</v>
      </c>
      <c r="D27" s="194">
        <v>-1247806.8999999999</v>
      </c>
      <c r="E27" s="116">
        <v>24612.959999999999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/>
      <c r="E28" s="82">
        <v>25446.51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25446.51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1247806.8999999999</v>
      </c>
      <c r="E32" s="82">
        <v>833.55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>
        <v>248960.46</v>
      </c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172.72</v>
      </c>
      <c r="E35" s="113">
        <v>227.26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8352.2000000000007</v>
      </c>
      <c r="E37" s="113">
        <v>606.29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990321.52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67332.39</v>
      </c>
      <c r="E40" s="136">
        <v>2093.65</v>
      </c>
      <c r="G40" s="86"/>
    </row>
    <row r="41" spans="2:10" ht="13.5" thickBot="1">
      <c r="B41" s="137" t="s">
        <v>37</v>
      </c>
      <c r="C41" s="138" t="s">
        <v>38</v>
      </c>
      <c r="D41" s="139">
        <v>76661.919999999998</v>
      </c>
      <c r="E41" s="112">
        <f>E26+E27+E40</f>
        <v>92611.329999999987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10941.135200000001</v>
      </c>
      <c r="E47" s="200">
        <v>627.12644999999998</v>
      </c>
      <c r="G47" s="79"/>
    </row>
    <row r="48" spans="2:10">
      <c r="B48" s="162" t="s">
        <v>6</v>
      </c>
      <c r="C48" s="23" t="s">
        <v>41</v>
      </c>
      <c r="D48" s="163">
        <v>633.5172</v>
      </c>
      <c r="E48" s="200">
        <v>875.17795000000001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114.9</v>
      </c>
      <c r="E50" s="200">
        <v>105.09</v>
      </c>
    </row>
    <row r="51" spans="2:5">
      <c r="B51" s="141" t="s">
        <v>6</v>
      </c>
      <c r="C51" s="16" t="s">
        <v>235</v>
      </c>
      <c r="D51" s="287">
        <v>113.96</v>
      </c>
      <c r="E51" s="87">
        <v>92.95</v>
      </c>
    </row>
    <row r="52" spans="2:5">
      <c r="B52" s="141" t="s">
        <v>8</v>
      </c>
      <c r="C52" s="16" t="s">
        <v>236</v>
      </c>
      <c r="D52" s="287">
        <v>129.59</v>
      </c>
      <c r="E52" s="87">
        <v>108.10000000000001</v>
      </c>
    </row>
    <row r="53" spans="2:5" ht="13.5" customHeight="1" thickBot="1">
      <c r="B53" s="142" t="s">
        <v>9</v>
      </c>
      <c r="C53" s="18" t="s">
        <v>41</v>
      </c>
      <c r="D53" s="198">
        <v>121.01</v>
      </c>
      <c r="E53" s="230">
        <v>105.82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5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92611.33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92611.33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92611.33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92611.33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215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721596.63</v>
      </c>
      <c r="E11" s="9">
        <f>E12</f>
        <v>1653038.49</v>
      </c>
    </row>
    <row r="12" spans="2:7">
      <c r="B12" s="145" t="s">
        <v>4</v>
      </c>
      <c r="C12" s="6" t="s">
        <v>5</v>
      </c>
      <c r="D12" s="93">
        <v>721596.63</v>
      </c>
      <c r="E12" s="109">
        <v>1653038.49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721596.63</v>
      </c>
      <c r="E21" s="112">
        <f>E11</f>
        <v>1653038.49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876933.5</v>
      </c>
      <c r="E26" s="131">
        <v>721596.63</v>
      </c>
      <c r="G26" s="86"/>
    </row>
    <row r="27" spans="2:10">
      <c r="B27" s="10" t="s">
        <v>17</v>
      </c>
      <c r="C27" s="11" t="s">
        <v>232</v>
      </c>
      <c r="D27" s="194">
        <v>97215.97</v>
      </c>
      <c r="E27" s="116">
        <v>831840.59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1408600</v>
      </c>
      <c r="E28" s="82">
        <v>906068.76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1408600</v>
      </c>
      <c r="E29" s="113">
        <v>344750</v>
      </c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561318.76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1311384.03</v>
      </c>
      <c r="E32" s="82">
        <v>74228.17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65325.86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11.62</v>
      </c>
      <c r="E35" s="113">
        <v>114.66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12320.24</v>
      </c>
      <c r="E37" s="113">
        <v>8787.65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1299052.17</v>
      </c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-87169.56</v>
      </c>
      <c r="E40" s="136">
        <v>99601.27</v>
      </c>
      <c r="G40" s="86"/>
    </row>
    <row r="41" spans="2:10" ht="13.5" thickBot="1">
      <c r="B41" s="137" t="s">
        <v>37</v>
      </c>
      <c r="C41" s="138" t="s">
        <v>38</v>
      </c>
      <c r="D41" s="139">
        <v>886979.91</v>
      </c>
      <c r="E41" s="112">
        <v>1653038.49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9121.4218999999994</v>
      </c>
      <c r="E47" s="200">
        <v>8984.0218499999992</v>
      </c>
      <c r="G47" s="79"/>
    </row>
    <row r="48" spans="2:10">
      <c r="B48" s="162" t="s">
        <v>6</v>
      </c>
      <c r="C48" s="23" t="s">
        <v>41</v>
      </c>
      <c r="D48" s="163">
        <v>9787.9045999999998</v>
      </c>
      <c r="E48" s="200">
        <v>18428.522690000002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96.14</v>
      </c>
      <c r="E50" s="200">
        <v>80.319999999999993</v>
      </c>
    </row>
    <row r="51" spans="2:5">
      <c r="B51" s="141" t="s">
        <v>6</v>
      </c>
      <c r="C51" s="16" t="s">
        <v>235</v>
      </c>
      <c r="D51" s="287">
        <v>89.09</v>
      </c>
      <c r="E51" s="200">
        <v>76.92</v>
      </c>
    </row>
    <row r="52" spans="2:5">
      <c r="B52" s="141" t="s">
        <v>8</v>
      </c>
      <c r="C52" s="16" t="s">
        <v>236</v>
      </c>
      <c r="D52" s="287">
        <v>98.15</v>
      </c>
      <c r="E52" s="87">
        <v>90.08</v>
      </c>
    </row>
    <row r="53" spans="2:5" ht="12.75" customHeight="1" thickBot="1">
      <c r="B53" s="142" t="s">
        <v>9</v>
      </c>
      <c r="C53" s="18" t="s">
        <v>41</v>
      </c>
      <c r="D53" s="198">
        <v>90.62</v>
      </c>
      <c r="E53" s="230">
        <v>89.7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1653038.49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1653038.49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1653038.49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1653038.49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  <pageSetup paperSize="9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210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1163538.51</v>
      </c>
      <c r="E11" s="9">
        <f>E12</f>
        <v>1167052.02</v>
      </c>
    </row>
    <row r="12" spans="2:7">
      <c r="B12" s="145" t="s">
        <v>4</v>
      </c>
      <c r="C12" s="6" t="s">
        <v>5</v>
      </c>
      <c r="D12" s="93">
        <v>1163538.51</v>
      </c>
      <c r="E12" s="109">
        <v>1167052.02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1163538.51</v>
      </c>
      <c r="E21" s="112">
        <f>E11</f>
        <v>1167052.02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1455131.88</v>
      </c>
      <c r="E26" s="131">
        <v>1163538.51</v>
      </c>
      <c r="G26" s="86"/>
    </row>
    <row r="27" spans="2:10">
      <c r="B27" s="10" t="s">
        <v>17</v>
      </c>
      <c r="C27" s="11" t="s">
        <v>232</v>
      </c>
      <c r="D27" s="194">
        <v>-327603.43</v>
      </c>
      <c r="E27" s="116">
        <v>-15571.330000000016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462591.33</v>
      </c>
      <c r="E28" s="82">
        <v>150495.95000000001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448824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13767.33</v>
      </c>
      <c r="E31" s="113">
        <v>150495.95000000001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790194.76</v>
      </c>
      <c r="E32" s="82">
        <v>166067.28000000003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48877.23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3361.42</v>
      </c>
      <c r="E35" s="113">
        <v>1862.08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10513.79</v>
      </c>
      <c r="E37" s="113">
        <v>8910.01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>
        <v>776319.55</v>
      </c>
      <c r="E39" s="114">
        <v>106417.96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-54291.45</v>
      </c>
      <c r="E40" s="136">
        <v>19084.84</v>
      </c>
      <c r="G40" s="86"/>
    </row>
    <row r="41" spans="2:10" ht="13.5" thickBot="1">
      <c r="B41" s="137" t="s">
        <v>37</v>
      </c>
      <c r="C41" s="138" t="s">
        <v>38</v>
      </c>
      <c r="D41" s="139">
        <v>1073237</v>
      </c>
      <c r="E41" s="112">
        <v>1167052.02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8270.1442000000006</v>
      </c>
      <c r="E47" s="200">
        <v>7198.3327799999997</v>
      </c>
      <c r="G47" s="79"/>
    </row>
    <row r="48" spans="2:10">
      <c r="B48" s="162" t="s">
        <v>6</v>
      </c>
      <c r="C48" s="23" t="s">
        <v>41</v>
      </c>
      <c r="D48" s="163">
        <v>6307.9639999999999</v>
      </c>
      <c r="E48" s="200">
        <v>6989.1724999999997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175.95</v>
      </c>
      <c r="E50" s="200">
        <v>161.63999999999999</v>
      </c>
    </row>
    <row r="51" spans="2:5">
      <c r="B51" s="141" t="s">
        <v>6</v>
      </c>
      <c r="C51" s="16" t="s">
        <v>235</v>
      </c>
      <c r="D51" s="287">
        <v>163.52000000000001</v>
      </c>
      <c r="E51" s="87">
        <v>142.57</v>
      </c>
    </row>
    <row r="52" spans="2:5">
      <c r="B52" s="141" t="s">
        <v>8</v>
      </c>
      <c r="C52" s="16" t="s">
        <v>236</v>
      </c>
      <c r="D52" s="287">
        <v>175.35</v>
      </c>
      <c r="E52" s="87">
        <v>169.51</v>
      </c>
    </row>
    <row r="53" spans="2:5" ht="12.75" customHeight="1" thickBot="1">
      <c r="B53" s="142" t="s">
        <v>9</v>
      </c>
      <c r="C53" s="18" t="s">
        <v>41</v>
      </c>
      <c r="D53" s="198">
        <v>170.14</v>
      </c>
      <c r="E53" s="230">
        <v>166.98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1167052.02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1167052.02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1167052.02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1167052.02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0"/>
      <c r="C4" s="180"/>
      <c r="D4" s="180"/>
      <c r="E4" s="180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189</v>
      </c>
      <c r="C6" s="295"/>
      <c r="D6" s="295"/>
      <c r="E6" s="295"/>
    </row>
    <row r="7" spans="2:7" ht="14.25">
      <c r="B7" s="178"/>
      <c r="C7" s="178"/>
      <c r="D7" s="178"/>
      <c r="E7" s="178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79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97701.77</v>
      </c>
      <c r="E11" s="9">
        <f>E12</f>
        <v>98731.67</v>
      </c>
    </row>
    <row r="12" spans="2:7">
      <c r="B12" s="145" t="s">
        <v>4</v>
      </c>
      <c r="C12" s="6" t="s">
        <v>5</v>
      </c>
      <c r="D12" s="93">
        <v>97701.77</v>
      </c>
      <c r="E12" s="109">
        <v>98731.67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97701.77</v>
      </c>
      <c r="E21" s="112">
        <f>E11</f>
        <v>98731.67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79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 t="s">
        <v>247</v>
      </c>
      <c r="E26" s="131">
        <v>97701.77</v>
      </c>
      <c r="G26" s="86"/>
    </row>
    <row r="27" spans="2:10">
      <c r="B27" s="10" t="s">
        <v>17</v>
      </c>
      <c r="C27" s="11" t="s">
        <v>232</v>
      </c>
      <c r="D27" s="194">
        <v>43582.5</v>
      </c>
      <c r="E27" s="116">
        <v>-481.85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43582.5</v>
      </c>
      <c r="E28" s="82">
        <v>509.72</v>
      </c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43582.5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/>
      <c r="E31" s="113">
        <v>509.72</v>
      </c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991.57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299.98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691.59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-709.55</v>
      </c>
      <c r="E40" s="136">
        <v>1511.75</v>
      </c>
      <c r="G40" s="86"/>
    </row>
    <row r="41" spans="2:10" ht="13.5" thickBot="1">
      <c r="B41" s="137" t="s">
        <v>37</v>
      </c>
      <c r="C41" s="138" t="s">
        <v>38</v>
      </c>
      <c r="D41" s="139">
        <v>42872.95</v>
      </c>
      <c r="E41" s="112">
        <v>98731.67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79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864.46439999999996</v>
      </c>
      <c r="G47" s="79"/>
    </row>
    <row r="48" spans="2:10">
      <c r="B48" s="162" t="s">
        <v>6</v>
      </c>
      <c r="C48" s="23" t="s">
        <v>41</v>
      </c>
      <c r="D48" s="163">
        <v>376.7063</v>
      </c>
      <c r="E48" s="200">
        <v>860.18183999999997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113.02</v>
      </c>
    </row>
    <row r="51" spans="2:5">
      <c r="B51" s="141" t="s">
        <v>6</v>
      </c>
      <c r="C51" s="16" t="s">
        <v>235</v>
      </c>
      <c r="D51" s="287">
        <v>113.68</v>
      </c>
      <c r="E51" s="200">
        <v>109.5</v>
      </c>
    </row>
    <row r="52" spans="2:5">
      <c r="B52" s="141" t="s">
        <v>8</v>
      </c>
      <c r="C52" s="16" t="s">
        <v>236</v>
      </c>
      <c r="D52" s="287">
        <v>118.53</v>
      </c>
      <c r="E52" s="87">
        <v>114.97</v>
      </c>
    </row>
    <row r="53" spans="2:5" ht="13.5" customHeight="1" thickBot="1">
      <c r="B53" s="142" t="s">
        <v>9</v>
      </c>
      <c r="C53" s="18" t="s">
        <v>41</v>
      </c>
      <c r="D53" s="198">
        <v>113.81</v>
      </c>
      <c r="E53" s="230">
        <v>114.78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8.7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98731.67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98731.67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98731.67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98731.67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131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382125.79</v>
      </c>
      <c r="E11" s="9">
        <f>E12</f>
        <v>130489.94</v>
      </c>
    </row>
    <row r="12" spans="2:7">
      <c r="B12" s="145" t="s">
        <v>4</v>
      </c>
      <c r="C12" s="6" t="s">
        <v>5</v>
      </c>
      <c r="D12" s="93">
        <v>382125.79</v>
      </c>
      <c r="E12" s="109">
        <v>130489.94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382125.79</v>
      </c>
      <c r="E21" s="112">
        <f>E11</f>
        <v>130489.94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>
        <v>19326.88</v>
      </c>
      <c r="E26" s="131">
        <f>D21</f>
        <v>382125.79</v>
      </c>
      <c r="G26" s="86"/>
    </row>
    <row r="27" spans="2:10">
      <c r="B27" s="10" t="s">
        <v>17</v>
      </c>
      <c r="C27" s="11" t="s">
        <v>232</v>
      </c>
      <c r="D27" s="194">
        <v>329132.69</v>
      </c>
      <c r="E27" s="116">
        <v>-222865.31999999998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330716.15999999997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>
        <v>29800</v>
      </c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300916.15999999997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>
        <v>1583.47</v>
      </c>
      <c r="E32" s="82">
        <v>222865.31999999998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/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>
        <v>33.06</v>
      </c>
      <c r="E35" s="113">
        <v>100.62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>
        <v>1550.41</v>
      </c>
      <c r="E37" s="113">
        <v>2089.65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>
        <v>220675.05</v>
      </c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-461.45</v>
      </c>
      <c r="E40" s="136">
        <v>-28770.53</v>
      </c>
      <c r="G40" s="86"/>
    </row>
    <row r="41" spans="2:10" ht="13.5" thickBot="1">
      <c r="B41" s="137" t="s">
        <v>37</v>
      </c>
      <c r="C41" s="138" t="s">
        <v>38</v>
      </c>
      <c r="D41" s="139">
        <v>347998.12</v>
      </c>
      <c r="E41" s="112">
        <f>E26+E27+E40</f>
        <v>130489.94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196">
        <v>235.66489999999999</v>
      </c>
      <c r="E47" s="200">
        <v>4167.5841</v>
      </c>
      <c r="G47" s="79"/>
    </row>
    <row r="48" spans="2:10">
      <c r="B48" s="162" t="s">
        <v>6</v>
      </c>
      <c r="C48" s="23" t="s">
        <v>41</v>
      </c>
      <c r="D48" s="163">
        <v>3916.6923999999999</v>
      </c>
      <c r="E48" s="200">
        <v>1515.7385999999999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>
        <v>82.01</v>
      </c>
      <c r="E50" s="200">
        <v>91.69</v>
      </c>
    </row>
    <row r="51" spans="2:5">
      <c r="B51" s="141" t="s">
        <v>6</v>
      </c>
      <c r="C51" s="16" t="s">
        <v>235</v>
      </c>
      <c r="D51" s="287">
        <v>80.56</v>
      </c>
      <c r="E51" s="87">
        <v>82.63</v>
      </c>
    </row>
    <row r="52" spans="2:5">
      <c r="B52" s="141" t="s">
        <v>8</v>
      </c>
      <c r="C52" s="16" t="s">
        <v>236</v>
      </c>
      <c r="D52" s="287">
        <v>94.3</v>
      </c>
      <c r="E52" s="87">
        <v>91.69</v>
      </c>
    </row>
    <row r="53" spans="2:5" ht="12.75" customHeight="1" thickBot="1">
      <c r="B53" s="142" t="s">
        <v>9</v>
      </c>
      <c r="C53" s="18" t="s">
        <v>41</v>
      </c>
      <c r="D53" s="198">
        <v>88.85</v>
      </c>
      <c r="E53" s="230">
        <v>86.09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6.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130489.94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130489.94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130489.94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130489.94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"/>
  <sheetViews>
    <sheetView tabSelected="1" topLeftCell="A4" workbookViewId="0">
      <selection activeCell="D58" sqref="D58"/>
    </sheetView>
  </sheetViews>
  <sheetFormatPr defaultRowHeight="12.75"/>
  <cols>
    <col min="1" max="1" width="9.140625" style="28"/>
    <col min="2" max="2" width="5.28515625" style="28" bestFit="1" customWidth="1"/>
    <col min="3" max="3" width="72.7109375" style="28" customWidth="1"/>
    <col min="4" max="5" width="17.85546875" style="108" customWidth="1"/>
    <col min="6" max="6" width="7.42578125" customWidth="1"/>
    <col min="7" max="7" width="17.28515625" customWidth="1"/>
    <col min="8" max="8" width="13.28515625" customWidth="1"/>
    <col min="9" max="9" width="12.5703125" customWidth="1"/>
    <col min="10" max="10" width="13.5703125" customWidth="1"/>
  </cols>
  <sheetData>
    <row r="1" spans="2:7">
      <c r="B1" s="1"/>
      <c r="C1" s="1"/>
      <c r="D1" s="2"/>
      <c r="E1" s="2"/>
    </row>
    <row r="2" spans="2:7" ht="15.75">
      <c r="B2" s="293" t="s">
        <v>0</v>
      </c>
      <c r="C2" s="293"/>
      <c r="D2" s="293"/>
      <c r="E2" s="293"/>
    </row>
    <row r="3" spans="2:7" ht="15.75">
      <c r="B3" s="293" t="s">
        <v>222</v>
      </c>
      <c r="C3" s="293"/>
      <c r="D3" s="293"/>
      <c r="E3" s="293"/>
    </row>
    <row r="4" spans="2:7" ht="15">
      <c r="B4" s="183"/>
      <c r="C4" s="183"/>
      <c r="D4" s="183"/>
      <c r="E4" s="183"/>
    </row>
    <row r="5" spans="2:7" ht="21" customHeight="1">
      <c r="B5" s="294" t="s">
        <v>1</v>
      </c>
      <c r="C5" s="294"/>
      <c r="D5" s="294"/>
      <c r="E5" s="294"/>
    </row>
    <row r="6" spans="2:7" ht="14.25">
      <c r="B6" s="295" t="s">
        <v>190</v>
      </c>
      <c r="C6" s="295"/>
      <c r="D6" s="295"/>
      <c r="E6" s="295"/>
    </row>
    <row r="7" spans="2:7" ht="14.25">
      <c r="B7" s="181"/>
      <c r="C7" s="181"/>
      <c r="D7" s="181"/>
      <c r="E7" s="181"/>
    </row>
    <row r="8" spans="2:7" ht="13.5">
      <c r="B8" s="297" t="s">
        <v>18</v>
      </c>
      <c r="C8" s="298"/>
      <c r="D8" s="298"/>
      <c r="E8" s="298"/>
    </row>
    <row r="9" spans="2:7" ht="16.5" thickBot="1">
      <c r="B9" s="296" t="s">
        <v>223</v>
      </c>
      <c r="C9" s="296"/>
      <c r="D9" s="296"/>
      <c r="E9" s="296"/>
    </row>
    <row r="10" spans="2:7" ht="13.5" thickBot="1">
      <c r="B10" s="182"/>
      <c r="C10" s="91" t="s">
        <v>2</v>
      </c>
      <c r="D10" s="75" t="s">
        <v>217</v>
      </c>
      <c r="E10" s="30" t="s">
        <v>231</v>
      </c>
    </row>
    <row r="11" spans="2:7">
      <c r="B11" s="122" t="s">
        <v>3</v>
      </c>
      <c r="C11" s="169" t="s">
        <v>229</v>
      </c>
      <c r="D11" s="74">
        <v>58468.14</v>
      </c>
      <c r="E11" s="9">
        <f>E12</f>
        <v>47982.5</v>
      </c>
    </row>
    <row r="12" spans="2:7">
      <c r="B12" s="145" t="s">
        <v>4</v>
      </c>
      <c r="C12" s="6" t="s">
        <v>5</v>
      </c>
      <c r="D12" s="93">
        <v>58468.14</v>
      </c>
      <c r="E12" s="109">
        <v>47982.5</v>
      </c>
    </row>
    <row r="13" spans="2:7">
      <c r="B13" s="145" t="s">
        <v>6</v>
      </c>
      <c r="C13" s="72" t="s">
        <v>7</v>
      </c>
      <c r="D13" s="93"/>
      <c r="E13" s="109"/>
    </row>
    <row r="14" spans="2:7">
      <c r="B14" s="145" t="s">
        <v>8</v>
      </c>
      <c r="C14" s="72" t="s">
        <v>10</v>
      </c>
      <c r="D14" s="93"/>
      <c r="E14" s="109"/>
      <c r="G14" s="71"/>
    </row>
    <row r="15" spans="2:7">
      <c r="B15" s="145" t="s">
        <v>226</v>
      </c>
      <c r="C15" s="72" t="s">
        <v>11</v>
      </c>
      <c r="D15" s="93"/>
      <c r="E15" s="109"/>
    </row>
    <row r="16" spans="2:7">
      <c r="B16" s="146" t="s">
        <v>227</v>
      </c>
      <c r="C16" s="123" t="s">
        <v>12</v>
      </c>
      <c r="D16" s="94"/>
      <c r="E16" s="110"/>
    </row>
    <row r="17" spans="2:10">
      <c r="B17" s="10" t="s">
        <v>13</v>
      </c>
      <c r="C17" s="12" t="s">
        <v>65</v>
      </c>
      <c r="D17" s="170"/>
      <c r="E17" s="125"/>
    </row>
    <row r="18" spans="2:10">
      <c r="B18" s="145" t="s">
        <v>4</v>
      </c>
      <c r="C18" s="6" t="s">
        <v>11</v>
      </c>
      <c r="D18" s="93"/>
      <c r="E18" s="110"/>
    </row>
    <row r="19" spans="2:10" ht="13.5" customHeight="1">
      <c r="B19" s="145" t="s">
        <v>6</v>
      </c>
      <c r="C19" s="72" t="s">
        <v>228</v>
      </c>
      <c r="D19" s="93"/>
      <c r="E19" s="109"/>
    </row>
    <row r="20" spans="2:10" ht="13.5" thickBot="1">
      <c r="B20" s="147" t="s">
        <v>8</v>
      </c>
      <c r="C20" s="73" t="s">
        <v>14</v>
      </c>
      <c r="D20" s="95"/>
      <c r="E20" s="111"/>
    </row>
    <row r="21" spans="2:10" ht="13.5" thickBot="1">
      <c r="B21" s="303" t="s">
        <v>230</v>
      </c>
      <c r="C21" s="304"/>
      <c r="D21" s="96">
        <f>D11</f>
        <v>58468.14</v>
      </c>
      <c r="E21" s="112">
        <f>E11</f>
        <v>47982.5</v>
      </c>
      <c r="F21" s="92"/>
      <c r="G21" s="92"/>
      <c r="H21" s="288"/>
    </row>
    <row r="22" spans="2:10">
      <c r="B22" s="3"/>
      <c r="C22" s="7"/>
      <c r="D22" s="8"/>
      <c r="E22" s="8"/>
      <c r="G22" s="79"/>
    </row>
    <row r="23" spans="2:10" ht="13.5">
      <c r="B23" s="297" t="s">
        <v>224</v>
      </c>
      <c r="C23" s="299"/>
      <c r="D23" s="299"/>
      <c r="E23" s="299"/>
      <c r="G23" s="79"/>
    </row>
    <row r="24" spans="2:10" ht="15.75" customHeight="1" thickBot="1">
      <c r="B24" s="296" t="s">
        <v>225</v>
      </c>
      <c r="C24" s="300"/>
      <c r="D24" s="300"/>
      <c r="E24" s="300"/>
    </row>
    <row r="25" spans="2:10" ht="13.5" thickBot="1">
      <c r="B25" s="182"/>
      <c r="C25" s="5" t="s">
        <v>2</v>
      </c>
      <c r="D25" s="75" t="s">
        <v>242</v>
      </c>
      <c r="E25" s="30" t="s">
        <v>231</v>
      </c>
    </row>
    <row r="26" spans="2:10">
      <c r="B26" s="128" t="s">
        <v>15</v>
      </c>
      <c r="C26" s="129" t="s">
        <v>16</v>
      </c>
      <c r="D26" s="130"/>
      <c r="E26" s="131">
        <f>D21</f>
        <v>58468.14</v>
      </c>
      <c r="G26" s="86"/>
    </row>
    <row r="27" spans="2:10">
      <c r="B27" s="10" t="s">
        <v>17</v>
      </c>
      <c r="C27" s="11" t="s">
        <v>232</v>
      </c>
      <c r="D27" s="194">
        <v>4957.96</v>
      </c>
      <c r="E27" s="116">
        <v>-6221.21</v>
      </c>
      <c r="F27" s="79"/>
      <c r="G27" s="86"/>
      <c r="H27" s="79"/>
      <c r="I27" s="79"/>
      <c r="J27" s="86"/>
    </row>
    <row r="28" spans="2:10">
      <c r="B28" s="10" t="s">
        <v>18</v>
      </c>
      <c r="C28" s="11" t="s">
        <v>19</v>
      </c>
      <c r="D28" s="194">
        <v>4957.96</v>
      </c>
      <c r="E28" s="82"/>
      <c r="F28" s="79"/>
      <c r="G28" s="79"/>
      <c r="H28" s="79"/>
      <c r="I28" s="79"/>
      <c r="J28" s="86"/>
    </row>
    <row r="29" spans="2:10">
      <c r="B29" s="143" t="s">
        <v>4</v>
      </c>
      <c r="C29" s="6" t="s">
        <v>20</v>
      </c>
      <c r="D29" s="195"/>
      <c r="E29" s="113"/>
      <c r="F29" s="79"/>
      <c r="G29" s="79"/>
      <c r="H29" s="79"/>
      <c r="I29" s="79"/>
      <c r="J29" s="86"/>
    </row>
    <row r="30" spans="2:10">
      <c r="B30" s="143" t="s">
        <v>6</v>
      </c>
      <c r="C30" s="6" t="s">
        <v>21</v>
      </c>
      <c r="D30" s="195"/>
      <c r="E30" s="113"/>
      <c r="F30" s="79"/>
      <c r="G30" s="79"/>
      <c r="H30" s="79"/>
      <c r="I30" s="79"/>
      <c r="J30" s="86"/>
    </row>
    <row r="31" spans="2:10">
      <c r="B31" s="143" t="s">
        <v>8</v>
      </c>
      <c r="C31" s="6" t="s">
        <v>22</v>
      </c>
      <c r="D31" s="195">
        <v>4957.96</v>
      </c>
      <c r="E31" s="113"/>
      <c r="F31" s="79"/>
      <c r="G31" s="79"/>
      <c r="H31" s="79"/>
      <c r="I31" s="79"/>
      <c r="J31" s="86"/>
    </row>
    <row r="32" spans="2:10">
      <c r="B32" s="124" t="s">
        <v>23</v>
      </c>
      <c r="C32" s="12" t="s">
        <v>24</v>
      </c>
      <c r="D32" s="194" t="s">
        <v>247</v>
      </c>
      <c r="E32" s="82">
        <v>6221.21</v>
      </c>
      <c r="F32" s="79"/>
      <c r="G32" s="86"/>
      <c r="H32" s="79"/>
      <c r="I32" s="79"/>
      <c r="J32" s="86"/>
    </row>
    <row r="33" spans="2:10">
      <c r="B33" s="143" t="s">
        <v>4</v>
      </c>
      <c r="C33" s="6" t="s">
        <v>25</v>
      </c>
      <c r="D33" s="195"/>
      <c r="E33" s="113">
        <v>5656.6</v>
      </c>
      <c r="F33" s="79"/>
      <c r="G33" s="79"/>
      <c r="H33" s="79"/>
      <c r="I33" s="79"/>
      <c r="J33" s="86"/>
    </row>
    <row r="34" spans="2:10">
      <c r="B34" s="143" t="s">
        <v>6</v>
      </c>
      <c r="C34" s="6" t="s">
        <v>26</v>
      </c>
      <c r="D34" s="195"/>
      <c r="E34" s="113"/>
      <c r="F34" s="79"/>
      <c r="G34" s="79"/>
      <c r="H34" s="79"/>
      <c r="I34" s="79"/>
      <c r="J34" s="86"/>
    </row>
    <row r="35" spans="2:10">
      <c r="B35" s="143" t="s">
        <v>8</v>
      </c>
      <c r="C35" s="6" t="s">
        <v>27</v>
      </c>
      <c r="D35" s="195"/>
      <c r="E35" s="113">
        <v>58.12</v>
      </c>
      <c r="F35" s="79"/>
      <c r="G35" s="79"/>
      <c r="H35" s="79"/>
      <c r="I35" s="79"/>
      <c r="J35" s="86"/>
    </row>
    <row r="36" spans="2:10">
      <c r="B36" s="143" t="s">
        <v>9</v>
      </c>
      <c r="C36" s="6" t="s">
        <v>28</v>
      </c>
      <c r="D36" s="195"/>
      <c r="E36" s="113"/>
      <c r="F36" s="79"/>
      <c r="G36" s="79"/>
      <c r="H36" s="79"/>
      <c r="I36" s="79"/>
      <c r="J36" s="86"/>
    </row>
    <row r="37" spans="2:10" ht="25.5">
      <c r="B37" s="143" t="s">
        <v>29</v>
      </c>
      <c r="C37" s="6" t="s">
        <v>30</v>
      </c>
      <c r="D37" s="195"/>
      <c r="E37" s="113">
        <v>506.49</v>
      </c>
      <c r="F37" s="79"/>
      <c r="G37" s="79"/>
      <c r="H37" s="79"/>
      <c r="I37" s="79"/>
      <c r="J37" s="86"/>
    </row>
    <row r="38" spans="2:10">
      <c r="B38" s="143" t="s">
        <v>31</v>
      </c>
      <c r="C38" s="6" t="s">
        <v>32</v>
      </c>
      <c r="D38" s="195"/>
      <c r="E38" s="113"/>
      <c r="F38" s="79"/>
      <c r="G38" s="79"/>
      <c r="H38" s="79"/>
      <c r="I38" s="79"/>
      <c r="J38" s="86"/>
    </row>
    <row r="39" spans="2:10">
      <c r="B39" s="144" t="s">
        <v>33</v>
      </c>
      <c r="C39" s="13" t="s">
        <v>34</v>
      </c>
      <c r="D39" s="132"/>
      <c r="E39" s="114"/>
      <c r="F39" s="79"/>
      <c r="G39" s="79"/>
      <c r="H39" s="79"/>
      <c r="I39" s="79"/>
      <c r="J39" s="86"/>
    </row>
    <row r="40" spans="2:10" ht="13.5" thickBot="1">
      <c r="B40" s="133" t="s">
        <v>35</v>
      </c>
      <c r="C40" s="134" t="s">
        <v>36</v>
      </c>
      <c r="D40" s="135">
        <v>24.56</v>
      </c>
      <c r="E40" s="136">
        <v>-4264.43</v>
      </c>
      <c r="G40" s="86"/>
    </row>
    <row r="41" spans="2:10" ht="13.5" thickBot="1">
      <c r="B41" s="137" t="s">
        <v>37</v>
      </c>
      <c r="C41" s="138" t="s">
        <v>38</v>
      </c>
      <c r="D41" s="139">
        <v>4982.5200000000004</v>
      </c>
      <c r="E41" s="112">
        <f>E26+E27+E40</f>
        <v>47982.5</v>
      </c>
      <c r="F41" s="92"/>
      <c r="G41" s="86"/>
    </row>
    <row r="42" spans="2:10">
      <c r="B42" s="126"/>
      <c r="C42" s="126"/>
      <c r="D42" s="127"/>
      <c r="E42" s="127"/>
      <c r="F42" s="92"/>
      <c r="G42" s="71"/>
    </row>
    <row r="43" spans="2:10" ht="13.5">
      <c r="B43" s="301" t="s">
        <v>60</v>
      </c>
      <c r="C43" s="298"/>
      <c r="D43" s="298"/>
      <c r="E43" s="298"/>
      <c r="G43" s="79"/>
    </row>
    <row r="44" spans="2:10" ht="18" customHeight="1" thickBot="1">
      <c r="B44" s="296" t="s">
        <v>265</v>
      </c>
      <c r="C44" s="302"/>
      <c r="D44" s="302"/>
      <c r="E44" s="302"/>
      <c r="G44" s="79"/>
    </row>
    <row r="45" spans="2:10" ht="13.5" thickBot="1">
      <c r="B45" s="182"/>
      <c r="C45" s="31" t="s">
        <v>39</v>
      </c>
      <c r="D45" s="81" t="s">
        <v>242</v>
      </c>
      <c r="E45" s="30" t="s">
        <v>231</v>
      </c>
      <c r="G45" s="79"/>
    </row>
    <row r="46" spans="2:10">
      <c r="B46" s="14" t="s">
        <v>18</v>
      </c>
      <c r="C46" s="32" t="s">
        <v>233</v>
      </c>
      <c r="D46" s="140"/>
      <c r="E46" s="29"/>
      <c r="G46" s="79"/>
    </row>
    <row r="47" spans="2:10">
      <c r="B47" s="141" t="s">
        <v>4</v>
      </c>
      <c r="C47" s="16" t="s">
        <v>40</v>
      </c>
      <c r="D47" s="99"/>
      <c r="E47" s="200">
        <v>500.49770000000001</v>
      </c>
      <c r="G47" s="79"/>
    </row>
    <row r="48" spans="2:10">
      <c r="B48" s="162" t="s">
        <v>6</v>
      </c>
      <c r="C48" s="23" t="s">
        <v>41</v>
      </c>
      <c r="D48" s="163">
        <v>39.183100000000003</v>
      </c>
      <c r="E48" s="200">
        <v>443.46120000000002</v>
      </c>
      <c r="G48" s="79"/>
    </row>
    <row r="49" spans="2:5">
      <c r="B49" s="159" t="s">
        <v>23</v>
      </c>
      <c r="C49" s="164" t="s">
        <v>234</v>
      </c>
      <c r="D49" s="165"/>
      <c r="E49" s="200"/>
    </row>
    <row r="50" spans="2:5">
      <c r="B50" s="141" t="s">
        <v>4</v>
      </c>
      <c r="C50" s="16" t="s">
        <v>40</v>
      </c>
      <c r="D50" s="196"/>
      <c r="E50" s="200">
        <v>116.82</v>
      </c>
    </row>
    <row r="51" spans="2:5">
      <c r="B51" s="141" t="s">
        <v>6</v>
      </c>
      <c r="C51" s="16" t="s">
        <v>235</v>
      </c>
      <c r="D51" s="287">
        <v>118.03</v>
      </c>
      <c r="E51" s="87">
        <v>104.60000000000001</v>
      </c>
    </row>
    <row r="52" spans="2:5">
      <c r="B52" s="141" t="s">
        <v>8</v>
      </c>
      <c r="C52" s="16" t="s">
        <v>236</v>
      </c>
      <c r="D52" s="287">
        <v>136.99</v>
      </c>
      <c r="E52" s="87">
        <v>117.75</v>
      </c>
    </row>
    <row r="53" spans="2:5" ht="13.5" customHeight="1" thickBot="1">
      <c r="B53" s="142" t="s">
        <v>9</v>
      </c>
      <c r="C53" s="18" t="s">
        <v>41</v>
      </c>
      <c r="D53" s="198">
        <v>127.16</v>
      </c>
      <c r="E53" s="230">
        <v>108.2</v>
      </c>
    </row>
    <row r="54" spans="2:5">
      <c r="B54" s="148"/>
      <c r="C54" s="149"/>
      <c r="D54" s="150"/>
      <c r="E54" s="150"/>
    </row>
    <row r="55" spans="2:5" ht="13.5">
      <c r="B55" s="301" t="s">
        <v>62</v>
      </c>
      <c r="C55" s="298"/>
      <c r="D55" s="298"/>
      <c r="E55" s="298"/>
    </row>
    <row r="56" spans="2:5" ht="17.25" customHeight="1" thickBot="1">
      <c r="B56" s="296" t="s">
        <v>237</v>
      </c>
      <c r="C56" s="302"/>
      <c r="D56" s="302"/>
      <c r="E56" s="302"/>
    </row>
    <row r="57" spans="2:5" ht="23.25" thickBot="1">
      <c r="B57" s="291" t="s">
        <v>42</v>
      </c>
      <c r="C57" s="292"/>
      <c r="D57" s="19" t="s">
        <v>266</v>
      </c>
      <c r="E57" s="20" t="s">
        <v>238</v>
      </c>
    </row>
    <row r="58" spans="2:5">
      <c r="B58" s="21" t="s">
        <v>18</v>
      </c>
      <c r="C58" s="167" t="s">
        <v>43</v>
      </c>
      <c r="D58" s="168">
        <f>D64</f>
        <v>47982.5</v>
      </c>
      <c r="E58" s="33">
        <f>D58/E21</f>
        <v>1</v>
      </c>
    </row>
    <row r="59" spans="2:5" ht="25.5">
      <c r="B59" s="162" t="s">
        <v>4</v>
      </c>
      <c r="C59" s="23" t="s">
        <v>44</v>
      </c>
      <c r="D59" s="104">
        <v>0</v>
      </c>
      <c r="E59" s="105">
        <v>0</v>
      </c>
    </row>
    <row r="60" spans="2:5" ht="25.5">
      <c r="B60" s="141" t="s">
        <v>6</v>
      </c>
      <c r="C60" s="16" t="s">
        <v>45</v>
      </c>
      <c r="D60" s="102">
        <v>0</v>
      </c>
      <c r="E60" s="103">
        <v>0</v>
      </c>
    </row>
    <row r="61" spans="2:5" ht="12.75" customHeight="1">
      <c r="B61" s="141" t="s">
        <v>8</v>
      </c>
      <c r="C61" s="16" t="s">
        <v>46</v>
      </c>
      <c r="D61" s="102">
        <v>0</v>
      </c>
      <c r="E61" s="103">
        <v>0</v>
      </c>
    </row>
    <row r="62" spans="2:5">
      <c r="B62" s="141" t="s">
        <v>9</v>
      </c>
      <c r="C62" s="16" t="s">
        <v>47</v>
      </c>
      <c r="D62" s="102">
        <v>0</v>
      </c>
      <c r="E62" s="103">
        <v>0</v>
      </c>
    </row>
    <row r="63" spans="2:5">
      <c r="B63" s="141" t="s">
        <v>29</v>
      </c>
      <c r="C63" s="16" t="s">
        <v>48</v>
      </c>
      <c r="D63" s="102">
        <v>0</v>
      </c>
      <c r="E63" s="103">
        <v>0</v>
      </c>
    </row>
    <row r="64" spans="2:5">
      <c r="B64" s="162" t="s">
        <v>31</v>
      </c>
      <c r="C64" s="23" t="s">
        <v>49</v>
      </c>
      <c r="D64" s="104">
        <f>E21</f>
        <v>47982.5</v>
      </c>
      <c r="E64" s="105">
        <f>E58</f>
        <v>1</v>
      </c>
    </row>
    <row r="65" spans="2:5">
      <c r="B65" s="162" t="s">
        <v>33</v>
      </c>
      <c r="C65" s="23" t="s">
        <v>239</v>
      </c>
      <c r="D65" s="104">
        <v>0</v>
      </c>
      <c r="E65" s="105">
        <v>0</v>
      </c>
    </row>
    <row r="66" spans="2:5">
      <c r="B66" s="162" t="s">
        <v>50</v>
      </c>
      <c r="C66" s="23" t="s">
        <v>51</v>
      </c>
      <c r="D66" s="104">
        <v>0</v>
      </c>
      <c r="E66" s="105">
        <v>0</v>
      </c>
    </row>
    <row r="67" spans="2:5">
      <c r="B67" s="141" t="s">
        <v>52</v>
      </c>
      <c r="C67" s="16" t="s">
        <v>53</v>
      </c>
      <c r="D67" s="102">
        <v>0</v>
      </c>
      <c r="E67" s="103">
        <v>0</v>
      </c>
    </row>
    <row r="68" spans="2:5">
      <c r="B68" s="141" t="s">
        <v>54</v>
      </c>
      <c r="C68" s="16" t="s">
        <v>55</v>
      </c>
      <c r="D68" s="102">
        <v>0</v>
      </c>
      <c r="E68" s="103">
        <v>0</v>
      </c>
    </row>
    <row r="69" spans="2:5">
      <c r="B69" s="141" t="s">
        <v>56</v>
      </c>
      <c r="C69" s="16" t="s">
        <v>57</v>
      </c>
      <c r="D69" s="102">
        <v>0</v>
      </c>
      <c r="E69" s="103">
        <v>0</v>
      </c>
    </row>
    <row r="70" spans="2:5">
      <c r="B70" s="171" t="s">
        <v>58</v>
      </c>
      <c r="C70" s="152" t="s">
        <v>59</v>
      </c>
      <c r="D70" s="153">
        <v>0</v>
      </c>
      <c r="E70" s="154">
        <v>0</v>
      </c>
    </row>
    <row r="71" spans="2:5">
      <c r="B71" s="172" t="s">
        <v>23</v>
      </c>
      <c r="C71" s="160" t="s">
        <v>61</v>
      </c>
      <c r="D71" s="161">
        <v>0</v>
      </c>
      <c r="E71" s="70">
        <v>0</v>
      </c>
    </row>
    <row r="72" spans="2:5">
      <c r="B72" s="173" t="s">
        <v>60</v>
      </c>
      <c r="C72" s="156" t="s">
        <v>63</v>
      </c>
      <c r="D72" s="157">
        <f>E14</f>
        <v>0</v>
      </c>
      <c r="E72" s="158">
        <v>0</v>
      </c>
    </row>
    <row r="73" spans="2:5">
      <c r="B73" s="174" t="s">
        <v>62</v>
      </c>
      <c r="C73" s="25" t="s">
        <v>65</v>
      </c>
      <c r="D73" s="26">
        <v>0</v>
      </c>
      <c r="E73" s="27">
        <v>0</v>
      </c>
    </row>
    <row r="74" spans="2:5">
      <c r="B74" s="172" t="s">
        <v>64</v>
      </c>
      <c r="C74" s="160" t="s">
        <v>66</v>
      </c>
      <c r="D74" s="161">
        <f>D58</f>
        <v>47982.5</v>
      </c>
      <c r="E74" s="70">
        <f>E58+E72-E73</f>
        <v>1</v>
      </c>
    </row>
    <row r="75" spans="2:5">
      <c r="B75" s="141" t="s">
        <v>4</v>
      </c>
      <c r="C75" s="16" t="s">
        <v>67</v>
      </c>
      <c r="D75" s="102">
        <f>D74</f>
        <v>47982.5</v>
      </c>
      <c r="E75" s="103">
        <f>E74</f>
        <v>1</v>
      </c>
    </row>
    <row r="76" spans="2:5">
      <c r="B76" s="141" t="s">
        <v>6</v>
      </c>
      <c r="C76" s="16" t="s">
        <v>240</v>
      </c>
      <c r="D76" s="102">
        <v>0</v>
      </c>
      <c r="E76" s="103">
        <v>0</v>
      </c>
    </row>
    <row r="77" spans="2:5" ht="13.5" thickBot="1">
      <c r="B77" s="142" t="s">
        <v>8</v>
      </c>
      <c r="C77" s="18" t="s">
        <v>241</v>
      </c>
      <c r="D77" s="106">
        <v>0</v>
      </c>
      <c r="E77" s="107">
        <v>0</v>
      </c>
    </row>
    <row r="78" spans="2:5">
      <c r="B78" s="1"/>
      <c r="C78" s="1"/>
      <c r="D78" s="2"/>
      <c r="E78" s="2"/>
    </row>
    <row r="79" spans="2:5">
      <c r="B79" s="1"/>
      <c r="C79" s="1"/>
      <c r="D79" s="2"/>
      <c r="E79" s="2"/>
    </row>
    <row r="80" spans="2:5">
      <c r="B80" s="1"/>
      <c r="C80" s="1"/>
      <c r="D80" s="2"/>
      <c r="E80" s="2"/>
    </row>
    <row r="81" spans="2:5">
      <c r="B81" s="1"/>
      <c r="C81" s="1"/>
      <c r="D81" s="2"/>
      <c r="E81" s="2"/>
    </row>
  </sheetData>
  <mergeCells count="14">
    <mergeCell ref="B55:E55"/>
    <mergeCell ref="B56:E56"/>
    <mergeCell ref="B57:C57"/>
    <mergeCell ref="B2:E2"/>
    <mergeCell ref="B3:E3"/>
    <mergeCell ref="B5:E5"/>
    <mergeCell ref="B6:E6"/>
    <mergeCell ref="B8:E8"/>
    <mergeCell ref="B9:E9"/>
    <mergeCell ref="B21:C21"/>
    <mergeCell ref="B23:E23"/>
    <mergeCell ref="B24:E24"/>
    <mergeCell ref="B43:E43"/>
    <mergeCell ref="B44:E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168</vt:i4>
      </vt:variant>
      <vt:variant>
        <vt:lpstr>Zakresy nazwane</vt:lpstr>
      </vt:variant>
      <vt:variant>
        <vt:i4>70</vt:i4>
      </vt:variant>
    </vt:vector>
  </HeadingPairs>
  <TitlesOfParts>
    <vt:vector size="238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ŚS</vt:lpstr>
      <vt:lpstr>Fundusz Pieniężny</vt:lpstr>
      <vt:lpstr>Fundusz Polskich Obl. Skarb.</vt:lpstr>
      <vt:lpstr>Fundusz Selektywny</vt:lpstr>
      <vt:lpstr>Fundusz Akcji Glob.</vt:lpstr>
      <vt:lpstr>Fundusz Obligacji Glob.</vt:lpstr>
      <vt:lpstr>Fundusz Energet.</vt:lpstr>
      <vt:lpstr>Portfel Aktywnej Alokacji</vt:lpstr>
      <vt:lpstr>Portfel Dynamiczny</vt:lpstr>
      <vt:lpstr>Portfel Stabilnego Wzrostu</vt:lpstr>
      <vt:lpstr>Portfel ARR</vt:lpstr>
      <vt:lpstr>Portfel ARW</vt:lpstr>
      <vt:lpstr>Portfel OZ</vt:lpstr>
      <vt:lpstr>Portfel OR</vt:lpstr>
      <vt:lpstr>Fundusz Konserwatywny</vt:lpstr>
      <vt:lpstr>Fundusz Zrównoważony</vt:lpstr>
      <vt:lpstr>Fundusz Aktywny</vt:lpstr>
      <vt:lpstr>Fundusz Międzynarodowy</vt:lpstr>
      <vt:lpstr>Fundusz Azjatycki</vt:lpstr>
      <vt:lpstr>Aktywny - Surowce i Nowe Gosp.</vt:lpstr>
      <vt:lpstr>Zabezpieczony - Dalekiego Wsch.</vt:lpstr>
      <vt:lpstr>Zaabezpieczony - Europy Wsch.</vt:lpstr>
      <vt:lpstr>Strategii Multiobligacyjnych</vt:lpstr>
      <vt:lpstr>Zabezpieczony - Rynku Polskiego</vt:lpstr>
      <vt:lpstr>INDEKS1</vt:lpstr>
      <vt:lpstr>INDEKS2</vt:lpstr>
      <vt:lpstr>Allianz Akcji</vt:lpstr>
      <vt:lpstr>Allianz Stabilnego Wzrostu</vt:lpstr>
      <vt:lpstr>Allianz Obligacji Plus</vt:lpstr>
      <vt:lpstr>Allianz Aktywnej Alokacji</vt:lpstr>
      <vt:lpstr>Allianz Akcji Małych i ŚS</vt:lpstr>
      <vt:lpstr>Allianz Pieniężny</vt:lpstr>
      <vt:lpstr>Allianz Polskich Obl.Skarb.</vt:lpstr>
      <vt:lpstr>Allianz Selektywny</vt:lpstr>
      <vt:lpstr>Allianz Akcji Glob.</vt:lpstr>
      <vt:lpstr>Allianz Surowców i Energii</vt:lpstr>
      <vt:lpstr>Allianz Akcji Azjatyckich</vt:lpstr>
      <vt:lpstr>Allianz Dyn.Multistrategia</vt:lpstr>
      <vt:lpstr>Allianz GSD</vt:lpstr>
      <vt:lpstr>Allianz SAOG</vt:lpstr>
      <vt:lpstr>Altus ASZD</vt:lpstr>
      <vt:lpstr>Altus ASZRP</vt:lpstr>
      <vt:lpstr>Aviva Dł.Pap.Korp.</vt:lpstr>
      <vt:lpstr>Aviva MS</vt:lpstr>
      <vt:lpstr>Aviva Obligacji Dyn.</vt:lpstr>
      <vt:lpstr>Aviva PA</vt:lpstr>
      <vt:lpstr>Franklin EDF</vt:lpstr>
      <vt:lpstr>Franklin GFS</vt:lpstr>
      <vt:lpstr>Franklin NR</vt:lpstr>
      <vt:lpstr>Franklin USO</vt:lpstr>
      <vt:lpstr>Inwestor Akcji</vt:lpstr>
      <vt:lpstr>Investor Akcji Dużych Sp.Dyw.</vt:lpstr>
      <vt:lpstr>Investor TOP 25 MS</vt:lpstr>
      <vt:lpstr>Investor Zrównoważony</vt:lpstr>
      <vt:lpstr>Investor Ameryka Łacińska</vt:lpstr>
      <vt:lpstr>Investor BRIC</vt:lpstr>
      <vt:lpstr>Investor Gold</vt:lpstr>
      <vt:lpstr>Investor Got.</vt:lpstr>
      <vt:lpstr>Investor Indie i Chiny</vt:lpstr>
      <vt:lpstr>Investor Turcja</vt:lpstr>
      <vt:lpstr>Investor ASW</vt:lpstr>
      <vt:lpstr>Investor PL</vt:lpstr>
      <vt:lpstr>Investor ZE</vt:lpstr>
      <vt:lpstr>Ipopema A</vt:lpstr>
      <vt:lpstr>JPM EMO</vt:lpstr>
      <vt:lpstr>JPM GH</vt:lpstr>
      <vt:lpstr>JPM GSB</vt:lpstr>
      <vt:lpstr>Legg Mason Akcji</vt:lpstr>
      <vt:lpstr>Legg Mason Obligacji</vt:lpstr>
      <vt:lpstr>Legg Mason Pieniężny</vt:lpstr>
      <vt:lpstr>Legg Mason Strateg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NN Akcji</vt:lpstr>
      <vt:lpstr>NN Obligacji</vt:lpstr>
      <vt:lpstr>NN Selektywny</vt:lpstr>
      <vt:lpstr>NN AŚ</vt:lpstr>
      <vt:lpstr>NN ŚMS</vt:lpstr>
      <vt:lpstr>NN Eur.SD</vt:lpstr>
      <vt:lpstr>NN Glob. Długu Korp.</vt:lpstr>
      <vt:lpstr>NN Glob.SD</vt:lpstr>
      <vt:lpstr>NN J</vt:lpstr>
      <vt:lpstr>NN NA</vt:lpstr>
      <vt:lpstr>NN ORW</vt:lpstr>
      <vt:lpstr>NN Sp.Dyw.USA</vt:lpstr>
      <vt:lpstr>NN SGA</vt:lpstr>
      <vt:lpstr>Noble AMiŚS</vt:lpstr>
      <vt:lpstr>Noble A</vt:lpstr>
      <vt:lpstr>Pioneer ARW</vt:lpstr>
      <vt:lpstr>Pioneer AGD</vt:lpstr>
      <vt:lpstr>Pioneer OS</vt:lpstr>
      <vt:lpstr>Pioneer G</vt:lpstr>
      <vt:lpstr>Pioneer WDRE</vt:lpstr>
      <vt:lpstr>Pioneer Surowców i Energii</vt:lpstr>
      <vt:lpstr>Pioneer AP</vt:lpstr>
      <vt:lpstr>Pioneer DS</vt:lpstr>
      <vt:lpstr>Pioneer OP</vt:lpstr>
      <vt:lpstr>Pioneer P</vt:lpstr>
      <vt:lpstr>Pioneer P+</vt:lpstr>
      <vt:lpstr>Pioneer Stab.Inwest.</vt:lpstr>
      <vt:lpstr>Pioneer DA2</vt:lpstr>
      <vt:lpstr>Pioneer AS</vt:lpstr>
      <vt:lpstr>Pioneer AA</vt:lpstr>
      <vt:lpstr>Pioneer AE</vt:lpstr>
      <vt:lpstr>Pioneer SG</vt:lpstr>
      <vt:lpstr>PKO Akcji Nowa Europa</vt:lpstr>
      <vt:lpstr>PKO Obligacji Dług.</vt:lpstr>
      <vt:lpstr>PKO Stabilnego Wzrostu</vt:lpstr>
      <vt:lpstr>PKO Zrównoważony</vt:lpstr>
      <vt:lpstr>PZU ASD</vt:lpstr>
      <vt:lpstr>PZU AK</vt:lpstr>
      <vt:lpstr>PZU AMiŚS</vt:lpstr>
      <vt:lpstr>PZU EME</vt:lpstr>
      <vt:lpstr>PZU Zrówn.</vt:lpstr>
      <vt:lpstr>PZU ARR</vt:lpstr>
      <vt:lpstr>PZU PDP</vt:lpstr>
      <vt:lpstr>PZU S+</vt:lpstr>
      <vt:lpstr>Quercus A</vt:lpstr>
      <vt:lpstr>Quercus G</vt:lpstr>
      <vt:lpstr>Quercus LEV</vt:lpstr>
      <vt:lpstr>Quercus OK</vt:lpstr>
      <vt:lpstr>Quercus R</vt:lpstr>
      <vt:lpstr>Quercus SEL</vt:lpstr>
      <vt:lpstr>Quercus Short</vt:lpstr>
      <vt:lpstr>Quercus Stab.</vt:lpstr>
      <vt:lpstr>Quercus T</vt:lpstr>
      <vt:lpstr>Schroder ISF ACB</vt:lpstr>
      <vt:lpstr>Schroder ISF AO</vt:lpstr>
      <vt:lpstr>Schroder ISF EMDAR</vt:lpstr>
      <vt:lpstr>Schroder ISF EE</vt:lpstr>
      <vt:lpstr>Schroder ISF FME</vt:lpstr>
      <vt:lpstr>Schroder ISF GDG</vt:lpstr>
      <vt:lpstr>Schroder ISF GHIB</vt:lpstr>
      <vt:lpstr>Skarbiec K</vt:lpstr>
      <vt:lpstr>Skarbiec L</vt:lpstr>
      <vt:lpstr>Skarbiec MIŚS</vt:lpstr>
      <vt:lpstr>Skarbiec SW</vt:lpstr>
      <vt:lpstr>Skarbiec MN</vt:lpstr>
      <vt:lpstr>Templeton AG</vt:lpstr>
      <vt:lpstr>Templeton BRIC</vt:lpstr>
      <vt:lpstr>Templeton GB</vt:lpstr>
      <vt:lpstr>Templeton GTR</vt:lpstr>
      <vt:lpstr>Templeton LA</vt:lpstr>
      <vt:lpstr>UniAkcje Dyw.</vt:lpstr>
      <vt:lpstr>Uni Akcje MIŚS</vt:lpstr>
      <vt:lpstr>UniAkcje Nowa Europa</vt:lpstr>
      <vt:lpstr>UniAkcje Wzrostu</vt:lpstr>
      <vt:lpstr>UniKorona Akcje</vt:lpstr>
      <vt:lpstr>UniKorona Obligacje</vt:lpstr>
      <vt:lpstr>UniKorona Pieniężny</vt:lpstr>
      <vt:lpstr>UniKorona Zrównoważony</vt:lpstr>
      <vt:lpstr>UniLokata</vt:lpstr>
      <vt:lpstr>UniObligacje Nowa Europa</vt:lpstr>
      <vt:lpstr>UniStabilny Wzrost</vt:lpstr>
      <vt:lpstr>UniObligacje Zamienne</vt:lpstr>
      <vt:lpstr>UniObligacje Aktywny</vt:lpstr>
      <vt:lpstr>dodatkowedane</vt:lpstr>
      <vt:lpstr>'Aktywny - Surowce i Nowe Gosp.'!Obszar_wydruku</vt:lpstr>
      <vt:lpstr>'Allianz Akcji'!Obszar_wydruku</vt:lpstr>
      <vt:lpstr>'Allianz Obligacji Plus'!Obszar_wydruku</vt:lpstr>
      <vt:lpstr>'Aviva Dł.Pap.Korp.'!Obszar_wydruku</vt:lpstr>
      <vt:lpstr>'Aviva MS'!Obszar_wydruku</vt:lpstr>
      <vt:lpstr>'Aviva Obligacji Dyn.'!Obszar_wydruku</vt:lpstr>
      <vt:lpstr>'Aviva PA'!Obszar_wydruku</vt:lpstr>
      <vt:lpstr>'Franklin EDF'!Obszar_wydruku</vt:lpstr>
      <vt:lpstr>'Franklin NR'!Obszar_wydruku</vt:lpstr>
      <vt:lpstr>'Fundusz Akcji Glob.'!Obszar_wydruku</vt:lpstr>
      <vt:lpstr>'Fundusz Akcji Małych i ŚS'!Obszar_wydruku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Zrównoważony'!Obszar_wydruku</vt:lpstr>
      <vt:lpstr>INDEKS1!Obszar_wydruku</vt:lpstr>
      <vt:lpstr>INDEKS2!Obszar_wydruku</vt:lpstr>
      <vt:lpstr>'Investor Akcji Dużych Sp.Dyw.'!Obszar_wydruku</vt:lpstr>
      <vt:lpstr>'Investor Ameryka Łacińska'!Obszar_wydruku</vt:lpstr>
      <vt:lpstr>'Inwestor Akcji'!Obszar_wydruku</vt:lpstr>
      <vt:lpstr>'NN Eur.SD'!Obszar_wydruku</vt:lpstr>
      <vt:lpstr>'NN Glob. Długu Korp.'!Obszar_wydruku</vt:lpstr>
      <vt:lpstr>'NN Glob.SD'!Obszar_wydruku</vt:lpstr>
      <vt:lpstr>'Noble A'!Obszar_wydruku</vt:lpstr>
      <vt:lpstr>'Pioneer AGD'!Obszar_wydruku</vt:lpstr>
      <vt:lpstr>'Pioneer DA2'!Obszar_wydruku</vt:lpstr>
      <vt:lpstr>'Pioneer DS'!Obszar_wydruku</vt:lpstr>
      <vt:lpstr>'Pioneer G'!Obszar_wydruku</vt:lpstr>
      <vt:lpstr>'Pioneer OP'!Obszar_wydruku</vt:lpstr>
      <vt:lpstr>'Pioneer P'!Obszar_wydruku</vt:lpstr>
      <vt:lpstr>'Pioneer P+'!Obszar_wydruku</vt:lpstr>
      <vt:lpstr>'Pioneer Stab.Inwest.'!Obszar_wydruku</vt:lpstr>
      <vt:lpstr>'Portfel Aktywnej Alokacji'!Obszar_wydruku</vt:lpstr>
      <vt:lpstr>'Portfel ARR'!Obszar_wydruku</vt:lpstr>
      <vt:lpstr>'Portfel ARW'!Obszar_wydruku</vt:lpstr>
      <vt:lpstr>'Portfel Dynamiczny'!Obszar_wydruku</vt:lpstr>
      <vt:lpstr>'Portfel OZ'!Obszar_wydruku</vt:lpstr>
      <vt:lpstr>'Portfel Stabilnego Wzrostu'!Obszar_wydruku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LEV'!Obszar_wydruku</vt:lpstr>
      <vt:lpstr>'Quercus R'!Obszar_wydruku</vt:lpstr>
      <vt:lpstr>'Quercus Stab.'!Obszar_wydruku</vt:lpstr>
      <vt:lpstr>'Quercus T'!Obszar_wydruku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'Skarbiec L'!Obszar_wydruku</vt:lpstr>
      <vt:lpstr>'Templeton GTR'!Obszar_wydruku</vt:lpstr>
      <vt:lpstr>'Templeton LA'!Obszar_wydruku</vt:lpstr>
      <vt:lpstr>'UniKorona Obligacje'!Obszar_wydruku</vt:lpstr>
      <vt:lpstr>'UniObligacje Nowa Europa'!Obszar_wydruku</vt:lpstr>
      <vt:lpstr>'Zaabezpieczony - Europy Wsch.'!Obszar_wydruku</vt:lpstr>
      <vt:lpstr>'Zabezpieczony - Dalekiego Wsch.'!Obszar_wydruku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2015-02-02T16:54:01Z</cp:lastPrinted>
  <dcterms:created xsi:type="dcterms:W3CDTF">2012-07-31T14:09:53Z</dcterms:created>
  <dcterms:modified xsi:type="dcterms:W3CDTF">2016-08-08T08:28:22Z</dcterms:modified>
</cp:coreProperties>
</file>